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PORTS\2023 report\Q4\1.Հանձնարարական ԲԳԿ-ներին-2023\2023 հաշվետվություն\4.Հավելվածներ\"/>
    </mc:Choice>
  </mc:AlternateContent>
  <bookViews>
    <workbookView xWindow="0" yWindow="0" windowWidth="28800" windowHeight="10680"/>
  </bookViews>
  <sheets>
    <sheet name="kapital verj" sheetId="1" r:id="rId1"/>
  </sheets>
  <definedNames>
    <definedName name="_xlnm._FilterDatabase" localSheetId="0" hidden="1">'kapital verj'!$A$11:$X$1068</definedName>
    <definedName name="AgencyCode" localSheetId="0">#REF!</definedName>
    <definedName name="AgencyCode">#REF!</definedName>
    <definedName name="AgencyName" localSheetId="0">#REF!</definedName>
    <definedName name="AgencyName">#REF!</definedName>
    <definedName name="davit" localSheetId="0">#REF!</definedName>
    <definedName name="davit">#REF!</definedName>
    <definedName name="fert">#REF!</definedName>
    <definedName name="Functional1" localSheetId="0">#REF!</definedName>
    <definedName name="Functional1">#REF!</definedName>
    <definedName name="ggg" localSheetId="0">#REF!</definedName>
    <definedName name="ggg">#REF!</definedName>
    <definedName name="jur">#REF!</definedName>
    <definedName name="jurt">#REF!</definedName>
    <definedName name="kap" localSheetId="0">#REF!</definedName>
    <definedName name="kap">#REF!</definedName>
    <definedName name="kjiu">#REF!</definedName>
    <definedName name="kkk" localSheetId="0">#REF!</definedName>
    <definedName name="kkk">#REF!</definedName>
    <definedName name="lkko">#REF!</definedName>
    <definedName name="lopuy">#REF!</definedName>
    <definedName name="lou">#REF!</definedName>
    <definedName name="PANature" localSheetId="0">#REF!</definedName>
    <definedName name="PANature">#REF!</definedName>
    <definedName name="PAType" localSheetId="0">#REF!</definedName>
    <definedName name="PAType">#REF!</definedName>
    <definedName name="Performance2" localSheetId="0">#REF!</definedName>
    <definedName name="Performance2">#REF!</definedName>
    <definedName name="PerformanceType" localSheetId="0">#REF!</definedName>
    <definedName name="PerformanceType">#REF!</definedName>
    <definedName name="poiuy">#REF!</definedName>
    <definedName name="pokok">#REF!</definedName>
    <definedName name="popo" localSheetId="0">#REF!</definedName>
    <definedName name="popo">#REF!</definedName>
    <definedName name="_xlnm.Print_Titles" localSheetId="0">'kapital verj'!$11:$13</definedName>
    <definedName name="Z_0D053151_9290_469E_81BA_ED23BAADA7F2_.wvu.FilterData" localSheetId="0" hidden="1">'kapital verj'!$I$8:$I$1062</definedName>
    <definedName name="Z_12DAAD19_5FB5_49AC_9911_3B49AE81185F_.wvu.FilterData" localSheetId="0" hidden="1">'kapital verj'!$I$8:$I$1062</definedName>
    <definedName name="Z_12DAAD19_5FB5_49AC_9911_3B49AE81185F_.wvu.PrintTitles" localSheetId="0" hidden="1">'kapital verj'!$12:$13</definedName>
    <definedName name="Z_155F7499_2150_4D1D_A33C_609506E2BE56_.wvu.PrintTitles" localSheetId="0" hidden="1">'kapital verj'!$12:$13</definedName>
    <definedName name="Z_1E196B97_C3EA_4B2F_8DA4_0D00A0E8FDF0_.wvu.PrintArea" localSheetId="0" hidden="1">'kapital verj'!$A$8:$I$1038</definedName>
    <definedName name="Z_1E196B97_C3EA_4B2F_8DA4_0D00A0E8FDF0_.wvu.PrintTitles" localSheetId="0" hidden="1">'kapital verj'!$12:$13</definedName>
    <definedName name="Z_63C31B10_F8A0_4762_9408_32273DEE98F0_.wvu.FilterData" localSheetId="0" hidden="1">'kapital verj'!$I$8:$I$1062</definedName>
    <definedName name="Z_6569EC42_5602_4591_A3B0_34B671BBD561_.wvu.PrintArea" localSheetId="0" hidden="1">'kapital verj'!$A$8:$I$1038</definedName>
    <definedName name="Z_6569EC42_5602_4591_A3B0_34B671BBD561_.wvu.PrintTitles" localSheetId="0" hidden="1">'kapital verj'!$12:$13</definedName>
    <definedName name="Z_7B743627_E41D_470B_A1E2_E178855C2124_.wvu.PrintArea" localSheetId="0" hidden="1">'kapital verj'!$A$8:$I$1038</definedName>
    <definedName name="Z_7B743627_E41D_470B_A1E2_E178855C2124_.wvu.PrintTitles" localSheetId="0" hidden="1">'kapital verj'!$12:$13</definedName>
    <definedName name="Z_807A9DB3_E8A2_4037_A3EC_44B1EBF12653_.wvu.FilterData" localSheetId="0" hidden="1">'kapital verj'!$I$8:$I$1062</definedName>
    <definedName name="Z_807A9DB3_E8A2_4037_A3EC_44B1EBF12653_.wvu.PrintArea" localSheetId="0" hidden="1">'kapital verj'!$A$12:$I$1038</definedName>
    <definedName name="Z_807A9DB3_E8A2_4037_A3EC_44B1EBF12653_.wvu.PrintTitles" localSheetId="0" hidden="1">'kapital verj'!$12:$13</definedName>
    <definedName name="Z_875896BD_0E37_4BE3_AF12_5FB65F57808F_.wvu.PrintArea" localSheetId="0" hidden="1">'kapital verj'!$A$12:$I$1038</definedName>
    <definedName name="Z_875896BD_0E37_4BE3_AF12_5FB65F57808F_.wvu.PrintTitles" localSheetId="0" hidden="1">'kapital verj'!$12:$13</definedName>
    <definedName name="Z_8A68503D_EAEE_49D7_B957_F867E305B493_.wvu.FilterData" localSheetId="0" hidden="1">'kapital verj'!$I$8:$I$1062</definedName>
    <definedName name="Z_8A68503D_EAEE_49D7_B957_F867E305B493_.wvu.PrintArea" localSheetId="0" hidden="1">'kapital verj'!$A$12:$I$1038</definedName>
    <definedName name="Z_8A68503D_EAEE_49D7_B957_F867E305B493_.wvu.PrintTitles" localSheetId="0" hidden="1">'kapital verj'!$12:$13</definedName>
    <definedName name="Z_9871F7C6_683D_4315_B91C_FF1886177AB4_.wvu.PrintTitles" localSheetId="0" hidden="1">'kapital verj'!$12:$13</definedName>
    <definedName name="Z_A9A0FFC7_BD84_451E_8B82_5ED9E3DE4DD1_.wvu.PrintArea" localSheetId="0" hidden="1">'kapital verj'!$A$8:$I$1038</definedName>
    <definedName name="Z_A9A0FFC7_BD84_451E_8B82_5ED9E3DE4DD1_.wvu.PrintTitles" localSheetId="0" hidden="1">'kapital verj'!$12:$13</definedName>
    <definedName name="Z_B7797A7D_B43B_4BCE_9978_823BFE2C3964_.wvu.FilterData" localSheetId="0" hidden="1">'kapital verj'!$I$8:$I$1062</definedName>
    <definedName name="Z_B7797A7D_B43B_4BCE_9978_823BFE2C3964_.wvu.PrintTitles" localSheetId="0" hidden="1">'kapital verj'!$12:$13</definedName>
    <definedName name="Z_BE11D70C_0A32_4A5B_9D2F_765F56149BBD_.wvu.FilterData" localSheetId="0" hidden="1">'kapital verj'!$I$8:$I$1062</definedName>
    <definedName name="Z_BE11D70C_0A32_4A5B_9D2F_765F56149BBD_.wvu.PrintArea" localSheetId="0" hidden="1">'kapital verj'!$A$12:$I$1038</definedName>
    <definedName name="Z_BE11D70C_0A32_4A5B_9D2F_765F56149BBD_.wvu.PrintTitles" localSheetId="0" hidden="1">'kapital verj'!$12:$13</definedName>
    <definedName name="Z_C1CA0EED_2C54_4470_BEA3_7FC59665EB35_.wvu.PrintArea" localSheetId="0" hidden="1">'kapital verj'!$A$8:$I$1038</definedName>
    <definedName name="Z_C1CA0EED_2C54_4470_BEA3_7FC59665EB35_.wvu.PrintTitles" localSheetId="0" hidden="1">'kapital verj'!$12:$13</definedName>
    <definedName name="Z_C2B771FF_7EA5_48FE_AC7B_8F46ADB6509C_.wvu.FilterData" localSheetId="0" hidden="1">'kapital verj'!$I$8:$I$1062</definedName>
    <definedName name="Z_C2B771FF_7EA5_48FE_AC7B_8F46ADB6509C_.wvu.PrintArea" localSheetId="0" hidden="1">'kapital verj'!$A$12:$I$1038</definedName>
    <definedName name="Z_C2B771FF_7EA5_48FE_AC7B_8F46ADB6509C_.wvu.PrintTitles" localSheetId="0" hidden="1">'kapital verj'!$12:$13</definedName>
    <definedName name="Z_E0B44A5D_DF3C_4DF5_967F_EFE35FE263DD_.wvu.PrintArea" localSheetId="0" hidden="1">'kapital verj'!$A$8:$I$1038</definedName>
    <definedName name="Z_E0B44A5D_DF3C_4DF5_967F_EFE35FE263DD_.wvu.PrintTitles" localSheetId="0" hidden="1">'kapital verj'!$12:$13</definedName>
    <definedName name="Z_E6FFFF8A_057D_4ED2_98F7_3B3A40E48F3D_.wvu.FilterData" localSheetId="0" hidden="1">'kapital verj'!$I$8:$I$1062</definedName>
    <definedName name="Z_E6FFFF8A_057D_4ED2_98F7_3B3A40E48F3D_.wvu.PrintArea" localSheetId="0" hidden="1">'kapital verj'!$A$8:$I$1062</definedName>
    <definedName name="Z_E6FFFF8A_057D_4ED2_98F7_3B3A40E48F3D_.wvu.PrintTitles" localSheetId="0" hidden="1">'kapital verj'!$12:$13</definedName>
    <definedName name="Z_E7299FF9_9BFD_4228_A75B_920C4DDCA7D1_.wvu.FilterData" localSheetId="0" hidden="1">'kapital verj'!$I$8:$I$1062</definedName>
    <definedName name="Z_E7299FF9_9BFD_4228_A75B_920C4DDCA7D1_.wvu.PrintTitles" localSheetId="0" hidden="1">'kapital verj'!$12:$13</definedName>
    <definedName name="Z_F4C891B9_3F43_46AF_8B03_0753DD6111E3_.wvu.FilterData" localSheetId="0" hidden="1">'kapital verj'!$I$8:$I$1062</definedName>
    <definedName name="Z_F4C891B9_3F43_46AF_8B03_0753DD6111E3_.wvu.PrintArea" localSheetId="0" hidden="1">'kapital verj'!$A$12:$I$1038</definedName>
    <definedName name="Z_F4C891B9_3F43_46AF_8B03_0753DD6111E3_.wvu.PrintTitles" localSheetId="0" hidden="1">'kapital verj'!$12:$13</definedName>
    <definedName name="х" localSheetId="0">#REF!</definedName>
    <definedName name="х">#REF!</definedName>
    <definedName name="Հավելված" localSheetId="0">#REF!</definedName>
    <definedName name="Հավելված">#REF!</definedName>
    <definedName name="Մաս" localSheetId="0">#REF!</definedName>
    <definedName name="Մաս">#REF!</definedName>
    <definedName name="շախմատիստ" localSheetId="0">#REF!</definedName>
    <definedName name="շախմատիս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E385" i="1"/>
  <c r="K385" i="1"/>
  <c r="J385" i="1" s="1"/>
  <c r="E261" i="1"/>
  <c r="E262" i="1"/>
  <c r="E263" i="1"/>
  <c r="E269" i="1"/>
  <c r="E270" i="1"/>
  <c r="E271" i="1"/>
  <c r="E272" i="1"/>
  <c r="E273" i="1"/>
  <c r="E274" i="1"/>
  <c r="E275" i="1"/>
  <c r="E276" i="1"/>
  <c r="K256" i="1"/>
  <c r="X1068" i="1"/>
  <c r="W1068" i="1"/>
  <c r="V1068" i="1"/>
  <c r="U1068" i="1"/>
  <c r="O1068" i="1"/>
  <c r="O1067" i="1" s="1"/>
  <c r="J1068" i="1"/>
  <c r="E1068" i="1"/>
  <c r="E1067" i="1" s="1"/>
  <c r="S1067" i="1"/>
  <c r="R1067" i="1"/>
  <c r="Q1067" i="1"/>
  <c r="P1067" i="1"/>
  <c r="N1067" i="1"/>
  <c r="X1067" i="1" s="1"/>
  <c r="M1067" i="1"/>
  <c r="W1067" i="1" s="1"/>
  <c r="L1067" i="1"/>
  <c r="V1067" i="1" s="1"/>
  <c r="K1067" i="1"/>
  <c r="I1067" i="1"/>
  <c r="H1067" i="1"/>
  <c r="G1067" i="1"/>
  <c r="F1067" i="1"/>
  <c r="X1066" i="1"/>
  <c r="W1066" i="1"/>
  <c r="V1066" i="1"/>
  <c r="U1066" i="1"/>
  <c r="O1066" i="1"/>
  <c r="J1066" i="1"/>
  <c r="J1065" i="1" s="1"/>
  <c r="E1066" i="1"/>
  <c r="E1065" i="1" s="1"/>
  <c r="S1065" i="1"/>
  <c r="R1065" i="1"/>
  <c r="Q1065" i="1"/>
  <c r="P1065" i="1"/>
  <c r="N1065" i="1"/>
  <c r="X1065" i="1" s="1"/>
  <c r="M1065" i="1"/>
  <c r="L1065" i="1"/>
  <c r="V1065" i="1" s="1"/>
  <c r="K1065" i="1"/>
  <c r="U1065" i="1" s="1"/>
  <c r="I1065" i="1"/>
  <c r="H1065" i="1"/>
  <c r="G1065" i="1"/>
  <c r="F1065" i="1"/>
  <c r="X1064" i="1"/>
  <c r="W1064" i="1"/>
  <c r="V1064" i="1"/>
  <c r="U1064" i="1"/>
  <c r="O1064" i="1"/>
  <c r="O1063" i="1" s="1"/>
  <c r="J1064" i="1"/>
  <c r="E1064" i="1"/>
  <c r="E1063" i="1" s="1"/>
  <c r="S1063" i="1"/>
  <c r="R1063" i="1"/>
  <c r="Q1063" i="1"/>
  <c r="P1063" i="1"/>
  <c r="N1063" i="1"/>
  <c r="M1063" i="1"/>
  <c r="W1063" i="1" s="1"/>
  <c r="L1063" i="1"/>
  <c r="V1063" i="1" s="1"/>
  <c r="K1063" i="1"/>
  <c r="I1063" i="1"/>
  <c r="H1063" i="1"/>
  <c r="G1063" i="1"/>
  <c r="F1063" i="1"/>
  <c r="X1062" i="1"/>
  <c r="W1062" i="1"/>
  <c r="V1062" i="1"/>
  <c r="U1062" i="1"/>
  <c r="O1062" i="1"/>
  <c r="O1061" i="1" s="1"/>
  <c r="J1062" i="1"/>
  <c r="J1061" i="1" s="1"/>
  <c r="E1062" i="1"/>
  <c r="E1061" i="1" s="1"/>
  <c r="S1061" i="1"/>
  <c r="R1061" i="1"/>
  <c r="Q1061" i="1"/>
  <c r="P1061" i="1"/>
  <c r="N1061" i="1"/>
  <c r="M1061" i="1"/>
  <c r="L1061" i="1"/>
  <c r="V1061" i="1" s="1"/>
  <c r="K1061" i="1"/>
  <c r="U1061" i="1" s="1"/>
  <c r="I1061" i="1"/>
  <c r="H1061" i="1"/>
  <c r="G1061" i="1"/>
  <c r="F1061" i="1"/>
  <c r="X1060" i="1"/>
  <c r="W1060" i="1"/>
  <c r="V1060" i="1"/>
  <c r="U1060" i="1"/>
  <c r="O1060" i="1"/>
  <c r="O1059" i="1" s="1"/>
  <c r="J1060" i="1"/>
  <c r="E1060" i="1"/>
  <c r="E1059" i="1" s="1"/>
  <c r="S1059" i="1"/>
  <c r="R1059" i="1"/>
  <c r="Q1059" i="1"/>
  <c r="P1059" i="1"/>
  <c r="N1059" i="1"/>
  <c r="M1059" i="1"/>
  <c r="W1059" i="1" s="1"/>
  <c r="L1059" i="1"/>
  <c r="V1059" i="1" s="1"/>
  <c r="K1059" i="1"/>
  <c r="I1059" i="1"/>
  <c r="H1059" i="1"/>
  <c r="G1059" i="1"/>
  <c r="F1059" i="1"/>
  <c r="X1058" i="1"/>
  <c r="W1058" i="1"/>
  <c r="V1058" i="1"/>
  <c r="U1058" i="1"/>
  <c r="O1058" i="1"/>
  <c r="O1057" i="1" s="1"/>
  <c r="J1058" i="1"/>
  <c r="J1057" i="1" s="1"/>
  <c r="E1058" i="1"/>
  <c r="E1057" i="1" s="1"/>
  <c r="S1057" i="1"/>
  <c r="R1057" i="1"/>
  <c r="Q1057" i="1"/>
  <c r="P1057" i="1"/>
  <c r="N1057" i="1"/>
  <c r="X1057" i="1" s="1"/>
  <c r="M1057" i="1"/>
  <c r="L1057" i="1"/>
  <c r="V1057" i="1" s="1"/>
  <c r="K1057" i="1"/>
  <c r="U1057" i="1" s="1"/>
  <c r="I1057" i="1"/>
  <c r="H1057" i="1"/>
  <c r="G1057" i="1"/>
  <c r="F1057" i="1"/>
  <c r="X1056" i="1"/>
  <c r="W1056" i="1"/>
  <c r="V1056" i="1"/>
  <c r="U1056" i="1"/>
  <c r="O1056" i="1"/>
  <c r="O1055" i="1" s="1"/>
  <c r="J1056" i="1"/>
  <c r="E1056" i="1"/>
  <c r="E1055" i="1" s="1"/>
  <c r="S1055" i="1"/>
  <c r="R1055" i="1"/>
  <c r="Q1055" i="1"/>
  <c r="P1055" i="1"/>
  <c r="N1055" i="1"/>
  <c r="M1055" i="1"/>
  <c r="W1055" i="1" s="1"/>
  <c r="L1055" i="1"/>
  <c r="V1055" i="1" s="1"/>
  <c r="K1055" i="1"/>
  <c r="I1055" i="1"/>
  <c r="H1055" i="1"/>
  <c r="G1055" i="1"/>
  <c r="F1055" i="1"/>
  <c r="X1054" i="1"/>
  <c r="W1054" i="1"/>
  <c r="V1054" i="1"/>
  <c r="U1054" i="1"/>
  <c r="O1054" i="1"/>
  <c r="J1054" i="1"/>
  <c r="E1054" i="1"/>
  <c r="X1053" i="1"/>
  <c r="W1053" i="1"/>
  <c r="V1053" i="1"/>
  <c r="U1053" i="1"/>
  <c r="O1053" i="1"/>
  <c r="J1053" i="1"/>
  <c r="E1053" i="1"/>
  <c r="S1052" i="1"/>
  <c r="R1052" i="1"/>
  <c r="Q1052" i="1"/>
  <c r="P1052" i="1"/>
  <c r="N1052" i="1"/>
  <c r="M1052" i="1"/>
  <c r="W1052" i="1" s="1"/>
  <c r="L1052" i="1"/>
  <c r="V1052" i="1" s="1"/>
  <c r="K1052" i="1"/>
  <c r="U1052" i="1" s="1"/>
  <c r="I1052" i="1"/>
  <c r="H1052" i="1"/>
  <c r="G1052" i="1"/>
  <c r="F1052" i="1"/>
  <c r="X1051" i="1"/>
  <c r="W1051" i="1"/>
  <c r="V1051" i="1"/>
  <c r="U1051" i="1"/>
  <c r="O1051" i="1"/>
  <c r="J1051" i="1"/>
  <c r="T1051" i="1" s="1"/>
  <c r="E1051" i="1"/>
  <c r="S1050" i="1"/>
  <c r="S1048" i="1" s="1"/>
  <c r="R1050" i="1"/>
  <c r="R1048" i="1" s="1"/>
  <c r="Q1050" i="1"/>
  <c r="Q1048" i="1" s="1"/>
  <c r="P1050" i="1"/>
  <c r="N1050" i="1"/>
  <c r="N1048" i="1" s="1"/>
  <c r="M1050" i="1"/>
  <c r="W1050" i="1" s="1"/>
  <c r="L1050" i="1"/>
  <c r="K1050" i="1"/>
  <c r="I1050" i="1"/>
  <c r="I1048" i="1" s="1"/>
  <c r="H1050" i="1"/>
  <c r="G1050" i="1"/>
  <c r="G1048" i="1" s="1"/>
  <c r="F1050" i="1"/>
  <c r="F1048" i="1" s="1"/>
  <c r="X1049" i="1"/>
  <c r="W1049" i="1"/>
  <c r="V1049" i="1"/>
  <c r="U1049" i="1"/>
  <c r="O1049" i="1"/>
  <c r="J1049" i="1"/>
  <c r="E1049" i="1"/>
  <c r="X1047" i="1"/>
  <c r="W1047" i="1"/>
  <c r="V1047" i="1"/>
  <c r="U1047" i="1"/>
  <c r="O1047" i="1"/>
  <c r="J1047" i="1"/>
  <c r="J1046" i="1" s="1"/>
  <c r="E1047" i="1"/>
  <c r="E1046" i="1" s="1"/>
  <c r="S1046" i="1"/>
  <c r="R1046" i="1"/>
  <c r="Q1046" i="1"/>
  <c r="P1046" i="1"/>
  <c r="N1046" i="1"/>
  <c r="X1046" i="1" s="1"/>
  <c r="M1046" i="1"/>
  <c r="W1046" i="1" s="1"/>
  <c r="L1046" i="1"/>
  <c r="K1046" i="1"/>
  <c r="U1046" i="1" s="1"/>
  <c r="I1046" i="1"/>
  <c r="H1046" i="1"/>
  <c r="G1046" i="1"/>
  <c r="F1046" i="1"/>
  <c r="X1045" i="1"/>
  <c r="W1045" i="1"/>
  <c r="V1045" i="1"/>
  <c r="U1045" i="1"/>
  <c r="O1045" i="1"/>
  <c r="J1045" i="1"/>
  <c r="E1045" i="1"/>
  <c r="X1044" i="1"/>
  <c r="W1044" i="1"/>
  <c r="V1044" i="1"/>
  <c r="U1044" i="1"/>
  <c r="O1044" i="1"/>
  <c r="J1044" i="1"/>
  <c r="E1044" i="1"/>
  <c r="X1043" i="1"/>
  <c r="W1043" i="1"/>
  <c r="V1043" i="1"/>
  <c r="U1043" i="1"/>
  <c r="O1043" i="1"/>
  <c r="J1043" i="1"/>
  <c r="E1043" i="1"/>
  <c r="X1042" i="1"/>
  <c r="W1042" i="1"/>
  <c r="V1042" i="1"/>
  <c r="U1042" i="1"/>
  <c r="O1042" i="1"/>
  <c r="J1042" i="1"/>
  <c r="E1042" i="1"/>
  <c r="X1041" i="1"/>
  <c r="W1041" i="1"/>
  <c r="V1041" i="1"/>
  <c r="U1041" i="1"/>
  <c r="O1041" i="1"/>
  <c r="J1041" i="1"/>
  <c r="E1041" i="1"/>
  <c r="X1040" i="1"/>
  <c r="W1040" i="1"/>
  <c r="V1040" i="1"/>
  <c r="U1040" i="1"/>
  <c r="O1040" i="1"/>
  <c r="J1040" i="1"/>
  <c r="E1040" i="1"/>
  <c r="S1039" i="1"/>
  <c r="S1036" i="1" s="1"/>
  <c r="R1039" i="1"/>
  <c r="Q1039" i="1"/>
  <c r="Q1036" i="1" s="1"/>
  <c r="P1039" i="1"/>
  <c r="P1036" i="1" s="1"/>
  <c r="N1039" i="1"/>
  <c r="M1039" i="1"/>
  <c r="M1036" i="1" s="1"/>
  <c r="L1039" i="1"/>
  <c r="V1039" i="1" s="1"/>
  <c r="K1039" i="1"/>
  <c r="I1039" i="1"/>
  <c r="I1036" i="1" s="1"/>
  <c r="H1039" i="1"/>
  <c r="H1036" i="1" s="1"/>
  <c r="G1039" i="1"/>
  <c r="G1036" i="1" s="1"/>
  <c r="F1039" i="1"/>
  <c r="F1036" i="1" s="1"/>
  <c r="X1038" i="1"/>
  <c r="W1038" i="1"/>
  <c r="V1038" i="1"/>
  <c r="U1038" i="1"/>
  <c r="O1038" i="1"/>
  <c r="J1038" i="1"/>
  <c r="E1038" i="1"/>
  <c r="X1037" i="1"/>
  <c r="W1037" i="1"/>
  <c r="V1037" i="1"/>
  <c r="U1037" i="1"/>
  <c r="O1037" i="1"/>
  <c r="J1037" i="1"/>
  <c r="E1037" i="1"/>
  <c r="X1035" i="1"/>
  <c r="W1035" i="1"/>
  <c r="V1035" i="1"/>
  <c r="U1035" i="1"/>
  <c r="O1035" i="1"/>
  <c r="J1035" i="1"/>
  <c r="E1035" i="1"/>
  <c r="X1034" i="1"/>
  <c r="W1034" i="1"/>
  <c r="V1034" i="1"/>
  <c r="U1034" i="1"/>
  <c r="O1034" i="1"/>
  <c r="J1034" i="1"/>
  <c r="E1034" i="1"/>
  <c r="X1033" i="1"/>
  <c r="W1033" i="1"/>
  <c r="V1033" i="1"/>
  <c r="U1033" i="1"/>
  <c r="O1033" i="1"/>
  <c r="J1033" i="1"/>
  <c r="E1033" i="1"/>
  <c r="X1032" i="1"/>
  <c r="W1032" i="1"/>
  <c r="V1032" i="1"/>
  <c r="U1032" i="1"/>
  <c r="O1032" i="1"/>
  <c r="J1032" i="1"/>
  <c r="E1032" i="1"/>
  <c r="X1031" i="1"/>
  <c r="W1031" i="1"/>
  <c r="V1031" i="1"/>
  <c r="U1031" i="1"/>
  <c r="O1031" i="1"/>
  <c r="J1031" i="1"/>
  <c r="E1031" i="1"/>
  <c r="S1030" i="1"/>
  <c r="S1026" i="1" s="1"/>
  <c r="R1030" i="1"/>
  <c r="R1026" i="1" s="1"/>
  <c r="Q1030" i="1"/>
  <c r="P1030" i="1"/>
  <c r="N1030" i="1"/>
  <c r="N1026" i="1" s="1"/>
  <c r="M1030" i="1"/>
  <c r="L1030" i="1"/>
  <c r="K1030" i="1"/>
  <c r="K1026" i="1" s="1"/>
  <c r="U1026" i="1" s="1"/>
  <c r="I1030" i="1"/>
  <c r="I1026" i="1" s="1"/>
  <c r="H1030" i="1"/>
  <c r="G1030" i="1"/>
  <c r="F1030" i="1"/>
  <c r="F1026" i="1" s="1"/>
  <c r="X1029" i="1"/>
  <c r="W1029" i="1"/>
  <c r="V1029" i="1"/>
  <c r="U1029" i="1"/>
  <c r="O1029" i="1"/>
  <c r="J1029" i="1"/>
  <c r="E1029" i="1"/>
  <c r="X1028" i="1"/>
  <c r="W1028" i="1"/>
  <c r="V1028" i="1"/>
  <c r="U1028" i="1"/>
  <c r="O1028" i="1"/>
  <c r="J1028" i="1"/>
  <c r="E1028" i="1"/>
  <c r="X1027" i="1"/>
  <c r="W1027" i="1"/>
  <c r="V1027" i="1"/>
  <c r="U1027" i="1"/>
  <c r="O1027" i="1"/>
  <c r="J1027" i="1"/>
  <c r="E1027" i="1"/>
  <c r="Q1026" i="1"/>
  <c r="L1026" i="1"/>
  <c r="G1026" i="1"/>
  <c r="X1025" i="1"/>
  <c r="W1025" i="1"/>
  <c r="V1025" i="1"/>
  <c r="U1025" i="1"/>
  <c r="O1025" i="1"/>
  <c r="J1025" i="1"/>
  <c r="T1025" i="1" s="1"/>
  <c r="E1025" i="1"/>
  <c r="X1024" i="1"/>
  <c r="W1024" i="1"/>
  <c r="V1024" i="1"/>
  <c r="U1024" i="1"/>
  <c r="O1024" i="1"/>
  <c r="J1024" i="1"/>
  <c r="E1024" i="1"/>
  <c r="S1023" i="1"/>
  <c r="R1023" i="1"/>
  <c r="Q1023" i="1"/>
  <c r="P1023" i="1"/>
  <c r="N1023" i="1"/>
  <c r="M1023" i="1"/>
  <c r="W1023" i="1" s="1"/>
  <c r="L1023" i="1"/>
  <c r="V1023" i="1" s="1"/>
  <c r="K1023" i="1"/>
  <c r="I1023" i="1"/>
  <c r="H1023" i="1"/>
  <c r="G1023" i="1"/>
  <c r="F1023" i="1"/>
  <c r="X1022" i="1"/>
  <c r="W1022" i="1"/>
  <c r="V1022" i="1"/>
  <c r="U1022" i="1"/>
  <c r="O1022" i="1"/>
  <c r="J1022" i="1"/>
  <c r="E1022" i="1"/>
  <c r="X1021" i="1"/>
  <c r="W1021" i="1"/>
  <c r="V1021" i="1"/>
  <c r="U1021" i="1"/>
  <c r="O1021" i="1"/>
  <c r="J1021" i="1"/>
  <c r="E1021" i="1"/>
  <c r="S1020" i="1"/>
  <c r="R1020" i="1"/>
  <c r="Q1020" i="1"/>
  <c r="P1020" i="1"/>
  <c r="N1020" i="1"/>
  <c r="M1020" i="1"/>
  <c r="W1020" i="1" s="1"/>
  <c r="L1020" i="1"/>
  <c r="V1020" i="1" s="1"/>
  <c r="K1020" i="1"/>
  <c r="U1020" i="1" s="1"/>
  <c r="I1020" i="1"/>
  <c r="H1020" i="1"/>
  <c r="G1020" i="1"/>
  <c r="F1020" i="1"/>
  <c r="X1019" i="1"/>
  <c r="W1019" i="1"/>
  <c r="V1019" i="1"/>
  <c r="U1019" i="1"/>
  <c r="O1019" i="1"/>
  <c r="J1019" i="1"/>
  <c r="J1018" i="1" s="1"/>
  <c r="E1019" i="1"/>
  <c r="E1018" i="1" s="1"/>
  <c r="S1018" i="1"/>
  <c r="R1018" i="1"/>
  <c r="Q1018" i="1"/>
  <c r="P1018" i="1"/>
  <c r="N1018" i="1"/>
  <c r="X1018" i="1" s="1"/>
  <c r="M1018" i="1"/>
  <c r="L1018" i="1"/>
  <c r="K1018" i="1"/>
  <c r="U1018" i="1" s="1"/>
  <c r="I1018" i="1"/>
  <c r="H1018" i="1"/>
  <c r="G1018" i="1"/>
  <c r="F1018" i="1"/>
  <c r="X1017" i="1"/>
  <c r="W1017" i="1"/>
  <c r="V1017" i="1"/>
  <c r="U1017" i="1"/>
  <c r="O1017" i="1"/>
  <c r="J1017" i="1"/>
  <c r="E1017" i="1"/>
  <c r="S1016" i="1"/>
  <c r="R1016" i="1"/>
  <c r="Q1016" i="1"/>
  <c r="P1016" i="1"/>
  <c r="N1016" i="1"/>
  <c r="M1016" i="1"/>
  <c r="W1016" i="1" s="1"/>
  <c r="L1016" i="1"/>
  <c r="V1016" i="1" s="1"/>
  <c r="K1016" i="1"/>
  <c r="U1016" i="1" s="1"/>
  <c r="I1016" i="1"/>
  <c r="H1016" i="1"/>
  <c r="G1016" i="1"/>
  <c r="F1016" i="1"/>
  <c r="X1015" i="1"/>
  <c r="W1015" i="1"/>
  <c r="V1015" i="1"/>
  <c r="U1015" i="1"/>
  <c r="O1015" i="1"/>
  <c r="J1015" i="1"/>
  <c r="E1015" i="1"/>
  <c r="X1014" i="1"/>
  <c r="W1014" i="1"/>
  <c r="V1014" i="1"/>
  <c r="U1014" i="1"/>
  <c r="O1014" i="1"/>
  <c r="J1014" i="1"/>
  <c r="E1014" i="1"/>
  <c r="X1013" i="1"/>
  <c r="W1013" i="1"/>
  <c r="V1013" i="1"/>
  <c r="U1013" i="1"/>
  <c r="O1013" i="1"/>
  <c r="J1013" i="1"/>
  <c r="E1013" i="1"/>
  <c r="S1012" i="1"/>
  <c r="S1009" i="1" s="1"/>
  <c r="R1012" i="1"/>
  <c r="R1009" i="1" s="1"/>
  <c r="Q1012" i="1"/>
  <c r="Q1009" i="1" s="1"/>
  <c r="P1012" i="1"/>
  <c r="P1009" i="1" s="1"/>
  <c r="N1012" i="1"/>
  <c r="X1012" i="1" s="1"/>
  <c r="M1012" i="1"/>
  <c r="L1012" i="1"/>
  <c r="L1009" i="1" s="1"/>
  <c r="K1012" i="1"/>
  <c r="U1012" i="1" s="1"/>
  <c r="I1012" i="1"/>
  <c r="I1009" i="1" s="1"/>
  <c r="H1012" i="1"/>
  <c r="H1009" i="1" s="1"/>
  <c r="G1012" i="1"/>
  <c r="G1009" i="1" s="1"/>
  <c r="F1012" i="1"/>
  <c r="X1011" i="1"/>
  <c r="W1011" i="1"/>
  <c r="V1011" i="1"/>
  <c r="U1011" i="1"/>
  <c r="O1011" i="1"/>
  <c r="J1011" i="1"/>
  <c r="E1011" i="1"/>
  <c r="X1010" i="1"/>
  <c r="W1010" i="1"/>
  <c r="V1010" i="1"/>
  <c r="U1010" i="1"/>
  <c r="O1010" i="1"/>
  <c r="J1010" i="1"/>
  <c r="E1010" i="1"/>
  <c r="X1008" i="1"/>
  <c r="W1008" i="1"/>
  <c r="V1008" i="1"/>
  <c r="U1008" i="1"/>
  <c r="O1008" i="1"/>
  <c r="J1008" i="1"/>
  <c r="E1008" i="1"/>
  <c r="X1007" i="1"/>
  <c r="W1007" i="1"/>
  <c r="V1007" i="1"/>
  <c r="U1007" i="1"/>
  <c r="O1007" i="1"/>
  <c r="J1007" i="1"/>
  <c r="E1007" i="1"/>
  <c r="X1006" i="1"/>
  <c r="W1006" i="1"/>
  <c r="V1006" i="1"/>
  <c r="U1006" i="1"/>
  <c r="O1006" i="1"/>
  <c r="J1006" i="1"/>
  <c r="E1006" i="1"/>
  <c r="X1005" i="1"/>
  <c r="W1005" i="1"/>
  <c r="V1005" i="1"/>
  <c r="U1005" i="1"/>
  <c r="O1005" i="1"/>
  <c r="J1005" i="1"/>
  <c r="E1005" i="1"/>
  <c r="X1004" i="1"/>
  <c r="W1004" i="1"/>
  <c r="V1004" i="1"/>
  <c r="U1004" i="1"/>
  <c r="O1004" i="1"/>
  <c r="J1004" i="1"/>
  <c r="E1004" i="1"/>
  <c r="X1003" i="1"/>
  <c r="W1003" i="1"/>
  <c r="V1003" i="1"/>
  <c r="U1003" i="1"/>
  <c r="O1003" i="1"/>
  <c r="J1003" i="1"/>
  <c r="F1003" i="1"/>
  <c r="E1003" i="1" s="1"/>
  <c r="S1002" i="1"/>
  <c r="S1000" i="1" s="1"/>
  <c r="R1002" i="1"/>
  <c r="R1000" i="1" s="1"/>
  <c r="Q1002" i="1"/>
  <c r="Q1000" i="1" s="1"/>
  <c r="P1002" i="1"/>
  <c r="N1002" i="1"/>
  <c r="N1000" i="1" s="1"/>
  <c r="M1002" i="1"/>
  <c r="L1002" i="1"/>
  <c r="K1002" i="1"/>
  <c r="I1002" i="1"/>
  <c r="I1000" i="1" s="1"/>
  <c r="H1002" i="1"/>
  <c r="H1000" i="1" s="1"/>
  <c r="G1002" i="1"/>
  <c r="G1000" i="1" s="1"/>
  <c r="X1001" i="1"/>
  <c r="W1001" i="1"/>
  <c r="V1001" i="1"/>
  <c r="U1001" i="1"/>
  <c r="O1001" i="1"/>
  <c r="J1001" i="1"/>
  <c r="E1001" i="1"/>
  <c r="X999" i="1"/>
  <c r="W999" i="1"/>
  <c r="V999" i="1"/>
  <c r="U999" i="1"/>
  <c r="O999" i="1"/>
  <c r="O998" i="1" s="1"/>
  <c r="J999" i="1"/>
  <c r="E999" i="1"/>
  <c r="E998" i="1" s="1"/>
  <c r="S998" i="1"/>
  <c r="R998" i="1"/>
  <c r="Q998" i="1"/>
  <c r="P998" i="1"/>
  <c r="N998" i="1"/>
  <c r="X998" i="1" s="1"/>
  <c r="M998" i="1"/>
  <c r="W998" i="1" s="1"/>
  <c r="L998" i="1"/>
  <c r="K998" i="1"/>
  <c r="I998" i="1"/>
  <c r="H998" i="1"/>
  <c r="G998" i="1"/>
  <c r="F998" i="1"/>
  <c r="X997" i="1"/>
  <c r="W997" i="1"/>
  <c r="V997" i="1"/>
  <c r="U997" i="1"/>
  <c r="O997" i="1"/>
  <c r="J997" i="1"/>
  <c r="T997" i="1" s="1"/>
  <c r="E997" i="1"/>
  <c r="X996" i="1"/>
  <c r="W996" i="1"/>
  <c r="V996" i="1"/>
  <c r="U996" i="1"/>
  <c r="O996" i="1"/>
  <c r="J996" i="1"/>
  <c r="E996" i="1"/>
  <c r="X995" i="1"/>
  <c r="W995" i="1"/>
  <c r="V995" i="1"/>
  <c r="U995" i="1"/>
  <c r="J995" i="1"/>
  <c r="J994" i="1" s="1"/>
  <c r="S994" i="1"/>
  <c r="S990" i="1" s="1"/>
  <c r="R994" i="1"/>
  <c r="R990" i="1" s="1"/>
  <c r="Q994" i="1"/>
  <c r="Q990" i="1" s="1"/>
  <c r="P994" i="1"/>
  <c r="P990" i="1" s="1"/>
  <c r="O994" i="1"/>
  <c r="N994" i="1"/>
  <c r="N990" i="1" s="1"/>
  <c r="M994" i="1"/>
  <c r="M990" i="1" s="1"/>
  <c r="L994" i="1"/>
  <c r="V994" i="1" s="1"/>
  <c r="K994" i="1"/>
  <c r="U994" i="1" s="1"/>
  <c r="I994" i="1"/>
  <c r="I990" i="1" s="1"/>
  <c r="H994" i="1"/>
  <c r="H990" i="1" s="1"/>
  <c r="G994" i="1"/>
  <c r="G990" i="1" s="1"/>
  <c r="F994" i="1"/>
  <c r="F990" i="1" s="1"/>
  <c r="E994" i="1"/>
  <c r="X993" i="1"/>
  <c r="W993" i="1"/>
  <c r="V993" i="1"/>
  <c r="U993" i="1"/>
  <c r="O993" i="1"/>
  <c r="J993" i="1"/>
  <c r="E993" i="1"/>
  <c r="X992" i="1"/>
  <c r="W992" i="1"/>
  <c r="V992" i="1"/>
  <c r="U992" i="1"/>
  <c r="O992" i="1"/>
  <c r="J992" i="1"/>
  <c r="T992" i="1" s="1"/>
  <c r="E992" i="1"/>
  <c r="X991" i="1"/>
  <c r="W991" i="1"/>
  <c r="V991" i="1"/>
  <c r="U991" i="1"/>
  <c r="O991" i="1"/>
  <c r="J991" i="1"/>
  <c r="E991" i="1"/>
  <c r="X989" i="1"/>
  <c r="W989" i="1"/>
  <c r="V989" i="1"/>
  <c r="U989" i="1"/>
  <c r="O989" i="1"/>
  <c r="O987" i="1" s="1"/>
  <c r="J989" i="1"/>
  <c r="J987" i="1" s="1"/>
  <c r="E989" i="1"/>
  <c r="E987" i="1" s="1"/>
  <c r="X988" i="1"/>
  <c r="W988" i="1"/>
  <c r="V988" i="1"/>
  <c r="U988" i="1"/>
  <c r="T988" i="1"/>
  <c r="S987" i="1"/>
  <c r="R987" i="1"/>
  <c r="Q987" i="1"/>
  <c r="P987" i="1"/>
  <c r="N987" i="1"/>
  <c r="M987" i="1"/>
  <c r="L987" i="1"/>
  <c r="V987" i="1" s="1"/>
  <c r="K987" i="1"/>
  <c r="U987" i="1" s="1"/>
  <c r="I987" i="1"/>
  <c r="H987" i="1"/>
  <c r="G987" i="1"/>
  <c r="F987" i="1"/>
  <c r="X986" i="1"/>
  <c r="W986" i="1"/>
  <c r="V986" i="1"/>
  <c r="U986" i="1"/>
  <c r="O986" i="1"/>
  <c r="O985" i="1" s="1"/>
  <c r="J986" i="1"/>
  <c r="E986" i="1"/>
  <c r="E985" i="1" s="1"/>
  <c r="S985" i="1"/>
  <c r="R985" i="1"/>
  <c r="Q985" i="1"/>
  <c r="P985" i="1"/>
  <c r="N985" i="1"/>
  <c r="X985" i="1" s="1"/>
  <c r="M985" i="1"/>
  <c r="W985" i="1" s="1"/>
  <c r="L985" i="1"/>
  <c r="K985" i="1"/>
  <c r="I985" i="1"/>
  <c r="H985" i="1"/>
  <c r="G985" i="1"/>
  <c r="F985" i="1"/>
  <c r="X984" i="1"/>
  <c r="W984" i="1"/>
  <c r="V984" i="1"/>
  <c r="U984" i="1"/>
  <c r="O984" i="1"/>
  <c r="J984" i="1"/>
  <c r="E984" i="1"/>
  <c r="X983" i="1"/>
  <c r="W983" i="1"/>
  <c r="V983" i="1"/>
  <c r="U983" i="1"/>
  <c r="O983" i="1"/>
  <c r="J983" i="1"/>
  <c r="E983" i="1"/>
  <c r="S982" i="1"/>
  <c r="R982" i="1"/>
  <c r="Q982" i="1"/>
  <c r="P982" i="1"/>
  <c r="N982" i="1"/>
  <c r="M982" i="1"/>
  <c r="W982" i="1" s="1"/>
  <c r="L982" i="1"/>
  <c r="V982" i="1" s="1"/>
  <c r="K982" i="1"/>
  <c r="I982" i="1"/>
  <c r="H982" i="1"/>
  <c r="G982" i="1"/>
  <c r="F982" i="1"/>
  <c r="X981" i="1"/>
  <c r="W981" i="1"/>
  <c r="V981" i="1"/>
  <c r="U981" i="1"/>
  <c r="O981" i="1"/>
  <c r="O980" i="1" s="1"/>
  <c r="J981" i="1"/>
  <c r="J980" i="1" s="1"/>
  <c r="E981" i="1"/>
  <c r="E980" i="1" s="1"/>
  <c r="S980" i="1"/>
  <c r="R980" i="1"/>
  <c r="Q980" i="1"/>
  <c r="P980" i="1"/>
  <c r="N980" i="1"/>
  <c r="X980" i="1" s="1"/>
  <c r="M980" i="1"/>
  <c r="L980" i="1"/>
  <c r="K980" i="1"/>
  <c r="U980" i="1" s="1"/>
  <c r="I980" i="1"/>
  <c r="H980" i="1"/>
  <c r="G980" i="1"/>
  <c r="F980" i="1"/>
  <c r="X979" i="1"/>
  <c r="W979" i="1"/>
  <c r="V979" i="1"/>
  <c r="U979" i="1"/>
  <c r="O979" i="1"/>
  <c r="J979" i="1"/>
  <c r="E979" i="1"/>
  <c r="X978" i="1"/>
  <c r="W978" i="1"/>
  <c r="V978" i="1"/>
  <c r="U978" i="1"/>
  <c r="O978" i="1"/>
  <c r="J978" i="1"/>
  <c r="E978" i="1"/>
  <c r="S977" i="1"/>
  <c r="R977" i="1"/>
  <c r="Q977" i="1"/>
  <c r="P977" i="1"/>
  <c r="N977" i="1"/>
  <c r="X977" i="1" s="1"/>
  <c r="M977" i="1"/>
  <c r="W977" i="1" s="1"/>
  <c r="L977" i="1"/>
  <c r="K977" i="1"/>
  <c r="I977" i="1"/>
  <c r="H977" i="1"/>
  <c r="G977" i="1"/>
  <c r="F977" i="1"/>
  <c r="X976" i="1"/>
  <c r="W976" i="1"/>
  <c r="V976" i="1"/>
  <c r="U976" i="1"/>
  <c r="O976" i="1"/>
  <c r="J976" i="1"/>
  <c r="E976" i="1"/>
  <c r="X975" i="1"/>
  <c r="W975" i="1"/>
  <c r="V975" i="1"/>
  <c r="U975" i="1"/>
  <c r="O975" i="1"/>
  <c r="J975" i="1"/>
  <c r="E975" i="1"/>
  <c r="X974" i="1"/>
  <c r="W974" i="1"/>
  <c r="V974" i="1"/>
  <c r="U974" i="1"/>
  <c r="O974" i="1"/>
  <c r="J974" i="1"/>
  <c r="E974" i="1"/>
  <c r="X973" i="1"/>
  <c r="W973" i="1"/>
  <c r="V973" i="1"/>
  <c r="U973" i="1"/>
  <c r="O973" i="1"/>
  <c r="J973" i="1"/>
  <c r="E973" i="1"/>
  <c r="X972" i="1"/>
  <c r="W972" i="1"/>
  <c r="V972" i="1"/>
  <c r="U972" i="1"/>
  <c r="O972" i="1"/>
  <c r="J972" i="1"/>
  <c r="E972" i="1"/>
  <c r="X971" i="1"/>
  <c r="W971" i="1"/>
  <c r="V971" i="1"/>
  <c r="U971" i="1"/>
  <c r="O971" i="1"/>
  <c r="J971" i="1"/>
  <c r="E971" i="1"/>
  <c r="X970" i="1"/>
  <c r="W970" i="1"/>
  <c r="V970" i="1"/>
  <c r="U970" i="1"/>
  <c r="O970" i="1"/>
  <c r="J970" i="1"/>
  <c r="E970" i="1"/>
  <c r="X969" i="1"/>
  <c r="W969" i="1"/>
  <c r="V969" i="1"/>
  <c r="U969" i="1"/>
  <c r="O969" i="1"/>
  <c r="J969" i="1"/>
  <c r="E969" i="1"/>
  <c r="X968" i="1"/>
  <c r="W968" i="1"/>
  <c r="V968" i="1"/>
  <c r="U968" i="1"/>
  <c r="O968" i="1"/>
  <c r="J968" i="1"/>
  <c r="E968" i="1"/>
  <c r="X967" i="1"/>
  <c r="W967" i="1"/>
  <c r="V967" i="1"/>
  <c r="U967" i="1"/>
  <c r="O967" i="1"/>
  <c r="J967" i="1"/>
  <c r="E967" i="1"/>
  <c r="S966" i="1"/>
  <c r="R966" i="1"/>
  <c r="Q966" i="1"/>
  <c r="P966" i="1"/>
  <c r="N966" i="1"/>
  <c r="M966" i="1"/>
  <c r="W966" i="1" s="1"/>
  <c r="L966" i="1"/>
  <c r="K966" i="1"/>
  <c r="I966" i="1"/>
  <c r="H966" i="1"/>
  <c r="G966" i="1"/>
  <c r="F966" i="1"/>
  <c r="X964" i="1"/>
  <c r="W964" i="1"/>
  <c r="V964" i="1"/>
  <c r="U964" i="1"/>
  <c r="O964" i="1"/>
  <c r="O963" i="1" s="1"/>
  <c r="J964" i="1"/>
  <c r="J963" i="1" s="1"/>
  <c r="E964" i="1"/>
  <c r="E963" i="1" s="1"/>
  <c r="S963" i="1"/>
  <c r="R963" i="1"/>
  <c r="Q963" i="1"/>
  <c r="P963" i="1"/>
  <c r="N963" i="1"/>
  <c r="M963" i="1"/>
  <c r="L963" i="1"/>
  <c r="V963" i="1" s="1"/>
  <c r="K963" i="1"/>
  <c r="U963" i="1" s="1"/>
  <c r="I963" i="1"/>
  <c r="H963" i="1"/>
  <c r="G963" i="1"/>
  <c r="F963" i="1"/>
  <c r="X962" i="1"/>
  <c r="W962" i="1"/>
  <c r="V962" i="1"/>
  <c r="U962" i="1"/>
  <c r="O962" i="1"/>
  <c r="J962" i="1"/>
  <c r="E962" i="1"/>
  <c r="X961" i="1"/>
  <c r="W961" i="1"/>
  <c r="V961" i="1"/>
  <c r="U961" i="1"/>
  <c r="O961" i="1"/>
  <c r="J961" i="1"/>
  <c r="E961" i="1"/>
  <c r="S960" i="1"/>
  <c r="R960" i="1"/>
  <c r="Q960" i="1"/>
  <c r="P960" i="1"/>
  <c r="N960" i="1"/>
  <c r="X960" i="1" s="1"/>
  <c r="M960" i="1"/>
  <c r="L960" i="1"/>
  <c r="K960" i="1"/>
  <c r="U960" i="1" s="1"/>
  <c r="I960" i="1"/>
  <c r="H960" i="1"/>
  <c r="G960" i="1"/>
  <c r="F960" i="1"/>
  <c r="X959" i="1"/>
  <c r="W959" i="1"/>
  <c r="V959" i="1"/>
  <c r="U959" i="1"/>
  <c r="O959" i="1"/>
  <c r="J959" i="1"/>
  <c r="E959" i="1"/>
  <c r="X958" i="1"/>
  <c r="W958" i="1"/>
  <c r="V958" i="1"/>
  <c r="U958" i="1"/>
  <c r="O958" i="1"/>
  <c r="J958" i="1"/>
  <c r="E958" i="1"/>
  <c r="S957" i="1"/>
  <c r="R957" i="1"/>
  <c r="Q957" i="1"/>
  <c r="P957" i="1"/>
  <c r="N957" i="1"/>
  <c r="X957" i="1" s="1"/>
  <c r="M957" i="1"/>
  <c r="W957" i="1" s="1"/>
  <c r="L957" i="1"/>
  <c r="K957" i="1"/>
  <c r="E957" i="1"/>
  <c r="X956" i="1"/>
  <c r="W956" i="1"/>
  <c r="V956" i="1"/>
  <c r="U956" i="1"/>
  <c r="O956" i="1"/>
  <c r="J956" i="1"/>
  <c r="E956" i="1"/>
  <c r="X955" i="1"/>
  <c r="W955" i="1"/>
  <c r="V955" i="1"/>
  <c r="U955" i="1"/>
  <c r="O955" i="1"/>
  <c r="J955" i="1"/>
  <c r="E955" i="1"/>
  <c r="S954" i="1"/>
  <c r="R954" i="1"/>
  <c r="Q954" i="1"/>
  <c r="P954" i="1"/>
  <c r="N954" i="1"/>
  <c r="M954" i="1"/>
  <c r="L954" i="1"/>
  <c r="V954" i="1" s="1"/>
  <c r="K954" i="1"/>
  <c r="U954" i="1" s="1"/>
  <c r="I954" i="1"/>
  <c r="H954" i="1"/>
  <c r="G954" i="1"/>
  <c r="F954" i="1"/>
  <c r="X953" i="1"/>
  <c r="W953" i="1"/>
  <c r="V953" i="1"/>
  <c r="U953" i="1"/>
  <c r="O953" i="1"/>
  <c r="J953" i="1"/>
  <c r="E953" i="1"/>
  <c r="X952" i="1"/>
  <c r="W952" i="1"/>
  <c r="V952" i="1"/>
  <c r="U952" i="1"/>
  <c r="O952" i="1"/>
  <c r="J952" i="1"/>
  <c r="E952" i="1"/>
  <c r="X951" i="1"/>
  <c r="W951" i="1"/>
  <c r="V951" i="1"/>
  <c r="U951" i="1"/>
  <c r="O951" i="1"/>
  <c r="J951" i="1"/>
  <c r="E951" i="1"/>
  <c r="X950" i="1"/>
  <c r="W950" i="1"/>
  <c r="V950" i="1"/>
  <c r="U950" i="1"/>
  <c r="O950" i="1"/>
  <c r="J950" i="1"/>
  <c r="E950" i="1"/>
  <c r="S949" i="1"/>
  <c r="R949" i="1"/>
  <c r="Q949" i="1"/>
  <c r="P949" i="1"/>
  <c r="N949" i="1"/>
  <c r="M949" i="1"/>
  <c r="L949" i="1"/>
  <c r="V949" i="1" s="1"/>
  <c r="K949" i="1"/>
  <c r="E949" i="1"/>
  <c r="W948" i="1"/>
  <c r="V948" i="1"/>
  <c r="O948" i="1"/>
  <c r="E948" i="1"/>
  <c r="S947" i="1"/>
  <c r="R947" i="1"/>
  <c r="Q947" i="1"/>
  <c r="P947" i="1"/>
  <c r="M947" i="1"/>
  <c r="L947" i="1"/>
  <c r="I947" i="1"/>
  <c r="H947" i="1"/>
  <c r="H945" i="1" s="1"/>
  <c r="G947" i="1"/>
  <c r="G945" i="1" s="1"/>
  <c r="F947" i="1"/>
  <c r="X946" i="1"/>
  <c r="W946" i="1"/>
  <c r="V946" i="1"/>
  <c r="U946" i="1"/>
  <c r="O946" i="1"/>
  <c r="J946" i="1"/>
  <c r="E946" i="1"/>
  <c r="X944" i="1"/>
  <c r="W944" i="1"/>
  <c r="V944" i="1"/>
  <c r="U944" i="1"/>
  <c r="O944" i="1"/>
  <c r="J944" i="1"/>
  <c r="E944" i="1"/>
  <c r="X943" i="1"/>
  <c r="W943" i="1"/>
  <c r="V943" i="1"/>
  <c r="U943" i="1"/>
  <c r="O943" i="1"/>
  <c r="J943" i="1"/>
  <c r="F943" i="1"/>
  <c r="E943" i="1" s="1"/>
  <c r="S942" i="1"/>
  <c r="R942" i="1"/>
  <c r="Q942" i="1"/>
  <c r="P942" i="1"/>
  <c r="N942" i="1"/>
  <c r="X942" i="1" s="1"/>
  <c r="M942" i="1"/>
  <c r="W942" i="1" s="1"/>
  <c r="L942" i="1"/>
  <c r="K942" i="1"/>
  <c r="I942" i="1"/>
  <c r="H942" i="1"/>
  <c r="G942" i="1"/>
  <c r="X941" i="1"/>
  <c r="W941" i="1"/>
  <c r="V941" i="1"/>
  <c r="U941" i="1"/>
  <c r="O941" i="1"/>
  <c r="J941" i="1"/>
  <c r="E941" i="1"/>
  <c r="X940" i="1"/>
  <c r="W940" i="1"/>
  <c r="V940" i="1"/>
  <c r="U940" i="1"/>
  <c r="O940" i="1"/>
  <c r="J940" i="1"/>
  <c r="E940" i="1"/>
  <c r="S939" i="1"/>
  <c r="S936" i="1" s="1"/>
  <c r="R939" i="1"/>
  <c r="Q939" i="1"/>
  <c r="Q936" i="1" s="1"/>
  <c r="P939" i="1"/>
  <c r="N939" i="1"/>
  <c r="M939" i="1"/>
  <c r="W939" i="1" s="1"/>
  <c r="L939" i="1"/>
  <c r="V939" i="1" s="1"/>
  <c r="K939" i="1"/>
  <c r="I939" i="1"/>
  <c r="I936" i="1" s="1"/>
  <c r="H939" i="1"/>
  <c r="H936" i="1" s="1"/>
  <c r="G939" i="1"/>
  <c r="G936" i="1" s="1"/>
  <c r="F939" i="1"/>
  <c r="F936" i="1" s="1"/>
  <c r="X938" i="1"/>
  <c r="W938" i="1"/>
  <c r="V938" i="1"/>
  <c r="U938" i="1"/>
  <c r="O938" i="1"/>
  <c r="J938" i="1"/>
  <c r="E938" i="1"/>
  <c r="X937" i="1"/>
  <c r="W937" i="1"/>
  <c r="V937" i="1"/>
  <c r="U937" i="1"/>
  <c r="O937" i="1"/>
  <c r="J937" i="1"/>
  <c r="E937" i="1"/>
  <c r="R936" i="1"/>
  <c r="P936" i="1"/>
  <c r="N936" i="1"/>
  <c r="X935" i="1"/>
  <c r="W935" i="1"/>
  <c r="V935" i="1"/>
  <c r="U935" i="1"/>
  <c r="O935" i="1"/>
  <c r="J935" i="1"/>
  <c r="E935" i="1"/>
  <c r="S934" i="1"/>
  <c r="R934" i="1"/>
  <c r="Q934" i="1"/>
  <c r="P934" i="1"/>
  <c r="N934" i="1"/>
  <c r="X934" i="1" s="1"/>
  <c r="M934" i="1"/>
  <c r="W934" i="1" s="1"/>
  <c r="L934" i="1"/>
  <c r="K934" i="1"/>
  <c r="I934" i="1"/>
  <c r="H934" i="1"/>
  <c r="G934" i="1"/>
  <c r="F934" i="1"/>
  <c r="X933" i="1"/>
  <c r="W933" i="1"/>
  <c r="V933" i="1"/>
  <c r="U933" i="1"/>
  <c r="O933" i="1"/>
  <c r="J933" i="1"/>
  <c r="E933" i="1"/>
  <c r="X932" i="1"/>
  <c r="W932" i="1"/>
  <c r="V932" i="1"/>
  <c r="U932" i="1"/>
  <c r="O932" i="1"/>
  <c r="J932" i="1"/>
  <c r="E932" i="1"/>
  <c r="X931" i="1"/>
  <c r="W931" i="1"/>
  <c r="V931" i="1"/>
  <c r="U931" i="1"/>
  <c r="O931" i="1"/>
  <c r="J931" i="1"/>
  <c r="E931" i="1"/>
  <c r="X930" i="1"/>
  <c r="W930" i="1"/>
  <c r="V930" i="1"/>
  <c r="U930" i="1"/>
  <c r="O930" i="1"/>
  <c r="J930" i="1"/>
  <c r="E930" i="1"/>
  <c r="S929" i="1"/>
  <c r="R929" i="1"/>
  <c r="Q929" i="1"/>
  <c r="P929" i="1"/>
  <c r="N929" i="1"/>
  <c r="X929" i="1" s="1"/>
  <c r="M929" i="1"/>
  <c r="L929" i="1"/>
  <c r="K929" i="1"/>
  <c r="U929" i="1" s="1"/>
  <c r="I929" i="1"/>
  <c r="H929" i="1"/>
  <c r="G929" i="1"/>
  <c r="F929" i="1"/>
  <c r="X928" i="1"/>
  <c r="W928" i="1"/>
  <c r="V928" i="1"/>
  <c r="U928" i="1"/>
  <c r="O928" i="1"/>
  <c r="J928" i="1"/>
  <c r="E928" i="1"/>
  <c r="X927" i="1"/>
  <c r="W927" i="1"/>
  <c r="V927" i="1"/>
  <c r="U927" i="1"/>
  <c r="O927" i="1"/>
  <c r="J927" i="1"/>
  <c r="E927" i="1"/>
  <c r="X926" i="1"/>
  <c r="W926" i="1"/>
  <c r="V926" i="1"/>
  <c r="U926" i="1"/>
  <c r="O926" i="1"/>
  <c r="J926" i="1"/>
  <c r="E926" i="1"/>
  <c r="X925" i="1"/>
  <c r="W925" i="1"/>
  <c r="V925" i="1"/>
  <c r="U925" i="1"/>
  <c r="O925" i="1"/>
  <c r="J925" i="1"/>
  <c r="E925" i="1"/>
  <c r="X924" i="1"/>
  <c r="W924" i="1"/>
  <c r="V924" i="1"/>
  <c r="U924" i="1"/>
  <c r="O924" i="1"/>
  <c r="J924" i="1"/>
  <c r="E924" i="1"/>
  <c r="X923" i="1"/>
  <c r="W923" i="1"/>
  <c r="V923" i="1"/>
  <c r="U923" i="1"/>
  <c r="O923" i="1"/>
  <c r="J923" i="1"/>
  <c r="E923" i="1"/>
  <c r="X922" i="1"/>
  <c r="W922" i="1"/>
  <c r="V922" i="1"/>
  <c r="U922" i="1"/>
  <c r="O922" i="1"/>
  <c r="J922" i="1"/>
  <c r="E922" i="1"/>
  <c r="X921" i="1"/>
  <c r="W921" i="1"/>
  <c r="V921" i="1"/>
  <c r="U921" i="1"/>
  <c r="O921" i="1"/>
  <c r="J921" i="1"/>
  <c r="E921" i="1"/>
  <c r="X920" i="1"/>
  <c r="W920" i="1"/>
  <c r="V920" i="1"/>
  <c r="U920" i="1"/>
  <c r="O920" i="1"/>
  <c r="J920" i="1"/>
  <c r="E920" i="1"/>
  <c r="X919" i="1"/>
  <c r="W919" i="1"/>
  <c r="V919" i="1"/>
  <c r="U919" i="1"/>
  <c r="O919" i="1"/>
  <c r="J919" i="1"/>
  <c r="E919" i="1"/>
  <c r="X918" i="1"/>
  <c r="W918" i="1"/>
  <c r="V918" i="1"/>
  <c r="U918" i="1"/>
  <c r="O918" i="1"/>
  <c r="J918" i="1"/>
  <c r="E918" i="1"/>
  <c r="X917" i="1"/>
  <c r="W917" i="1"/>
  <c r="V917" i="1"/>
  <c r="U917" i="1"/>
  <c r="O917" i="1"/>
  <c r="J917" i="1"/>
  <c r="T917" i="1" s="1"/>
  <c r="E917" i="1"/>
  <c r="S916" i="1"/>
  <c r="R916" i="1"/>
  <c r="Q916" i="1"/>
  <c r="P916" i="1"/>
  <c r="N916" i="1"/>
  <c r="M916" i="1"/>
  <c r="L916" i="1"/>
  <c r="V916" i="1" s="1"/>
  <c r="K916" i="1"/>
  <c r="I916" i="1"/>
  <c r="H916" i="1"/>
  <c r="G916" i="1"/>
  <c r="F916" i="1"/>
  <c r="X915" i="1"/>
  <c r="W915" i="1"/>
  <c r="V915" i="1"/>
  <c r="U915" i="1"/>
  <c r="O915" i="1"/>
  <c r="J915" i="1"/>
  <c r="E915" i="1"/>
  <c r="X914" i="1"/>
  <c r="W914" i="1"/>
  <c r="V914" i="1"/>
  <c r="U914" i="1"/>
  <c r="O914" i="1"/>
  <c r="J914" i="1"/>
  <c r="E914" i="1"/>
  <c r="X913" i="1"/>
  <c r="W913" i="1"/>
  <c r="V913" i="1"/>
  <c r="U913" i="1"/>
  <c r="O913" i="1"/>
  <c r="J913" i="1"/>
  <c r="E913" i="1"/>
  <c r="X912" i="1"/>
  <c r="W912" i="1"/>
  <c r="V912" i="1"/>
  <c r="U912" i="1"/>
  <c r="O912" i="1"/>
  <c r="J912" i="1"/>
  <c r="E912" i="1"/>
  <c r="X911" i="1"/>
  <c r="W911" i="1"/>
  <c r="V911" i="1"/>
  <c r="U911" i="1"/>
  <c r="O911" i="1"/>
  <c r="J911" i="1"/>
  <c r="E911" i="1"/>
  <c r="X910" i="1"/>
  <c r="W910" i="1"/>
  <c r="V910" i="1"/>
  <c r="U910" i="1"/>
  <c r="O910" i="1"/>
  <c r="J910" i="1"/>
  <c r="E910" i="1"/>
  <c r="X909" i="1"/>
  <c r="W909" i="1"/>
  <c r="V909" i="1"/>
  <c r="U909" i="1"/>
  <c r="O909" i="1"/>
  <c r="J909" i="1"/>
  <c r="T909" i="1" s="1"/>
  <c r="E909" i="1"/>
  <c r="X908" i="1"/>
  <c r="W908" i="1"/>
  <c r="V908" i="1"/>
  <c r="U908" i="1"/>
  <c r="O908" i="1"/>
  <c r="J908" i="1"/>
  <c r="E908" i="1"/>
  <c r="S907" i="1"/>
  <c r="R907" i="1"/>
  <c r="Q907" i="1"/>
  <c r="P907" i="1"/>
  <c r="N907" i="1"/>
  <c r="M907" i="1"/>
  <c r="W907" i="1" s="1"/>
  <c r="L907" i="1"/>
  <c r="V907" i="1" s="1"/>
  <c r="K907" i="1"/>
  <c r="I907" i="1"/>
  <c r="H907" i="1"/>
  <c r="G907" i="1"/>
  <c r="F907" i="1"/>
  <c r="X906" i="1"/>
  <c r="W906" i="1"/>
  <c r="V906" i="1"/>
  <c r="U906" i="1"/>
  <c r="O906" i="1"/>
  <c r="J906" i="1"/>
  <c r="E906" i="1"/>
  <c r="X905" i="1"/>
  <c r="W905" i="1"/>
  <c r="V905" i="1"/>
  <c r="U905" i="1"/>
  <c r="O905" i="1"/>
  <c r="J905" i="1"/>
  <c r="E905" i="1"/>
  <c r="S904" i="1"/>
  <c r="R904" i="1"/>
  <c r="Q904" i="1"/>
  <c r="P904" i="1"/>
  <c r="N904" i="1"/>
  <c r="M904" i="1"/>
  <c r="L904" i="1"/>
  <c r="V904" i="1" s="1"/>
  <c r="K904" i="1"/>
  <c r="U904" i="1" s="1"/>
  <c r="I904" i="1"/>
  <c r="H904" i="1"/>
  <c r="G904" i="1"/>
  <c r="F904" i="1"/>
  <c r="X903" i="1"/>
  <c r="W903" i="1"/>
  <c r="V903" i="1"/>
  <c r="U903" i="1"/>
  <c r="O903" i="1"/>
  <c r="J903" i="1"/>
  <c r="E903" i="1"/>
  <c r="X902" i="1"/>
  <c r="W902" i="1"/>
  <c r="V902" i="1"/>
  <c r="U902" i="1"/>
  <c r="O902" i="1"/>
  <c r="J902" i="1"/>
  <c r="E902" i="1"/>
  <c r="X901" i="1"/>
  <c r="W901" i="1"/>
  <c r="V901" i="1"/>
  <c r="U901" i="1"/>
  <c r="O901" i="1"/>
  <c r="J901" i="1"/>
  <c r="E901" i="1"/>
  <c r="X900" i="1"/>
  <c r="W900" i="1"/>
  <c r="V900" i="1"/>
  <c r="U900" i="1"/>
  <c r="O900" i="1"/>
  <c r="J900" i="1"/>
  <c r="E900" i="1"/>
  <c r="X899" i="1"/>
  <c r="W899" i="1"/>
  <c r="V899" i="1"/>
  <c r="U899" i="1"/>
  <c r="O899" i="1"/>
  <c r="J899" i="1"/>
  <c r="E899" i="1"/>
  <c r="X898" i="1"/>
  <c r="W898" i="1"/>
  <c r="V898" i="1"/>
  <c r="U898" i="1"/>
  <c r="O898" i="1"/>
  <c r="J898" i="1"/>
  <c r="E898" i="1"/>
  <c r="X897" i="1"/>
  <c r="W897" i="1"/>
  <c r="V897" i="1"/>
  <c r="U897" i="1"/>
  <c r="O897" i="1"/>
  <c r="J897" i="1"/>
  <c r="E897" i="1"/>
  <c r="X896" i="1"/>
  <c r="W896" i="1"/>
  <c r="V896" i="1"/>
  <c r="U896" i="1"/>
  <c r="O896" i="1"/>
  <c r="J896" i="1"/>
  <c r="E896" i="1"/>
  <c r="X895" i="1"/>
  <c r="W895" i="1"/>
  <c r="V895" i="1"/>
  <c r="U895" i="1"/>
  <c r="O895" i="1"/>
  <c r="J895" i="1"/>
  <c r="E895" i="1"/>
  <c r="X894" i="1"/>
  <c r="W894" i="1"/>
  <c r="V894" i="1"/>
  <c r="U894" i="1"/>
  <c r="O894" i="1"/>
  <c r="J894" i="1"/>
  <c r="E894" i="1"/>
  <c r="X893" i="1"/>
  <c r="W893" i="1"/>
  <c r="V893" i="1"/>
  <c r="U893" i="1"/>
  <c r="O893" i="1"/>
  <c r="J893" i="1"/>
  <c r="E893" i="1"/>
  <c r="X892" i="1"/>
  <c r="W892" i="1"/>
  <c r="V892" i="1"/>
  <c r="U892" i="1"/>
  <c r="O892" i="1"/>
  <c r="J892" i="1"/>
  <c r="E892" i="1"/>
  <c r="X891" i="1"/>
  <c r="W891" i="1"/>
  <c r="V891" i="1"/>
  <c r="U891" i="1"/>
  <c r="O891" i="1"/>
  <c r="J891" i="1"/>
  <c r="E891" i="1"/>
  <c r="W890" i="1"/>
  <c r="V890" i="1"/>
  <c r="U890" i="1"/>
  <c r="O890" i="1"/>
  <c r="N890" i="1"/>
  <c r="X890" i="1" s="1"/>
  <c r="E890" i="1"/>
  <c r="X889" i="1"/>
  <c r="W889" i="1"/>
  <c r="V889" i="1"/>
  <c r="U889" i="1"/>
  <c r="O889" i="1"/>
  <c r="J889" i="1"/>
  <c r="E889" i="1"/>
  <c r="X888" i="1"/>
  <c r="W888" i="1"/>
  <c r="V888" i="1"/>
  <c r="U888" i="1"/>
  <c r="O888" i="1"/>
  <c r="J888" i="1"/>
  <c r="E888" i="1"/>
  <c r="X887" i="1"/>
  <c r="W887" i="1"/>
  <c r="V887" i="1"/>
  <c r="U887" i="1"/>
  <c r="O887" i="1"/>
  <c r="J887" i="1"/>
  <c r="E887" i="1"/>
  <c r="X886" i="1"/>
  <c r="W886" i="1"/>
  <c r="V886" i="1"/>
  <c r="U886" i="1"/>
  <c r="O886" i="1"/>
  <c r="J886" i="1"/>
  <c r="E886" i="1"/>
  <c r="W885" i="1"/>
  <c r="V885" i="1"/>
  <c r="U885" i="1"/>
  <c r="O885" i="1"/>
  <c r="N885" i="1"/>
  <c r="E885" i="1"/>
  <c r="W884" i="1"/>
  <c r="V884" i="1"/>
  <c r="U884" i="1"/>
  <c r="O884" i="1"/>
  <c r="N884" i="1"/>
  <c r="J884" i="1" s="1"/>
  <c r="E884" i="1"/>
  <c r="X883" i="1"/>
  <c r="W883" i="1"/>
  <c r="V883" i="1"/>
  <c r="U883" i="1"/>
  <c r="O883" i="1"/>
  <c r="J883" i="1"/>
  <c r="E883" i="1"/>
  <c r="S882" i="1"/>
  <c r="R882" i="1"/>
  <c r="Q882" i="1"/>
  <c r="P882" i="1"/>
  <c r="M882" i="1"/>
  <c r="W882" i="1" s="1"/>
  <c r="L882" i="1"/>
  <c r="V882" i="1" s="1"/>
  <c r="K882" i="1"/>
  <c r="I882" i="1"/>
  <c r="H882" i="1"/>
  <c r="G882" i="1"/>
  <c r="F882" i="1"/>
  <c r="X881" i="1"/>
  <c r="W881" i="1"/>
  <c r="V881" i="1"/>
  <c r="U881" i="1"/>
  <c r="O881" i="1"/>
  <c r="J881" i="1"/>
  <c r="E881" i="1"/>
  <c r="X880" i="1"/>
  <c r="W880" i="1"/>
  <c r="V880" i="1"/>
  <c r="U880" i="1"/>
  <c r="O880" i="1"/>
  <c r="J880" i="1"/>
  <c r="E880" i="1"/>
  <c r="X879" i="1"/>
  <c r="W879" i="1"/>
  <c r="V879" i="1"/>
  <c r="U879" i="1"/>
  <c r="O879" i="1"/>
  <c r="J879" i="1"/>
  <c r="E879" i="1"/>
  <c r="X878" i="1"/>
  <c r="W878" i="1"/>
  <c r="V878" i="1"/>
  <c r="U878" i="1"/>
  <c r="O878" i="1"/>
  <c r="J878" i="1"/>
  <c r="E878" i="1"/>
  <c r="X877" i="1"/>
  <c r="W877" i="1"/>
  <c r="V877" i="1"/>
  <c r="U877" i="1"/>
  <c r="O877" i="1"/>
  <c r="J877" i="1"/>
  <c r="T877" i="1" s="1"/>
  <c r="E877" i="1"/>
  <c r="X876" i="1"/>
  <c r="W876" i="1"/>
  <c r="V876" i="1"/>
  <c r="U876" i="1"/>
  <c r="O876" i="1"/>
  <c r="J876" i="1"/>
  <c r="T876" i="1" s="1"/>
  <c r="E876" i="1"/>
  <c r="X875" i="1"/>
  <c r="W875" i="1"/>
  <c r="V875" i="1"/>
  <c r="U875" i="1"/>
  <c r="O875" i="1"/>
  <c r="J875" i="1"/>
  <c r="E875" i="1"/>
  <c r="S874" i="1"/>
  <c r="R874" i="1"/>
  <c r="Q874" i="1"/>
  <c r="P874" i="1"/>
  <c r="N874" i="1"/>
  <c r="M874" i="1"/>
  <c r="W874" i="1" s="1"/>
  <c r="L874" i="1"/>
  <c r="V874" i="1" s="1"/>
  <c r="K874" i="1"/>
  <c r="I874" i="1"/>
  <c r="H874" i="1"/>
  <c r="G874" i="1"/>
  <c r="F874" i="1"/>
  <c r="X873" i="1"/>
  <c r="W873" i="1"/>
  <c r="V873" i="1"/>
  <c r="U873" i="1"/>
  <c r="O873" i="1"/>
  <c r="J873" i="1"/>
  <c r="E873" i="1"/>
  <c r="X872" i="1"/>
  <c r="W872" i="1"/>
  <c r="V872" i="1"/>
  <c r="U872" i="1"/>
  <c r="O872" i="1"/>
  <c r="J872" i="1"/>
  <c r="E872" i="1"/>
  <c r="X871" i="1"/>
  <c r="W871" i="1"/>
  <c r="V871" i="1"/>
  <c r="U871" i="1"/>
  <c r="O871" i="1"/>
  <c r="J871" i="1"/>
  <c r="E871" i="1"/>
  <c r="X870" i="1"/>
  <c r="W870" i="1"/>
  <c r="V870" i="1"/>
  <c r="U870" i="1"/>
  <c r="O870" i="1"/>
  <c r="J870" i="1"/>
  <c r="E870" i="1"/>
  <c r="X869" i="1"/>
  <c r="W869" i="1"/>
  <c r="V869" i="1"/>
  <c r="U869" i="1"/>
  <c r="O869" i="1"/>
  <c r="J869" i="1"/>
  <c r="E869" i="1"/>
  <c r="X868" i="1"/>
  <c r="W868" i="1"/>
  <c r="V868" i="1"/>
  <c r="U868" i="1"/>
  <c r="O868" i="1"/>
  <c r="J868" i="1"/>
  <c r="E868" i="1"/>
  <c r="X867" i="1"/>
  <c r="W867" i="1"/>
  <c r="V867" i="1"/>
  <c r="U867" i="1"/>
  <c r="O867" i="1"/>
  <c r="J867" i="1"/>
  <c r="E867" i="1"/>
  <c r="X866" i="1"/>
  <c r="W866" i="1"/>
  <c r="V866" i="1"/>
  <c r="U866" i="1"/>
  <c r="O866" i="1"/>
  <c r="J866" i="1"/>
  <c r="E866" i="1"/>
  <c r="X865" i="1"/>
  <c r="W865" i="1"/>
  <c r="V865" i="1"/>
  <c r="U865" i="1"/>
  <c r="O865" i="1"/>
  <c r="J865" i="1"/>
  <c r="E865" i="1"/>
  <c r="X864" i="1"/>
  <c r="W864" i="1"/>
  <c r="V864" i="1"/>
  <c r="U864" i="1"/>
  <c r="O864" i="1"/>
  <c r="J864" i="1"/>
  <c r="E864" i="1"/>
  <c r="X863" i="1"/>
  <c r="W863" i="1"/>
  <c r="V863" i="1"/>
  <c r="U863" i="1"/>
  <c r="O863" i="1"/>
  <c r="J863" i="1"/>
  <c r="E863" i="1"/>
  <c r="S862" i="1"/>
  <c r="R862" i="1"/>
  <c r="Q862" i="1"/>
  <c r="P862" i="1"/>
  <c r="N862" i="1"/>
  <c r="M862" i="1"/>
  <c r="W862" i="1" s="1"/>
  <c r="L862" i="1"/>
  <c r="V862" i="1" s="1"/>
  <c r="K862" i="1"/>
  <c r="I862" i="1"/>
  <c r="H862" i="1"/>
  <c r="G862" i="1"/>
  <c r="F862" i="1"/>
  <c r="X861" i="1"/>
  <c r="W861" i="1"/>
  <c r="V861" i="1"/>
  <c r="U861" i="1"/>
  <c r="O861" i="1"/>
  <c r="J861" i="1"/>
  <c r="E861" i="1"/>
  <c r="X860" i="1"/>
  <c r="W860" i="1"/>
  <c r="V860" i="1"/>
  <c r="U860" i="1"/>
  <c r="O860" i="1"/>
  <c r="J860" i="1"/>
  <c r="E860" i="1"/>
  <c r="S859" i="1"/>
  <c r="R859" i="1"/>
  <c r="Q859" i="1"/>
  <c r="P859" i="1"/>
  <c r="N859" i="1"/>
  <c r="M859" i="1"/>
  <c r="L859" i="1"/>
  <c r="V859" i="1" s="1"/>
  <c r="K859" i="1"/>
  <c r="U859" i="1" s="1"/>
  <c r="I859" i="1"/>
  <c r="H859" i="1"/>
  <c r="G859" i="1"/>
  <c r="F859" i="1"/>
  <c r="X858" i="1"/>
  <c r="W858" i="1"/>
  <c r="V858" i="1"/>
  <c r="U858" i="1"/>
  <c r="O858" i="1"/>
  <c r="J858" i="1"/>
  <c r="E858" i="1"/>
  <c r="X857" i="1"/>
  <c r="W857" i="1"/>
  <c r="V857" i="1"/>
  <c r="U857" i="1"/>
  <c r="O857" i="1"/>
  <c r="J857" i="1"/>
  <c r="E857" i="1"/>
  <c r="X856" i="1"/>
  <c r="W856" i="1"/>
  <c r="V856" i="1"/>
  <c r="U856" i="1"/>
  <c r="O856" i="1"/>
  <c r="J856" i="1"/>
  <c r="T856" i="1" s="1"/>
  <c r="E856" i="1"/>
  <c r="X855" i="1"/>
  <c r="W855" i="1"/>
  <c r="V855" i="1"/>
  <c r="U855" i="1"/>
  <c r="O855" i="1"/>
  <c r="J855" i="1"/>
  <c r="E855" i="1"/>
  <c r="X854" i="1"/>
  <c r="W854" i="1"/>
  <c r="V854" i="1"/>
  <c r="U854" i="1"/>
  <c r="O854" i="1"/>
  <c r="J854" i="1"/>
  <c r="E854" i="1"/>
  <c r="S853" i="1"/>
  <c r="R853" i="1"/>
  <c r="Q853" i="1"/>
  <c r="P853" i="1"/>
  <c r="N853" i="1"/>
  <c r="X853" i="1" s="1"/>
  <c r="M853" i="1"/>
  <c r="W853" i="1" s="1"/>
  <c r="L853" i="1"/>
  <c r="K853" i="1"/>
  <c r="I853" i="1"/>
  <c r="H853" i="1"/>
  <c r="G853" i="1"/>
  <c r="F853" i="1"/>
  <c r="X852" i="1"/>
  <c r="W852" i="1"/>
  <c r="V852" i="1"/>
  <c r="U852" i="1"/>
  <c r="O852" i="1"/>
  <c r="J852" i="1"/>
  <c r="E852" i="1"/>
  <c r="X851" i="1"/>
  <c r="W851" i="1"/>
  <c r="V851" i="1"/>
  <c r="U851" i="1"/>
  <c r="O851" i="1"/>
  <c r="J851" i="1"/>
  <c r="E851" i="1"/>
  <c r="W850" i="1"/>
  <c r="V850" i="1"/>
  <c r="U850" i="1"/>
  <c r="S850" i="1"/>
  <c r="S838" i="1" s="1"/>
  <c r="J850" i="1"/>
  <c r="E850" i="1"/>
  <c r="X849" i="1"/>
  <c r="W849" i="1"/>
  <c r="V849" i="1"/>
  <c r="U849" i="1"/>
  <c r="O849" i="1"/>
  <c r="J849" i="1"/>
  <c r="E849" i="1"/>
  <c r="X848" i="1"/>
  <c r="W848" i="1"/>
  <c r="V848" i="1"/>
  <c r="U848" i="1"/>
  <c r="O848" i="1"/>
  <c r="J848" i="1"/>
  <c r="E848" i="1"/>
  <c r="X847" i="1"/>
  <c r="W847" i="1"/>
  <c r="V847" i="1"/>
  <c r="U847" i="1"/>
  <c r="O847" i="1"/>
  <c r="J847" i="1"/>
  <c r="E847" i="1"/>
  <c r="X846" i="1"/>
  <c r="W846" i="1"/>
  <c r="V846" i="1"/>
  <c r="U846" i="1"/>
  <c r="O846" i="1"/>
  <c r="J846" i="1"/>
  <c r="E846" i="1"/>
  <c r="X845" i="1"/>
  <c r="W845" i="1"/>
  <c r="V845" i="1"/>
  <c r="U845" i="1"/>
  <c r="O845" i="1"/>
  <c r="J845" i="1"/>
  <c r="E845" i="1"/>
  <c r="X844" i="1"/>
  <c r="W844" i="1"/>
  <c r="V844" i="1"/>
  <c r="U844" i="1"/>
  <c r="O844" i="1"/>
  <c r="J844" i="1"/>
  <c r="E844" i="1"/>
  <c r="X843" i="1"/>
  <c r="W843" i="1"/>
  <c r="V843" i="1"/>
  <c r="U843" i="1"/>
  <c r="O843" i="1"/>
  <c r="J843" i="1"/>
  <c r="E843" i="1"/>
  <c r="X842" i="1"/>
  <c r="W842" i="1"/>
  <c r="V842" i="1"/>
  <c r="U842" i="1"/>
  <c r="O842" i="1"/>
  <c r="J842" i="1"/>
  <c r="E842" i="1"/>
  <c r="X841" i="1"/>
  <c r="W841" i="1"/>
  <c r="V841" i="1"/>
  <c r="U841" i="1"/>
  <c r="O841" i="1"/>
  <c r="J841" i="1"/>
  <c r="E841" i="1"/>
  <c r="X840" i="1"/>
  <c r="W840" i="1"/>
  <c r="V840" i="1"/>
  <c r="U840" i="1"/>
  <c r="O840" i="1"/>
  <c r="J840" i="1"/>
  <c r="E840" i="1"/>
  <c r="X839" i="1"/>
  <c r="W839" i="1"/>
  <c r="V839" i="1"/>
  <c r="U839" i="1"/>
  <c r="O839" i="1"/>
  <c r="J839" i="1"/>
  <c r="E839" i="1"/>
  <c r="R838" i="1"/>
  <c r="Q838" i="1"/>
  <c r="P838" i="1"/>
  <c r="N838" i="1"/>
  <c r="M838" i="1"/>
  <c r="W838" i="1" s="1"/>
  <c r="L838" i="1"/>
  <c r="V838" i="1" s="1"/>
  <c r="K838" i="1"/>
  <c r="I838" i="1"/>
  <c r="H838" i="1"/>
  <c r="G838" i="1"/>
  <c r="F838" i="1"/>
  <c r="X836" i="1"/>
  <c r="W836" i="1"/>
  <c r="V836" i="1"/>
  <c r="U836" i="1"/>
  <c r="O836" i="1"/>
  <c r="J836" i="1"/>
  <c r="E836" i="1"/>
  <c r="S835" i="1"/>
  <c r="R835" i="1"/>
  <c r="Q835" i="1"/>
  <c r="P835" i="1"/>
  <c r="N835" i="1"/>
  <c r="M835" i="1"/>
  <c r="W835" i="1" s="1"/>
  <c r="L835" i="1"/>
  <c r="K835" i="1"/>
  <c r="U835" i="1" s="1"/>
  <c r="I835" i="1"/>
  <c r="H835" i="1"/>
  <c r="G835" i="1"/>
  <c r="F835" i="1"/>
  <c r="X834" i="1"/>
  <c r="W834" i="1"/>
  <c r="V834" i="1"/>
  <c r="U834" i="1"/>
  <c r="O834" i="1"/>
  <c r="J834" i="1"/>
  <c r="E834" i="1"/>
  <c r="X833" i="1"/>
  <c r="W833" i="1"/>
  <c r="V833" i="1"/>
  <c r="U833" i="1"/>
  <c r="O833" i="1"/>
  <c r="J833" i="1"/>
  <c r="E833" i="1"/>
  <c r="S832" i="1"/>
  <c r="R832" i="1"/>
  <c r="Q832" i="1"/>
  <c r="P832" i="1"/>
  <c r="N832" i="1"/>
  <c r="X832" i="1" s="1"/>
  <c r="M832" i="1"/>
  <c r="L832" i="1"/>
  <c r="K832" i="1"/>
  <c r="I832" i="1"/>
  <c r="H832" i="1"/>
  <c r="G832" i="1"/>
  <c r="F832" i="1"/>
  <c r="X831" i="1"/>
  <c r="W831" i="1"/>
  <c r="V831" i="1"/>
  <c r="U831" i="1"/>
  <c r="O831" i="1"/>
  <c r="J831" i="1"/>
  <c r="E831" i="1"/>
  <c r="X830" i="1"/>
  <c r="W830" i="1"/>
  <c r="V830" i="1"/>
  <c r="U830" i="1"/>
  <c r="O830" i="1"/>
  <c r="J830" i="1"/>
  <c r="E830" i="1"/>
  <c r="S829" i="1"/>
  <c r="R829" i="1"/>
  <c r="Q829" i="1"/>
  <c r="P829" i="1"/>
  <c r="N829" i="1"/>
  <c r="M829" i="1"/>
  <c r="W829" i="1" s="1"/>
  <c r="L829" i="1"/>
  <c r="V829" i="1" s="1"/>
  <c r="K829" i="1"/>
  <c r="I829" i="1"/>
  <c r="H829" i="1"/>
  <c r="G829" i="1"/>
  <c r="F829" i="1"/>
  <c r="X828" i="1"/>
  <c r="W828" i="1"/>
  <c r="V828" i="1"/>
  <c r="U828" i="1"/>
  <c r="O828" i="1"/>
  <c r="J828" i="1"/>
  <c r="E828" i="1"/>
  <c r="X827" i="1"/>
  <c r="W827" i="1"/>
  <c r="V827" i="1"/>
  <c r="U827" i="1"/>
  <c r="O827" i="1"/>
  <c r="J827" i="1"/>
  <c r="E827" i="1"/>
  <c r="X826" i="1"/>
  <c r="W826" i="1"/>
  <c r="V826" i="1"/>
  <c r="U826" i="1"/>
  <c r="O826" i="1"/>
  <c r="J826" i="1"/>
  <c r="E826" i="1"/>
  <c r="X825" i="1"/>
  <c r="W825" i="1"/>
  <c r="V825" i="1"/>
  <c r="U825" i="1"/>
  <c r="O825" i="1"/>
  <c r="J825" i="1"/>
  <c r="E825" i="1"/>
  <c r="S824" i="1"/>
  <c r="R824" i="1"/>
  <c r="Q824" i="1"/>
  <c r="P824" i="1"/>
  <c r="N824" i="1"/>
  <c r="M824" i="1"/>
  <c r="W824" i="1" s="1"/>
  <c r="L824" i="1"/>
  <c r="K824" i="1"/>
  <c r="I824" i="1"/>
  <c r="H824" i="1"/>
  <c r="G824" i="1"/>
  <c r="F824" i="1"/>
  <c r="X823" i="1"/>
  <c r="W823" i="1"/>
  <c r="V823" i="1"/>
  <c r="U823" i="1"/>
  <c r="O823" i="1"/>
  <c r="J823" i="1"/>
  <c r="E823" i="1"/>
  <c r="X822" i="1"/>
  <c r="W822" i="1"/>
  <c r="V822" i="1"/>
  <c r="U822" i="1"/>
  <c r="O822" i="1"/>
  <c r="J822" i="1"/>
  <c r="E822" i="1"/>
  <c r="X821" i="1"/>
  <c r="W821" i="1"/>
  <c r="V821" i="1"/>
  <c r="U821" i="1"/>
  <c r="O821" i="1"/>
  <c r="J821" i="1"/>
  <c r="E821" i="1"/>
  <c r="X820" i="1"/>
  <c r="W820" i="1"/>
  <c r="V820" i="1"/>
  <c r="U820" i="1"/>
  <c r="O820" i="1"/>
  <c r="J820" i="1"/>
  <c r="E820" i="1"/>
  <c r="S819" i="1"/>
  <c r="R819" i="1"/>
  <c r="Q819" i="1"/>
  <c r="P819" i="1"/>
  <c r="N819" i="1"/>
  <c r="X819" i="1" s="1"/>
  <c r="M819" i="1"/>
  <c r="L819" i="1"/>
  <c r="K819" i="1"/>
  <c r="U819" i="1" s="1"/>
  <c r="I819" i="1"/>
  <c r="H819" i="1"/>
  <c r="G819" i="1"/>
  <c r="F819" i="1"/>
  <c r="X817" i="1"/>
  <c r="W817" i="1"/>
  <c r="V817" i="1"/>
  <c r="U817" i="1"/>
  <c r="O817" i="1"/>
  <c r="J817" i="1"/>
  <c r="E817" i="1"/>
  <c r="S816" i="1"/>
  <c r="R816" i="1"/>
  <c r="Q816" i="1"/>
  <c r="P816" i="1"/>
  <c r="N816" i="1"/>
  <c r="X816" i="1" s="1"/>
  <c r="M816" i="1"/>
  <c r="W816" i="1" s="1"/>
  <c r="L816" i="1"/>
  <c r="K816" i="1"/>
  <c r="I816" i="1"/>
  <c r="H816" i="1"/>
  <c r="G816" i="1"/>
  <c r="F816" i="1"/>
  <c r="X815" i="1"/>
  <c r="W815" i="1"/>
  <c r="V815" i="1"/>
  <c r="U815" i="1"/>
  <c r="O815" i="1"/>
  <c r="J815" i="1"/>
  <c r="E815" i="1"/>
  <c r="X814" i="1"/>
  <c r="W814" i="1"/>
  <c r="V814" i="1"/>
  <c r="U814" i="1"/>
  <c r="O814" i="1"/>
  <c r="J814" i="1"/>
  <c r="E814" i="1"/>
  <c r="X813" i="1"/>
  <c r="W813" i="1"/>
  <c r="V813" i="1"/>
  <c r="U813" i="1"/>
  <c r="O813" i="1"/>
  <c r="J813" i="1"/>
  <c r="E813" i="1"/>
  <c r="X812" i="1"/>
  <c r="W812" i="1"/>
  <c r="V812" i="1"/>
  <c r="U812" i="1"/>
  <c r="O812" i="1"/>
  <c r="J812" i="1"/>
  <c r="E812" i="1"/>
  <c r="X811" i="1"/>
  <c r="W811" i="1"/>
  <c r="V811" i="1"/>
  <c r="U811" i="1"/>
  <c r="O811" i="1"/>
  <c r="J811" i="1"/>
  <c r="E811" i="1"/>
  <c r="S810" i="1"/>
  <c r="R810" i="1"/>
  <c r="Q810" i="1"/>
  <c r="P810" i="1"/>
  <c r="N810" i="1"/>
  <c r="M810" i="1"/>
  <c r="L810" i="1"/>
  <c r="V810" i="1" s="1"/>
  <c r="K810" i="1"/>
  <c r="I810" i="1"/>
  <c r="H810" i="1"/>
  <c r="G810" i="1"/>
  <c r="F810" i="1"/>
  <c r="X809" i="1"/>
  <c r="W809" i="1"/>
  <c r="V809" i="1"/>
  <c r="U809" i="1"/>
  <c r="O809" i="1"/>
  <c r="J809" i="1"/>
  <c r="E809" i="1"/>
  <c r="S808" i="1"/>
  <c r="R808" i="1"/>
  <c r="Q808" i="1"/>
  <c r="P808" i="1"/>
  <c r="N808" i="1"/>
  <c r="X808" i="1" s="1"/>
  <c r="M808" i="1"/>
  <c r="W808" i="1" s="1"/>
  <c r="L808" i="1"/>
  <c r="K808" i="1"/>
  <c r="I808" i="1"/>
  <c r="H808" i="1"/>
  <c r="G808" i="1"/>
  <c r="F808" i="1"/>
  <c r="X807" i="1"/>
  <c r="W807" i="1"/>
  <c r="V807" i="1"/>
  <c r="U807" i="1"/>
  <c r="O807" i="1"/>
  <c r="J807" i="1"/>
  <c r="T807" i="1" s="1"/>
  <c r="E807" i="1"/>
  <c r="X806" i="1"/>
  <c r="W806" i="1"/>
  <c r="V806" i="1"/>
  <c r="U806" i="1"/>
  <c r="O806" i="1"/>
  <c r="J806" i="1"/>
  <c r="E806" i="1"/>
  <c r="X805" i="1"/>
  <c r="W805" i="1"/>
  <c r="V805" i="1"/>
  <c r="U805" i="1"/>
  <c r="O805" i="1"/>
  <c r="J805" i="1"/>
  <c r="E805" i="1"/>
  <c r="X804" i="1"/>
  <c r="W804" i="1"/>
  <c r="V804" i="1"/>
  <c r="U804" i="1"/>
  <c r="O804" i="1"/>
  <c r="J804" i="1"/>
  <c r="E804" i="1"/>
  <c r="X803" i="1"/>
  <c r="W803" i="1"/>
  <c r="V803" i="1"/>
  <c r="U803" i="1"/>
  <c r="O803" i="1"/>
  <c r="J803" i="1"/>
  <c r="T803" i="1" s="1"/>
  <c r="E803" i="1"/>
  <c r="X802" i="1"/>
  <c r="W802" i="1"/>
  <c r="V802" i="1"/>
  <c r="U802" i="1"/>
  <c r="O802" i="1"/>
  <c r="J802" i="1"/>
  <c r="E802" i="1"/>
  <c r="S801" i="1"/>
  <c r="R801" i="1"/>
  <c r="Q801" i="1"/>
  <c r="P801" i="1"/>
  <c r="N801" i="1"/>
  <c r="M801" i="1"/>
  <c r="L801" i="1"/>
  <c r="V801" i="1" s="1"/>
  <c r="K801" i="1"/>
  <c r="I801" i="1"/>
  <c r="H801" i="1"/>
  <c r="G801" i="1"/>
  <c r="F801" i="1"/>
  <c r="X800" i="1"/>
  <c r="W800" i="1"/>
  <c r="V800" i="1"/>
  <c r="U800" i="1"/>
  <c r="O800" i="1"/>
  <c r="J800" i="1"/>
  <c r="T800" i="1" s="1"/>
  <c r="E800" i="1"/>
  <c r="X799" i="1"/>
  <c r="W799" i="1"/>
  <c r="V799" i="1"/>
  <c r="U799" i="1"/>
  <c r="O799" i="1"/>
  <c r="J799" i="1"/>
  <c r="E799" i="1"/>
  <c r="X798" i="1"/>
  <c r="W798" i="1"/>
  <c r="V798" i="1"/>
  <c r="U798" i="1"/>
  <c r="O798" i="1"/>
  <c r="J798" i="1"/>
  <c r="E798" i="1"/>
  <c r="S797" i="1"/>
  <c r="R797" i="1"/>
  <c r="Q797" i="1"/>
  <c r="P797" i="1"/>
  <c r="N797" i="1"/>
  <c r="M797" i="1"/>
  <c r="W797" i="1" s="1"/>
  <c r="L797" i="1"/>
  <c r="V797" i="1" s="1"/>
  <c r="K797" i="1"/>
  <c r="I797" i="1"/>
  <c r="H797" i="1"/>
  <c r="G797" i="1"/>
  <c r="F797" i="1"/>
  <c r="X796" i="1"/>
  <c r="W796" i="1"/>
  <c r="V796" i="1"/>
  <c r="U796" i="1"/>
  <c r="O796" i="1"/>
  <c r="J796" i="1"/>
  <c r="E796" i="1"/>
  <c r="X795" i="1"/>
  <c r="W795" i="1"/>
  <c r="V795" i="1"/>
  <c r="U795" i="1"/>
  <c r="O795" i="1"/>
  <c r="J795" i="1"/>
  <c r="E795" i="1"/>
  <c r="X794" i="1"/>
  <c r="W794" i="1"/>
  <c r="V794" i="1"/>
  <c r="U794" i="1"/>
  <c r="O794" i="1"/>
  <c r="J794" i="1"/>
  <c r="E794" i="1"/>
  <c r="X793" i="1"/>
  <c r="W793" i="1"/>
  <c r="V793" i="1"/>
  <c r="U793" i="1"/>
  <c r="O793" i="1"/>
  <c r="J793" i="1"/>
  <c r="E793" i="1"/>
  <c r="S792" i="1"/>
  <c r="R792" i="1"/>
  <c r="Q792" i="1"/>
  <c r="P792" i="1"/>
  <c r="N792" i="1"/>
  <c r="X792" i="1" s="1"/>
  <c r="M792" i="1"/>
  <c r="W792" i="1" s="1"/>
  <c r="L792" i="1"/>
  <c r="K792" i="1"/>
  <c r="I792" i="1"/>
  <c r="H792" i="1"/>
  <c r="G792" i="1"/>
  <c r="F792" i="1"/>
  <c r="X790" i="1"/>
  <c r="W790" i="1"/>
  <c r="V790" i="1"/>
  <c r="U790" i="1"/>
  <c r="O790" i="1"/>
  <c r="J790" i="1"/>
  <c r="E790" i="1"/>
  <c r="S789" i="1"/>
  <c r="R789" i="1"/>
  <c r="Q789" i="1"/>
  <c r="P789" i="1"/>
  <c r="N789" i="1"/>
  <c r="M789" i="1"/>
  <c r="W789" i="1" s="1"/>
  <c r="L789" i="1"/>
  <c r="V789" i="1" s="1"/>
  <c r="K789" i="1"/>
  <c r="I789" i="1"/>
  <c r="H789" i="1"/>
  <c r="G789" i="1"/>
  <c r="F789" i="1"/>
  <c r="X788" i="1"/>
  <c r="W788" i="1"/>
  <c r="V788" i="1"/>
  <c r="U788" i="1"/>
  <c r="O788" i="1"/>
  <c r="J788" i="1"/>
  <c r="T788" i="1" s="1"/>
  <c r="E788" i="1"/>
  <c r="S787" i="1"/>
  <c r="R787" i="1"/>
  <c r="Q787" i="1"/>
  <c r="P787" i="1"/>
  <c r="N787" i="1"/>
  <c r="X787" i="1" s="1"/>
  <c r="M787" i="1"/>
  <c r="L787" i="1"/>
  <c r="K787" i="1"/>
  <c r="U787" i="1" s="1"/>
  <c r="I787" i="1"/>
  <c r="H787" i="1"/>
  <c r="G787" i="1"/>
  <c r="F787" i="1"/>
  <c r="X786" i="1"/>
  <c r="W786" i="1"/>
  <c r="V786" i="1"/>
  <c r="U786" i="1"/>
  <c r="O786" i="1"/>
  <c r="J786" i="1"/>
  <c r="E786" i="1"/>
  <c r="S785" i="1"/>
  <c r="R785" i="1"/>
  <c r="Q785" i="1"/>
  <c r="P785" i="1"/>
  <c r="N785" i="1"/>
  <c r="M785" i="1"/>
  <c r="W785" i="1" s="1"/>
  <c r="L785" i="1"/>
  <c r="V785" i="1" s="1"/>
  <c r="K785" i="1"/>
  <c r="I785" i="1"/>
  <c r="H785" i="1"/>
  <c r="G785" i="1"/>
  <c r="F785" i="1"/>
  <c r="X784" i="1"/>
  <c r="W784" i="1"/>
  <c r="V784" i="1"/>
  <c r="U784" i="1"/>
  <c r="O784" i="1"/>
  <c r="J784" i="1"/>
  <c r="E784" i="1"/>
  <c r="S783" i="1"/>
  <c r="R783" i="1"/>
  <c r="Q783" i="1"/>
  <c r="P783" i="1"/>
  <c r="N783" i="1"/>
  <c r="X783" i="1" s="1"/>
  <c r="M783" i="1"/>
  <c r="L783" i="1"/>
  <c r="K783" i="1"/>
  <c r="U783" i="1" s="1"/>
  <c r="I783" i="1"/>
  <c r="H783" i="1"/>
  <c r="G783" i="1"/>
  <c r="F783" i="1"/>
  <c r="X782" i="1"/>
  <c r="W782" i="1"/>
  <c r="V782" i="1"/>
  <c r="U782" i="1"/>
  <c r="O782" i="1"/>
  <c r="J782" i="1"/>
  <c r="E782" i="1"/>
  <c r="S781" i="1"/>
  <c r="R781" i="1"/>
  <c r="Q781" i="1"/>
  <c r="P781" i="1"/>
  <c r="N781" i="1"/>
  <c r="M781" i="1"/>
  <c r="W781" i="1" s="1"/>
  <c r="L781" i="1"/>
  <c r="V781" i="1" s="1"/>
  <c r="K781" i="1"/>
  <c r="I781" i="1"/>
  <c r="H781" i="1"/>
  <c r="G781" i="1"/>
  <c r="F781" i="1"/>
  <c r="X780" i="1"/>
  <c r="W780" i="1"/>
  <c r="V780" i="1"/>
  <c r="U780" i="1"/>
  <c r="O780" i="1"/>
  <c r="J780" i="1"/>
  <c r="E780" i="1"/>
  <c r="S779" i="1"/>
  <c r="R779" i="1"/>
  <c r="Q779" i="1"/>
  <c r="P779" i="1"/>
  <c r="N779" i="1"/>
  <c r="X779" i="1" s="1"/>
  <c r="M779" i="1"/>
  <c r="L779" i="1"/>
  <c r="K779" i="1"/>
  <c r="U779" i="1" s="1"/>
  <c r="I779" i="1"/>
  <c r="H779" i="1"/>
  <c r="G779" i="1"/>
  <c r="F779" i="1"/>
  <c r="X777" i="1"/>
  <c r="W777" i="1"/>
  <c r="V777" i="1"/>
  <c r="U777" i="1"/>
  <c r="O777" i="1"/>
  <c r="J777" i="1"/>
  <c r="E777" i="1"/>
  <c r="X776" i="1"/>
  <c r="W776" i="1"/>
  <c r="V776" i="1"/>
  <c r="U776" i="1"/>
  <c r="O776" i="1"/>
  <c r="J776" i="1"/>
  <c r="T776" i="1" s="1"/>
  <c r="E776" i="1"/>
  <c r="X775" i="1"/>
  <c r="W775" i="1"/>
  <c r="V775" i="1"/>
  <c r="U775" i="1"/>
  <c r="O775" i="1"/>
  <c r="J775" i="1"/>
  <c r="T775" i="1" s="1"/>
  <c r="E775" i="1"/>
  <c r="X774" i="1"/>
  <c r="W774" i="1"/>
  <c r="V774" i="1"/>
  <c r="U774" i="1"/>
  <c r="O774" i="1"/>
  <c r="J774" i="1"/>
  <c r="E774" i="1"/>
  <c r="X773" i="1"/>
  <c r="W773" i="1"/>
  <c r="V773" i="1"/>
  <c r="U773" i="1"/>
  <c r="O773" i="1"/>
  <c r="J773" i="1"/>
  <c r="E773" i="1"/>
  <c r="S772" i="1"/>
  <c r="R772" i="1"/>
  <c r="Q772" i="1"/>
  <c r="P772" i="1"/>
  <c r="N772" i="1"/>
  <c r="X772" i="1" s="1"/>
  <c r="M772" i="1"/>
  <c r="W772" i="1" s="1"/>
  <c r="L772" i="1"/>
  <c r="K772" i="1"/>
  <c r="I772" i="1"/>
  <c r="H772" i="1"/>
  <c r="G772" i="1"/>
  <c r="F772" i="1"/>
  <c r="X771" i="1"/>
  <c r="W771" i="1"/>
  <c r="V771" i="1"/>
  <c r="U771" i="1"/>
  <c r="O771" i="1"/>
  <c r="J771" i="1"/>
  <c r="T771" i="1" s="1"/>
  <c r="E771" i="1"/>
  <c r="X770" i="1"/>
  <c r="W770" i="1"/>
  <c r="V770" i="1"/>
  <c r="U770" i="1"/>
  <c r="O770" i="1"/>
  <c r="J770" i="1"/>
  <c r="E770" i="1"/>
  <c r="X769" i="1"/>
  <c r="W769" i="1"/>
  <c r="V769" i="1"/>
  <c r="U769" i="1"/>
  <c r="O769" i="1"/>
  <c r="J769" i="1"/>
  <c r="E769" i="1"/>
  <c r="X768" i="1"/>
  <c r="W768" i="1"/>
  <c r="V768" i="1"/>
  <c r="U768" i="1"/>
  <c r="O768" i="1"/>
  <c r="J768" i="1"/>
  <c r="E768" i="1"/>
  <c r="S767" i="1"/>
  <c r="R767" i="1"/>
  <c r="Q767" i="1"/>
  <c r="P767" i="1"/>
  <c r="N767" i="1"/>
  <c r="X767" i="1" s="1"/>
  <c r="M767" i="1"/>
  <c r="L767" i="1"/>
  <c r="K767" i="1"/>
  <c r="U767" i="1" s="1"/>
  <c r="I767" i="1"/>
  <c r="H767" i="1"/>
  <c r="G767" i="1"/>
  <c r="F767" i="1"/>
  <c r="X766" i="1"/>
  <c r="W766" i="1"/>
  <c r="V766" i="1"/>
  <c r="U766" i="1"/>
  <c r="O766" i="1"/>
  <c r="J766" i="1"/>
  <c r="E766" i="1"/>
  <c r="X765" i="1"/>
  <c r="W765" i="1"/>
  <c r="V765" i="1"/>
  <c r="U765" i="1"/>
  <c r="O765" i="1"/>
  <c r="J765" i="1"/>
  <c r="E765" i="1"/>
  <c r="X764" i="1"/>
  <c r="W764" i="1"/>
  <c r="V764" i="1"/>
  <c r="U764" i="1"/>
  <c r="O764" i="1"/>
  <c r="J764" i="1"/>
  <c r="T764" i="1" s="1"/>
  <c r="E764" i="1"/>
  <c r="X763" i="1"/>
  <c r="W763" i="1"/>
  <c r="V763" i="1"/>
  <c r="U763" i="1"/>
  <c r="O763" i="1"/>
  <c r="J763" i="1"/>
  <c r="T763" i="1" s="1"/>
  <c r="E763" i="1"/>
  <c r="X762" i="1"/>
  <c r="W762" i="1"/>
  <c r="V762" i="1"/>
  <c r="U762" i="1"/>
  <c r="O762" i="1"/>
  <c r="J762" i="1"/>
  <c r="E762" i="1"/>
  <c r="X761" i="1"/>
  <c r="W761" i="1"/>
  <c r="V761" i="1"/>
  <c r="U761" i="1"/>
  <c r="O761" i="1"/>
  <c r="J761" i="1"/>
  <c r="E761" i="1"/>
  <c r="X760" i="1"/>
  <c r="W760" i="1"/>
  <c r="V760" i="1"/>
  <c r="U760" i="1"/>
  <c r="O760" i="1"/>
  <c r="J760" i="1"/>
  <c r="T760" i="1" s="1"/>
  <c r="E760" i="1"/>
  <c r="X759" i="1"/>
  <c r="W759" i="1"/>
  <c r="V759" i="1"/>
  <c r="U759" i="1"/>
  <c r="O759" i="1"/>
  <c r="J759" i="1"/>
  <c r="T759" i="1" s="1"/>
  <c r="E759" i="1"/>
  <c r="X758" i="1"/>
  <c r="W758" i="1"/>
  <c r="V758" i="1"/>
  <c r="U758" i="1"/>
  <c r="O758" i="1"/>
  <c r="J758" i="1"/>
  <c r="T758" i="1" s="1"/>
  <c r="E758" i="1"/>
  <c r="X757" i="1"/>
  <c r="W757" i="1"/>
  <c r="V757" i="1"/>
  <c r="U757" i="1"/>
  <c r="O757" i="1"/>
  <c r="J757" i="1"/>
  <c r="E757" i="1"/>
  <c r="X756" i="1"/>
  <c r="W756" i="1"/>
  <c r="V756" i="1"/>
  <c r="U756" i="1"/>
  <c r="O756" i="1"/>
  <c r="J756" i="1"/>
  <c r="T756" i="1" s="1"/>
  <c r="E756" i="1"/>
  <c r="X755" i="1"/>
  <c r="W755" i="1"/>
  <c r="V755" i="1"/>
  <c r="U755" i="1"/>
  <c r="O755" i="1"/>
  <c r="J755" i="1"/>
  <c r="T755" i="1" s="1"/>
  <c r="E755" i="1"/>
  <c r="X754" i="1"/>
  <c r="W754" i="1"/>
  <c r="V754" i="1"/>
  <c r="U754" i="1"/>
  <c r="O754" i="1"/>
  <c r="J754" i="1"/>
  <c r="T754" i="1" s="1"/>
  <c r="E754" i="1"/>
  <c r="X753" i="1"/>
  <c r="W753" i="1"/>
  <c r="V753" i="1"/>
  <c r="U753" i="1"/>
  <c r="O753" i="1"/>
  <c r="J753" i="1"/>
  <c r="E753" i="1"/>
  <c r="X752" i="1"/>
  <c r="W752" i="1"/>
  <c r="V752" i="1"/>
  <c r="U752" i="1"/>
  <c r="O752" i="1"/>
  <c r="J752" i="1"/>
  <c r="E752" i="1"/>
  <c r="X751" i="1"/>
  <c r="W751" i="1"/>
  <c r="V751" i="1"/>
  <c r="U751" i="1"/>
  <c r="O751" i="1"/>
  <c r="J751" i="1"/>
  <c r="E751" i="1"/>
  <c r="S750" i="1"/>
  <c r="R750" i="1"/>
  <c r="Q750" i="1"/>
  <c r="P750" i="1"/>
  <c r="N750" i="1"/>
  <c r="M750" i="1"/>
  <c r="L750" i="1"/>
  <c r="K750" i="1"/>
  <c r="U750" i="1" s="1"/>
  <c r="I750" i="1"/>
  <c r="H750" i="1"/>
  <c r="G750" i="1"/>
  <c r="F750" i="1"/>
  <c r="X749" i="1"/>
  <c r="W749" i="1"/>
  <c r="V749" i="1"/>
  <c r="U749" i="1"/>
  <c r="O749" i="1"/>
  <c r="J749" i="1"/>
  <c r="E749" i="1"/>
  <c r="X748" i="1"/>
  <c r="W748" i="1"/>
  <c r="V748" i="1"/>
  <c r="U748" i="1"/>
  <c r="O748" i="1"/>
  <c r="J748" i="1"/>
  <c r="E748" i="1"/>
  <c r="X747" i="1"/>
  <c r="W747" i="1"/>
  <c r="V747" i="1"/>
  <c r="U747" i="1"/>
  <c r="O747" i="1"/>
  <c r="J747" i="1"/>
  <c r="E747" i="1"/>
  <c r="X746" i="1"/>
  <c r="W746" i="1"/>
  <c r="V746" i="1"/>
  <c r="U746" i="1"/>
  <c r="O746" i="1"/>
  <c r="J746" i="1"/>
  <c r="E746" i="1"/>
  <c r="S745" i="1"/>
  <c r="R745" i="1"/>
  <c r="Q745" i="1"/>
  <c r="P745" i="1"/>
  <c r="N745" i="1"/>
  <c r="M745" i="1"/>
  <c r="W745" i="1" s="1"/>
  <c r="L745" i="1"/>
  <c r="K745" i="1"/>
  <c r="I745" i="1"/>
  <c r="H745" i="1"/>
  <c r="G745" i="1"/>
  <c r="F745" i="1"/>
  <c r="X744" i="1"/>
  <c r="W744" i="1"/>
  <c r="V744" i="1"/>
  <c r="U744" i="1"/>
  <c r="O744" i="1"/>
  <c r="J744" i="1"/>
  <c r="E744" i="1"/>
  <c r="X743" i="1"/>
  <c r="W743" i="1"/>
  <c r="V743" i="1"/>
  <c r="U743" i="1"/>
  <c r="O743" i="1"/>
  <c r="J743" i="1"/>
  <c r="E743" i="1"/>
  <c r="X742" i="1"/>
  <c r="W742" i="1"/>
  <c r="V742" i="1"/>
  <c r="U742" i="1"/>
  <c r="O742" i="1"/>
  <c r="J742" i="1"/>
  <c r="E742" i="1"/>
  <c r="S741" i="1"/>
  <c r="R741" i="1"/>
  <c r="Q741" i="1"/>
  <c r="P741" i="1"/>
  <c r="N741" i="1"/>
  <c r="X741" i="1" s="1"/>
  <c r="M741" i="1"/>
  <c r="L741" i="1"/>
  <c r="K741" i="1"/>
  <c r="I741" i="1"/>
  <c r="H741" i="1"/>
  <c r="G741" i="1"/>
  <c r="F741" i="1"/>
  <c r="X740" i="1"/>
  <c r="W740" i="1"/>
  <c r="V740" i="1"/>
  <c r="U740" i="1"/>
  <c r="O740" i="1"/>
  <c r="J740" i="1"/>
  <c r="T740" i="1" s="1"/>
  <c r="E740" i="1"/>
  <c r="X739" i="1"/>
  <c r="W739" i="1"/>
  <c r="V739" i="1"/>
  <c r="U739" i="1"/>
  <c r="O739" i="1"/>
  <c r="J739" i="1"/>
  <c r="E739" i="1"/>
  <c r="X738" i="1"/>
  <c r="W738" i="1"/>
  <c r="V738" i="1"/>
  <c r="U738" i="1"/>
  <c r="O738" i="1"/>
  <c r="J738" i="1"/>
  <c r="E738" i="1"/>
  <c r="S737" i="1"/>
  <c r="R737" i="1"/>
  <c r="Q737" i="1"/>
  <c r="P737" i="1"/>
  <c r="N737" i="1"/>
  <c r="X737" i="1" s="1"/>
  <c r="M737" i="1"/>
  <c r="L737" i="1"/>
  <c r="K737" i="1"/>
  <c r="I737" i="1"/>
  <c r="H737" i="1"/>
  <c r="G737" i="1"/>
  <c r="F737" i="1"/>
  <c r="X736" i="1"/>
  <c r="W736" i="1"/>
  <c r="V736" i="1"/>
  <c r="U736" i="1"/>
  <c r="O736" i="1"/>
  <c r="J736" i="1"/>
  <c r="E736" i="1"/>
  <c r="X735" i="1"/>
  <c r="W735" i="1"/>
  <c r="V735" i="1"/>
  <c r="U735" i="1"/>
  <c r="O735" i="1"/>
  <c r="J735" i="1"/>
  <c r="E735" i="1"/>
  <c r="X734" i="1"/>
  <c r="W734" i="1"/>
  <c r="V734" i="1"/>
  <c r="U734" i="1"/>
  <c r="O734" i="1"/>
  <c r="J734" i="1"/>
  <c r="E734" i="1"/>
  <c r="X733" i="1"/>
  <c r="W733" i="1"/>
  <c r="V733" i="1"/>
  <c r="U733" i="1"/>
  <c r="O733" i="1"/>
  <c r="J733" i="1"/>
  <c r="E733" i="1"/>
  <c r="S732" i="1"/>
  <c r="R732" i="1"/>
  <c r="Q732" i="1"/>
  <c r="P732" i="1"/>
  <c r="N732" i="1"/>
  <c r="X732" i="1" s="1"/>
  <c r="M732" i="1"/>
  <c r="L732" i="1"/>
  <c r="V732" i="1" s="1"/>
  <c r="K732" i="1"/>
  <c r="I732" i="1"/>
  <c r="H732" i="1"/>
  <c r="G732" i="1"/>
  <c r="F732" i="1"/>
  <c r="X731" i="1"/>
  <c r="W731" i="1"/>
  <c r="V731" i="1"/>
  <c r="U731" i="1"/>
  <c r="O731" i="1"/>
  <c r="J731" i="1"/>
  <c r="E731" i="1"/>
  <c r="S730" i="1"/>
  <c r="R730" i="1"/>
  <c r="Q730" i="1"/>
  <c r="P730" i="1"/>
  <c r="N730" i="1"/>
  <c r="X730" i="1" s="1"/>
  <c r="M730" i="1"/>
  <c r="L730" i="1"/>
  <c r="V730" i="1" s="1"/>
  <c r="K730" i="1"/>
  <c r="U730" i="1" s="1"/>
  <c r="I730" i="1"/>
  <c r="H730" i="1"/>
  <c r="G730" i="1"/>
  <c r="F730" i="1"/>
  <c r="X729" i="1"/>
  <c r="W729" i="1"/>
  <c r="V729" i="1"/>
  <c r="U729" i="1"/>
  <c r="O729" i="1"/>
  <c r="J729" i="1"/>
  <c r="E729" i="1"/>
  <c r="S728" i="1"/>
  <c r="R728" i="1"/>
  <c r="Q728" i="1"/>
  <c r="P728" i="1"/>
  <c r="N728" i="1"/>
  <c r="X728" i="1" s="1"/>
  <c r="M728" i="1"/>
  <c r="L728" i="1"/>
  <c r="K728" i="1"/>
  <c r="U728" i="1" s="1"/>
  <c r="I728" i="1"/>
  <c r="H728" i="1"/>
  <c r="G728" i="1"/>
  <c r="F728" i="1"/>
  <c r="X727" i="1"/>
  <c r="W727" i="1"/>
  <c r="V727" i="1"/>
  <c r="U727" i="1"/>
  <c r="O727" i="1"/>
  <c r="J727" i="1"/>
  <c r="E727" i="1"/>
  <c r="X726" i="1"/>
  <c r="W726" i="1"/>
  <c r="V726" i="1"/>
  <c r="U726" i="1"/>
  <c r="O726" i="1"/>
  <c r="J726" i="1"/>
  <c r="E726" i="1"/>
  <c r="X725" i="1"/>
  <c r="W725" i="1"/>
  <c r="V725" i="1"/>
  <c r="U725" i="1"/>
  <c r="O725" i="1"/>
  <c r="J725" i="1"/>
  <c r="E725" i="1"/>
  <c r="S724" i="1"/>
  <c r="R724" i="1"/>
  <c r="Q724" i="1"/>
  <c r="P724" i="1"/>
  <c r="N724" i="1"/>
  <c r="X724" i="1" s="1"/>
  <c r="M724" i="1"/>
  <c r="L724" i="1"/>
  <c r="K724" i="1"/>
  <c r="I724" i="1"/>
  <c r="H724" i="1"/>
  <c r="G724" i="1"/>
  <c r="F724" i="1"/>
  <c r="X722" i="1"/>
  <c r="W722" i="1"/>
  <c r="V722" i="1"/>
  <c r="U722" i="1"/>
  <c r="O722" i="1"/>
  <c r="J722" i="1"/>
  <c r="E722" i="1"/>
  <c r="S721" i="1"/>
  <c r="R721" i="1"/>
  <c r="Q721" i="1"/>
  <c r="P721" i="1"/>
  <c r="N721" i="1"/>
  <c r="X721" i="1" s="1"/>
  <c r="M721" i="1"/>
  <c r="L721" i="1"/>
  <c r="V721" i="1" s="1"/>
  <c r="K721" i="1"/>
  <c r="I721" i="1"/>
  <c r="H721" i="1"/>
  <c r="G721" i="1"/>
  <c r="F721" i="1"/>
  <c r="X720" i="1"/>
  <c r="W720" i="1"/>
  <c r="V720" i="1"/>
  <c r="U720" i="1"/>
  <c r="O720" i="1"/>
  <c r="J720" i="1"/>
  <c r="E720" i="1"/>
  <c r="X719" i="1"/>
  <c r="W719" i="1"/>
  <c r="V719" i="1"/>
  <c r="U719" i="1"/>
  <c r="O719" i="1"/>
  <c r="J719" i="1"/>
  <c r="E719" i="1"/>
  <c r="X718" i="1"/>
  <c r="W718" i="1"/>
  <c r="V718" i="1"/>
  <c r="U718" i="1"/>
  <c r="O718" i="1"/>
  <c r="J718" i="1"/>
  <c r="E718" i="1"/>
  <c r="S717" i="1"/>
  <c r="R717" i="1"/>
  <c r="Q717" i="1"/>
  <c r="P717" i="1"/>
  <c r="N717" i="1"/>
  <c r="X717" i="1" s="1"/>
  <c r="M717" i="1"/>
  <c r="W717" i="1" s="1"/>
  <c r="L717" i="1"/>
  <c r="V717" i="1" s="1"/>
  <c r="K717" i="1"/>
  <c r="I717" i="1"/>
  <c r="H717" i="1"/>
  <c r="G717" i="1"/>
  <c r="F717" i="1"/>
  <c r="X716" i="1"/>
  <c r="W716" i="1"/>
  <c r="V716" i="1"/>
  <c r="U716" i="1"/>
  <c r="O716" i="1"/>
  <c r="J716" i="1"/>
  <c r="T716" i="1" s="1"/>
  <c r="E716" i="1"/>
  <c r="S715" i="1"/>
  <c r="R715" i="1"/>
  <c r="Q715" i="1"/>
  <c r="P715" i="1"/>
  <c r="N715" i="1"/>
  <c r="X715" i="1" s="1"/>
  <c r="M715" i="1"/>
  <c r="L715" i="1"/>
  <c r="V715" i="1" s="1"/>
  <c r="K715" i="1"/>
  <c r="U715" i="1" s="1"/>
  <c r="I715" i="1"/>
  <c r="H715" i="1"/>
  <c r="G715" i="1"/>
  <c r="F715" i="1"/>
  <c r="X714" i="1"/>
  <c r="W714" i="1"/>
  <c r="V714" i="1"/>
  <c r="U714" i="1"/>
  <c r="O714" i="1"/>
  <c r="J714" i="1"/>
  <c r="E714" i="1"/>
  <c r="S713" i="1"/>
  <c r="R713" i="1"/>
  <c r="Q713" i="1"/>
  <c r="P713" i="1"/>
  <c r="N713" i="1"/>
  <c r="X713" i="1" s="1"/>
  <c r="M713" i="1"/>
  <c r="W713" i="1" s="1"/>
  <c r="L713" i="1"/>
  <c r="V713" i="1" s="1"/>
  <c r="K713" i="1"/>
  <c r="I713" i="1"/>
  <c r="H713" i="1"/>
  <c r="G713" i="1"/>
  <c r="F713" i="1"/>
  <c r="X712" i="1"/>
  <c r="W712" i="1"/>
  <c r="V712" i="1"/>
  <c r="U712" i="1"/>
  <c r="O712" i="1"/>
  <c r="J712" i="1"/>
  <c r="T712" i="1" s="1"/>
  <c r="E712" i="1"/>
  <c r="X711" i="1"/>
  <c r="W711" i="1"/>
  <c r="V711" i="1"/>
  <c r="U711" i="1"/>
  <c r="O711" i="1"/>
  <c r="J711" i="1"/>
  <c r="E711" i="1"/>
  <c r="S710" i="1"/>
  <c r="R710" i="1"/>
  <c r="Q710" i="1"/>
  <c r="P710" i="1"/>
  <c r="N710" i="1"/>
  <c r="M710" i="1"/>
  <c r="W710" i="1" s="1"/>
  <c r="L710" i="1"/>
  <c r="V710" i="1" s="1"/>
  <c r="K710" i="1"/>
  <c r="I710" i="1"/>
  <c r="H710" i="1"/>
  <c r="G710" i="1"/>
  <c r="F710" i="1"/>
  <c r="X709" i="1"/>
  <c r="W709" i="1"/>
  <c r="V709" i="1"/>
  <c r="U709" i="1"/>
  <c r="O709" i="1"/>
  <c r="J709" i="1"/>
  <c r="E709" i="1"/>
  <c r="X708" i="1"/>
  <c r="W708" i="1"/>
  <c r="V708" i="1"/>
  <c r="U708" i="1"/>
  <c r="O708" i="1"/>
  <c r="J708" i="1"/>
  <c r="T708" i="1" s="1"/>
  <c r="E708" i="1"/>
  <c r="S707" i="1"/>
  <c r="R707" i="1"/>
  <c r="Q707" i="1"/>
  <c r="P707" i="1"/>
  <c r="N707" i="1"/>
  <c r="X707" i="1" s="1"/>
  <c r="M707" i="1"/>
  <c r="L707" i="1"/>
  <c r="V707" i="1" s="1"/>
  <c r="K707" i="1"/>
  <c r="U707" i="1" s="1"/>
  <c r="I707" i="1"/>
  <c r="H707" i="1"/>
  <c r="G707" i="1"/>
  <c r="F707" i="1"/>
  <c r="X706" i="1"/>
  <c r="W706" i="1"/>
  <c r="V706" i="1"/>
  <c r="U706" i="1"/>
  <c r="O706" i="1"/>
  <c r="J706" i="1"/>
  <c r="E706" i="1"/>
  <c r="X705" i="1"/>
  <c r="W705" i="1"/>
  <c r="V705" i="1"/>
  <c r="U705" i="1"/>
  <c r="O705" i="1"/>
  <c r="J705" i="1"/>
  <c r="T705" i="1" s="1"/>
  <c r="E705" i="1"/>
  <c r="X704" i="1"/>
  <c r="W704" i="1"/>
  <c r="V704" i="1"/>
  <c r="U704" i="1"/>
  <c r="O704" i="1"/>
  <c r="J704" i="1"/>
  <c r="E704" i="1"/>
  <c r="S703" i="1"/>
  <c r="R703" i="1"/>
  <c r="Q703" i="1"/>
  <c r="P703" i="1"/>
  <c r="N703" i="1"/>
  <c r="X703" i="1" s="1"/>
  <c r="M703" i="1"/>
  <c r="L703" i="1"/>
  <c r="V703" i="1" s="1"/>
  <c r="K703" i="1"/>
  <c r="I703" i="1"/>
  <c r="H703" i="1"/>
  <c r="G703" i="1"/>
  <c r="F703" i="1"/>
  <c r="X702" i="1"/>
  <c r="W702" i="1"/>
  <c r="V702" i="1"/>
  <c r="U702" i="1"/>
  <c r="O702" i="1"/>
  <c r="J702" i="1"/>
  <c r="E702" i="1"/>
  <c r="X701" i="1"/>
  <c r="W701" i="1"/>
  <c r="V701" i="1"/>
  <c r="U701" i="1"/>
  <c r="O701" i="1"/>
  <c r="J701" i="1"/>
  <c r="T701" i="1" s="1"/>
  <c r="E701" i="1"/>
  <c r="S700" i="1"/>
  <c r="R700" i="1"/>
  <c r="Q700" i="1"/>
  <c r="P700" i="1"/>
  <c r="N700" i="1"/>
  <c r="X700" i="1" s="1"/>
  <c r="M700" i="1"/>
  <c r="W700" i="1" s="1"/>
  <c r="L700" i="1"/>
  <c r="K700" i="1"/>
  <c r="U700" i="1" s="1"/>
  <c r="I700" i="1"/>
  <c r="H700" i="1"/>
  <c r="G700" i="1"/>
  <c r="F700" i="1"/>
  <c r="X698" i="1"/>
  <c r="W698" i="1"/>
  <c r="V698" i="1"/>
  <c r="U698" i="1"/>
  <c r="O698" i="1"/>
  <c r="J698" i="1"/>
  <c r="E698" i="1"/>
  <c r="X697" i="1"/>
  <c r="W697" i="1"/>
  <c r="V697" i="1"/>
  <c r="U697" i="1"/>
  <c r="O697" i="1"/>
  <c r="J697" i="1"/>
  <c r="E697" i="1"/>
  <c r="S696" i="1"/>
  <c r="R696" i="1"/>
  <c r="Q696" i="1"/>
  <c r="P696" i="1"/>
  <c r="N696" i="1"/>
  <c r="X696" i="1" s="1"/>
  <c r="M696" i="1"/>
  <c r="W696" i="1" s="1"/>
  <c r="L696" i="1"/>
  <c r="K696" i="1"/>
  <c r="U696" i="1" s="1"/>
  <c r="I696" i="1"/>
  <c r="H696" i="1"/>
  <c r="G696" i="1"/>
  <c r="F696" i="1"/>
  <c r="X695" i="1"/>
  <c r="W695" i="1"/>
  <c r="V695" i="1"/>
  <c r="U695" i="1"/>
  <c r="O695" i="1"/>
  <c r="J695" i="1"/>
  <c r="E695" i="1"/>
  <c r="S694" i="1"/>
  <c r="R694" i="1"/>
  <c r="Q694" i="1"/>
  <c r="P694" i="1"/>
  <c r="N694" i="1"/>
  <c r="M694" i="1"/>
  <c r="L694" i="1"/>
  <c r="V694" i="1" s="1"/>
  <c r="K694" i="1"/>
  <c r="U694" i="1" s="1"/>
  <c r="I694" i="1"/>
  <c r="H694" i="1"/>
  <c r="G694" i="1"/>
  <c r="F694" i="1"/>
  <c r="X693" i="1"/>
  <c r="W693" i="1"/>
  <c r="V693" i="1"/>
  <c r="U693" i="1"/>
  <c r="O693" i="1"/>
  <c r="J693" i="1"/>
  <c r="E693" i="1"/>
  <c r="X692" i="1"/>
  <c r="W692" i="1"/>
  <c r="V692" i="1"/>
  <c r="U692" i="1"/>
  <c r="O692" i="1"/>
  <c r="J692" i="1"/>
  <c r="E692" i="1"/>
  <c r="X691" i="1"/>
  <c r="W691" i="1"/>
  <c r="V691" i="1"/>
  <c r="U691" i="1"/>
  <c r="O691" i="1"/>
  <c r="J691" i="1"/>
  <c r="E691" i="1"/>
  <c r="X690" i="1"/>
  <c r="W690" i="1"/>
  <c r="V690" i="1"/>
  <c r="U690" i="1"/>
  <c r="O690" i="1"/>
  <c r="J690" i="1"/>
  <c r="E690" i="1"/>
  <c r="X689" i="1"/>
  <c r="W689" i="1"/>
  <c r="V689" i="1"/>
  <c r="U689" i="1"/>
  <c r="O689" i="1"/>
  <c r="J689" i="1"/>
  <c r="E689" i="1"/>
  <c r="X688" i="1"/>
  <c r="W688" i="1"/>
  <c r="V688" i="1"/>
  <c r="U688" i="1"/>
  <c r="O688" i="1"/>
  <c r="J688" i="1"/>
  <c r="E688" i="1"/>
  <c r="X687" i="1"/>
  <c r="W687" i="1"/>
  <c r="V687" i="1"/>
  <c r="U687" i="1"/>
  <c r="O687" i="1"/>
  <c r="J687" i="1"/>
  <c r="E687" i="1"/>
  <c r="X686" i="1"/>
  <c r="W686" i="1"/>
  <c r="V686" i="1"/>
  <c r="U686" i="1"/>
  <c r="O686" i="1"/>
  <c r="J686" i="1"/>
  <c r="E686" i="1"/>
  <c r="X685" i="1"/>
  <c r="W685" i="1"/>
  <c r="V685" i="1"/>
  <c r="U685" i="1"/>
  <c r="O685" i="1"/>
  <c r="J685" i="1"/>
  <c r="E685" i="1"/>
  <c r="X684" i="1"/>
  <c r="W684" i="1"/>
  <c r="V684" i="1"/>
  <c r="U684" i="1"/>
  <c r="O684" i="1"/>
  <c r="J684" i="1"/>
  <c r="E684" i="1"/>
  <c r="S683" i="1"/>
  <c r="R683" i="1"/>
  <c r="Q683" i="1"/>
  <c r="P683" i="1"/>
  <c r="N683" i="1"/>
  <c r="X683" i="1" s="1"/>
  <c r="M683" i="1"/>
  <c r="L683" i="1"/>
  <c r="K683" i="1"/>
  <c r="U683" i="1" s="1"/>
  <c r="I683" i="1"/>
  <c r="H683" i="1"/>
  <c r="G683" i="1"/>
  <c r="F683" i="1"/>
  <c r="X682" i="1"/>
  <c r="W682" i="1"/>
  <c r="V682" i="1"/>
  <c r="U682" i="1"/>
  <c r="O682" i="1"/>
  <c r="J682" i="1"/>
  <c r="E682" i="1"/>
  <c r="X681" i="1"/>
  <c r="W681" i="1"/>
  <c r="V681" i="1"/>
  <c r="U681" i="1"/>
  <c r="O681" i="1"/>
  <c r="J681" i="1"/>
  <c r="T681" i="1" s="1"/>
  <c r="E681" i="1"/>
  <c r="X680" i="1"/>
  <c r="W680" i="1"/>
  <c r="V680" i="1"/>
  <c r="U680" i="1"/>
  <c r="O680" i="1"/>
  <c r="J680" i="1"/>
  <c r="T680" i="1" s="1"/>
  <c r="E680" i="1"/>
  <c r="X679" i="1"/>
  <c r="W679" i="1"/>
  <c r="V679" i="1"/>
  <c r="U679" i="1"/>
  <c r="O679" i="1"/>
  <c r="J679" i="1"/>
  <c r="T679" i="1" s="1"/>
  <c r="E679" i="1"/>
  <c r="S678" i="1"/>
  <c r="R678" i="1"/>
  <c r="Q678" i="1"/>
  <c r="P678" i="1"/>
  <c r="N678" i="1"/>
  <c r="M678" i="1"/>
  <c r="L678" i="1"/>
  <c r="K678" i="1"/>
  <c r="U678" i="1" s="1"/>
  <c r="I678" i="1"/>
  <c r="H678" i="1"/>
  <c r="G678" i="1"/>
  <c r="F678" i="1"/>
  <c r="X676" i="1"/>
  <c r="W676" i="1"/>
  <c r="V676" i="1"/>
  <c r="U676" i="1"/>
  <c r="O676" i="1"/>
  <c r="J676" i="1"/>
  <c r="T676" i="1" s="1"/>
  <c r="E676" i="1"/>
  <c r="X675" i="1"/>
  <c r="W675" i="1"/>
  <c r="V675" i="1"/>
  <c r="U675" i="1"/>
  <c r="O675" i="1"/>
  <c r="J675" i="1"/>
  <c r="T675" i="1" s="1"/>
  <c r="E675" i="1"/>
  <c r="S674" i="1"/>
  <c r="R674" i="1"/>
  <c r="Q674" i="1"/>
  <c r="P674" i="1"/>
  <c r="N674" i="1"/>
  <c r="M674" i="1"/>
  <c r="W674" i="1" s="1"/>
  <c r="L674" i="1"/>
  <c r="V674" i="1" s="1"/>
  <c r="K674" i="1"/>
  <c r="U674" i="1" s="1"/>
  <c r="I674" i="1"/>
  <c r="H674" i="1"/>
  <c r="G674" i="1"/>
  <c r="F674" i="1"/>
  <c r="X673" i="1"/>
  <c r="W673" i="1"/>
  <c r="V673" i="1"/>
  <c r="U673" i="1"/>
  <c r="O673" i="1"/>
  <c r="J673" i="1"/>
  <c r="E673" i="1"/>
  <c r="X672" i="1"/>
  <c r="W672" i="1"/>
  <c r="V672" i="1"/>
  <c r="U672" i="1"/>
  <c r="O672" i="1"/>
  <c r="J672" i="1"/>
  <c r="E672" i="1"/>
  <c r="S671" i="1"/>
  <c r="R671" i="1"/>
  <c r="Q671" i="1"/>
  <c r="P671" i="1"/>
  <c r="N671" i="1"/>
  <c r="M671" i="1"/>
  <c r="L671" i="1"/>
  <c r="K671" i="1"/>
  <c r="I671" i="1"/>
  <c r="H671" i="1"/>
  <c r="G671" i="1"/>
  <c r="F671" i="1"/>
  <c r="X669" i="1"/>
  <c r="W669" i="1"/>
  <c r="V669" i="1"/>
  <c r="U669" i="1"/>
  <c r="O669" i="1"/>
  <c r="J669" i="1"/>
  <c r="E669" i="1"/>
  <c r="S668" i="1"/>
  <c r="S667" i="1" s="1"/>
  <c r="R668" i="1"/>
  <c r="R667" i="1" s="1"/>
  <c r="Q668" i="1"/>
  <c r="Q667" i="1" s="1"/>
  <c r="P668" i="1"/>
  <c r="N668" i="1"/>
  <c r="M668" i="1"/>
  <c r="W668" i="1" s="1"/>
  <c r="L668" i="1"/>
  <c r="K668" i="1"/>
  <c r="U668" i="1" s="1"/>
  <c r="I668" i="1"/>
  <c r="I667" i="1" s="1"/>
  <c r="H668" i="1"/>
  <c r="H667" i="1" s="1"/>
  <c r="G668" i="1"/>
  <c r="G667" i="1" s="1"/>
  <c r="F668" i="1"/>
  <c r="F667" i="1" s="1"/>
  <c r="X666" i="1"/>
  <c r="W666" i="1"/>
  <c r="V666" i="1"/>
  <c r="U666" i="1"/>
  <c r="O666" i="1"/>
  <c r="J666" i="1"/>
  <c r="E666" i="1"/>
  <c r="S665" i="1"/>
  <c r="R665" i="1"/>
  <c r="Q665" i="1"/>
  <c r="P665" i="1"/>
  <c r="N665" i="1"/>
  <c r="X665" i="1" s="1"/>
  <c r="M665" i="1"/>
  <c r="W665" i="1" s="1"/>
  <c r="L665" i="1"/>
  <c r="V665" i="1" s="1"/>
  <c r="K665" i="1"/>
  <c r="I665" i="1"/>
  <c r="H665" i="1"/>
  <c r="G665" i="1"/>
  <c r="F665" i="1"/>
  <c r="X664" i="1"/>
  <c r="W664" i="1"/>
  <c r="V664" i="1"/>
  <c r="U664" i="1"/>
  <c r="O664" i="1"/>
  <c r="J664" i="1"/>
  <c r="T664" i="1" s="1"/>
  <c r="E664" i="1"/>
  <c r="X663" i="1"/>
  <c r="W663" i="1"/>
  <c r="V663" i="1"/>
  <c r="U663" i="1"/>
  <c r="O663" i="1"/>
  <c r="J663" i="1"/>
  <c r="T663" i="1" s="1"/>
  <c r="E663" i="1"/>
  <c r="X662" i="1"/>
  <c r="W662" i="1"/>
  <c r="V662" i="1"/>
  <c r="U662" i="1"/>
  <c r="O662" i="1"/>
  <c r="J662" i="1"/>
  <c r="E662" i="1"/>
  <c r="S661" i="1"/>
  <c r="R661" i="1"/>
  <c r="Q661" i="1"/>
  <c r="P661" i="1"/>
  <c r="N661" i="1"/>
  <c r="X661" i="1" s="1"/>
  <c r="M661" i="1"/>
  <c r="L661" i="1"/>
  <c r="K661" i="1"/>
  <c r="I661" i="1"/>
  <c r="H661" i="1"/>
  <c r="G661" i="1"/>
  <c r="F661" i="1"/>
  <c r="X659" i="1"/>
  <c r="W659" i="1"/>
  <c r="V659" i="1"/>
  <c r="U659" i="1"/>
  <c r="O659" i="1"/>
  <c r="J659" i="1"/>
  <c r="E659" i="1"/>
  <c r="S658" i="1"/>
  <c r="R658" i="1"/>
  <c r="Q658" i="1"/>
  <c r="P658" i="1"/>
  <c r="N658" i="1"/>
  <c r="M658" i="1"/>
  <c r="W658" i="1" s="1"/>
  <c r="L658" i="1"/>
  <c r="V658" i="1" s="1"/>
  <c r="K658" i="1"/>
  <c r="I658" i="1"/>
  <c r="H658" i="1"/>
  <c r="G658" i="1"/>
  <c r="F658" i="1"/>
  <c r="X657" i="1"/>
  <c r="W657" i="1"/>
  <c r="V657" i="1"/>
  <c r="U657" i="1"/>
  <c r="O657" i="1"/>
  <c r="J657" i="1"/>
  <c r="T657" i="1" s="1"/>
  <c r="E657" i="1"/>
  <c r="X656" i="1"/>
  <c r="W656" i="1"/>
  <c r="V656" i="1"/>
  <c r="U656" i="1"/>
  <c r="O656" i="1"/>
  <c r="J656" i="1"/>
  <c r="E656" i="1"/>
  <c r="S655" i="1"/>
  <c r="R655" i="1"/>
  <c r="Q655" i="1"/>
  <c r="P655" i="1"/>
  <c r="N655" i="1"/>
  <c r="M655" i="1"/>
  <c r="L655" i="1"/>
  <c r="V655" i="1" s="1"/>
  <c r="K655" i="1"/>
  <c r="I655" i="1"/>
  <c r="H655" i="1"/>
  <c r="G655" i="1"/>
  <c r="F655" i="1"/>
  <c r="X653" i="1"/>
  <c r="W653" i="1"/>
  <c r="V653" i="1"/>
  <c r="U653" i="1"/>
  <c r="O653" i="1"/>
  <c r="J653" i="1"/>
  <c r="E653" i="1"/>
  <c r="S652" i="1"/>
  <c r="R652" i="1"/>
  <c r="Q652" i="1"/>
  <c r="P652" i="1"/>
  <c r="N652" i="1"/>
  <c r="X652" i="1" s="1"/>
  <c r="M652" i="1"/>
  <c r="W652" i="1" s="1"/>
  <c r="L652" i="1"/>
  <c r="V652" i="1" s="1"/>
  <c r="K652" i="1"/>
  <c r="I652" i="1"/>
  <c r="H652" i="1"/>
  <c r="G652" i="1"/>
  <c r="F652" i="1"/>
  <c r="X651" i="1"/>
  <c r="W651" i="1"/>
  <c r="V651" i="1"/>
  <c r="U651" i="1"/>
  <c r="O651" i="1"/>
  <c r="J651" i="1"/>
  <c r="E651" i="1"/>
  <c r="S650" i="1"/>
  <c r="R650" i="1"/>
  <c r="Q650" i="1"/>
  <c r="P650" i="1"/>
  <c r="P649" i="1" s="1"/>
  <c r="N650" i="1"/>
  <c r="X650" i="1" s="1"/>
  <c r="M650" i="1"/>
  <c r="L650" i="1"/>
  <c r="K650" i="1"/>
  <c r="I650" i="1"/>
  <c r="H650" i="1"/>
  <c r="G650" i="1"/>
  <c r="F650" i="1"/>
  <c r="X648" i="1"/>
  <c r="W648" i="1"/>
  <c r="V648" i="1"/>
  <c r="U648" i="1"/>
  <c r="O648" i="1"/>
  <c r="J648" i="1"/>
  <c r="E648" i="1"/>
  <c r="X647" i="1"/>
  <c r="W647" i="1"/>
  <c r="V647" i="1"/>
  <c r="U647" i="1"/>
  <c r="O647" i="1"/>
  <c r="J647" i="1"/>
  <c r="E647" i="1"/>
  <c r="X646" i="1"/>
  <c r="W646" i="1"/>
  <c r="V646" i="1"/>
  <c r="U646" i="1"/>
  <c r="O646" i="1"/>
  <c r="J646" i="1"/>
  <c r="E646" i="1"/>
  <c r="S645" i="1"/>
  <c r="S644" i="1" s="1"/>
  <c r="R645" i="1"/>
  <c r="R644" i="1" s="1"/>
  <c r="Q645" i="1"/>
  <c r="P645" i="1"/>
  <c r="P644" i="1" s="1"/>
  <c r="N645" i="1"/>
  <c r="N644" i="1" s="1"/>
  <c r="M645" i="1"/>
  <c r="L645" i="1"/>
  <c r="V645" i="1" s="1"/>
  <c r="K645" i="1"/>
  <c r="I645" i="1"/>
  <c r="I644" i="1" s="1"/>
  <c r="H645" i="1"/>
  <c r="H644" i="1" s="1"/>
  <c r="G645" i="1"/>
  <c r="G644" i="1" s="1"/>
  <c r="F645" i="1"/>
  <c r="X644" i="1"/>
  <c r="X643" i="1"/>
  <c r="W643" i="1"/>
  <c r="V643" i="1"/>
  <c r="U643" i="1"/>
  <c r="O643" i="1"/>
  <c r="J643" i="1"/>
  <c r="T643" i="1" s="1"/>
  <c r="E643" i="1"/>
  <c r="S642" i="1"/>
  <c r="S641" i="1" s="1"/>
  <c r="R642" i="1"/>
  <c r="R641" i="1" s="1"/>
  <c r="Q642" i="1"/>
  <c r="Q641" i="1" s="1"/>
  <c r="P642" i="1"/>
  <c r="P641" i="1" s="1"/>
  <c r="N642" i="1"/>
  <c r="M642" i="1"/>
  <c r="L642" i="1"/>
  <c r="V642" i="1" s="1"/>
  <c r="K642" i="1"/>
  <c r="K641" i="1" s="1"/>
  <c r="I642" i="1"/>
  <c r="I641" i="1" s="1"/>
  <c r="H642" i="1"/>
  <c r="H641" i="1" s="1"/>
  <c r="G642" i="1"/>
  <c r="G641" i="1" s="1"/>
  <c r="F642" i="1"/>
  <c r="X640" i="1"/>
  <c r="W640" i="1"/>
  <c r="V640" i="1"/>
  <c r="U640" i="1"/>
  <c r="O640" i="1"/>
  <c r="J640" i="1"/>
  <c r="T640" i="1" s="1"/>
  <c r="E640" i="1"/>
  <c r="X639" i="1"/>
  <c r="W639" i="1"/>
  <c r="V639" i="1"/>
  <c r="U639" i="1"/>
  <c r="O639" i="1"/>
  <c r="J639" i="1"/>
  <c r="E639" i="1"/>
  <c r="S638" i="1"/>
  <c r="R638" i="1"/>
  <c r="Q638" i="1"/>
  <c r="P638" i="1"/>
  <c r="N638" i="1"/>
  <c r="M638" i="1"/>
  <c r="L638" i="1"/>
  <c r="V638" i="1" s="1"/>
  <c r="K638" i="1"/>
  <c r="U638" i="1" s="1"/>
  <c r="I638" i="1"/>
  <c r="H638" i="1"/>
  <c r="G638" i="1"/>
  <c r="F638" i="1"/>
  <c r="X637" i="1"/>
  <c r="W637" i="1"/>
  <c r="V637" i="1"/>
  <c r="U637" i="1"/>
  <c r="O637" i="1"/>
  <c r="J637" i="1"/>
  <c r="E637" i="1"/>
  <c r="S636" i="1"/>
  <c r="R636" i="1"/>
  <c r="Q636" i="1"/>
  <c r="P636" i="1"/>
  <c r="N636" i="1"/>
  <c r="X636" i="1" s="1"/>
  <c r="M636" i="1"/>
  <c r="W636" i="1" s="1"/>
  <c r="L636" i="1"/>
  <c r="K636" i="1"/>
  <c r="I636" i="1"/>
  <c r="H636" i="1"/>
  <c r="G636" i="1"/>
  <c r="F636" i="1"/>
  <c r="X635" i="1"/>
  <c r="W635" i="1"/>
  <c r="V635" i="1"/>
  <c r="U635" i="1"/>
  <c r="O635" i="1"/>
  <c r="J635" i="1"/>
  <c r="T635" i="1" s="1"/>
  <c r="E635" i="1"/>
  <c r="S634" i="1"/>
  <c r="R634" i="1"/>
  <c r="Q634" i="1"/>
  <c r="P634" i="1"/>
  <c r="N634" i="1"/>
  <c r="M634" i="1"/>
  <c r="L634" i="1"/>
  <c r="V634" i="1" s="1"/>
  <c r="K634" i="1"/>
  <c r="U634" i="1" s="1"/>
  <c r="I634" i="1"/>
  <c r="H634" i="1"/>
  <c r="G634" i="1"/>
  <c r="F634" i="1"/>
  <c r="X633" i="1"/>
  <c r="W633" i="1"/>
  <c r="V633" i="1"/>
  <c r="U633" i="1"/>
  <c r="O633" i="1"/>
  <c r="J633" i="1"/>
  <c r="E633" i="1"/>
  <c r="X632" i="1"/>
  <c r="W632" i="1"/>
  <c r="V632" i="1"/>
  <c r="U632" i="1"/>
  <c r="O632" i="1"/>
  <c r="J632" i="1"/>
  <c r="E632" i="1"/>
  <c r="S631" i="1"/>
  <c r="R631" i="1"/>
  <c r="Q631" i="1"/>
  <c r="P631" i="1"/>
  <c r="N631" i="1"/>
  <c r="X631" i="1" s="1"/>
  <c r="M631" i="1"/>
  <c r="L631" i="1"/>
  <c r="K631" i="1"/>
  <c r="U631" i="1" s="1"/>
  <c r="I631" i="1"/>
  <c r="H631" i="1"/>
  <c r="G631" i="1"/>
  <c r="F631" i="1"/>
  <c r="X630" i="1"/>
  <c r="W630" i="1"/>
  <c r="V630" i="1"/>
  <c r="U630" i="1"/>
  <c r="O630" i="1"/>
  <c r="J630" i="1"/>
  <c r="E630" i="1"/>
  <c r="X629" i="1"/>
  <c r="W629" i="1"/>
  <c r="V629" i="1"/>
  <c r="U629" i="1"/>
  <c r="O629" i="1"/>
  <c r="J629" i="1"/>
  <c r="E629" i="1"/>
  <c r="S628" i="1"/>
  <c r="R628" i="1"/>
  <c r="Q628" i="1"/>
  <c r="P628" i="1"/>
  <c r="N628" i="1"/>
  <c r="X628" i="1" s="1"/>
  <c r="M628" i="1"/>
  <c r="W628" i="1" s="1"/>
  <c r="L628" i="1"/>
  <c r="K628" i="1"/>
  <c r="I628" i="1"/>
  <c r="H628" i="1"/>
  <c r="G628" i="1"/>
  <c r="F628" i="1"/>
  <c r="X627" i="1"/>
  <c r="W627" i="1"/>
  <c r="V627" i="1"/>
  <c r="U627" i="1"/>
  <c r="O627" i="1"/>
  <c r="J627" i="1"/>
  <c r="E627" i="1"/>
  <c r="X626" i="1"/>
  <c r="W626" i="1"/>
  <c r="V626" i="1"/>
  <c r="U626" i="1"/>
  <c r="O626" i="1"/>
  <c r="J626" i="1"/>
  <c r="E626" i="1"/>
  <c r="X625" i="1"/>
  <c r="W625" i="1"/>
  <c r="V625" i="1"/>
  <c r="U625" i="1"/>
  <c r="O625" i="1"/>
  <c r="J625" i="1"/>
  <c r="E625" i="1"/>
  <c r="X624" i="1"/>
  <c r="W624" i="1"/>
  <c r="V624" i="1"/>
  <c r="U624" i="1"/>
  <c r="O624" i="1"/>
  <c r="J624" i="1"/>
  <c r="E624" i="1"/>
  <c r="S623" i="1"/>
  <c r="R623" i="1"/>
  <c r="Q623" i="1"/>
  <c r="P623" i="1"/>
  <c r="N623" i="1"/>
  <c r="X623" i="1" s="1"/>
  <c r="M623" i="1"/>
  <c r="L623" i="1"/>
  <c r="K623" i="1"/>
  <c r="U623" i="1" s="1"/>
  <c r="I623" i="1"/>
  <c r="H623" i="1"/>
  <c r="G623" i="1"/>
  <c r="F623" i="1"/>
  <c r="X622" i="1"/>
  <c r="W622" i="1"/>
  <c r="V622" i="1"/>
  <c r="U622" i="1"/>
  <c r="O622" i="1"/>
  <c r="J622" i="1"/>
  <c r="E622" i="1"/>
  <c r="S621" i="1"/>
  <c r="R621" i="1"/>
  <c r="Q621" i="1"/>
  <c r="P621" i="1"/>
  <c r="N621" i="1"/>
  <c r="M621" i="1"/>
  <c r="W621" i="1" s="1"/>
  <c r="L621" i="1"/>
  <c r="V621" i="1" s="1"/>
  <c r="K621" i="1"/>
  <c r="I621" i="1"/>
  <c r="H621" i="1"/>
  <c r="G621" i="1"/>
  <c r="F621" i="1"/>
  <c r="X620" i="1"/>
  <c r="W620" i="1"/>
  <c r="V620" i="1"/>
  <c r="U620" i="1"/>
  <c r="O620" i="1"/>
  <c r="J620" i="1"/>
  <c r="E620" i="1"/>
  <c r="X619" i="1"/>
  <c r="W619" i="1"/>
  <c r="V619" i="1"/>
  <c r="U619" i="1"/>
  <c r="O619" i="1"/>
  <c r="J619" i="1"/>
  <c r="E619" i="1"/>
  <c r="X618" i="1"/>
  <c r="W618" i="1"/>
  <c r="V618" i="1"/>
  <c r="U618" i="1"/>
  <c r="O618" i="1"/>
  <c r="J618" i="1"/>
  <c r="E618" i="1"/>
  <c r="X617" i="1"/>
  <c r="W617" i="1"/>
  <c r="V617" i="1"/>
  <c r="U617" i="1"/>
  <c r="O617" i="1"/>
  <c r="J617" i="1"/>
  <c r="E617" i="1"/>
  <c r="X616" i="1"/>
  <c r="W616" i="1"/>
  <c r="V616" i="1"/>
  <c r="U616" i="1"/>
  <c r="O616" i="1"/>
  <c r="J616" i="1"/>
  <c r="E616" i="1"/>
  <c r="X615" i="1"/>
  <c r="W615" i="1"/>
  <c r="V615" i="1"/>
  <c r="U615" i="1"/>
  <c r="O615" i="1"/>
  <c r="J615" i="1"/>
  <c r="E615" i="1"/>
  <c r="S614" i="1"/>
  <c r="R614" i="1"/>
  <c r="Q614" i="1"/>
  <c r="P614" i="1"/>
  <c r="N614" i="1"/>
  <c r="M614" i="1"/>
  <c r="L614" i="1"/>
  <c r="K614" i="1"/>
  <c r="U614" i="1" s="1"/>
  <c r="I614" i="1"/>
  <c r="H614" i="1"/>
  <c r="G614" i="1"/>
  <c r="F614" i="1"/>
  <c r="X613" i="1"/>
  <c r="W613" i="1"/>
  <c r="V613" i="1"/>
  <c r="U613" i="1"/>
  <c r="O613" i="1"/>
  <c r="J613" i="1"/>
  <c r="E613" i="1"/>
  <c r="S612" i="1"/>
  <c r="R612" i="1"/>
  <c r="Q612" i="1"/>
  <c r="P612" i="1"/>
  <c r="N612" i="1"/>
  <c r="X612" i="1" s="1"/>
  <c r="M612" i="1"/>
  <c r="W612" i="1" s="1"/>
  <c r="L612" i="1"/>
  <c r="K612" i="1"/>
  <c r="I612" i="1"/>
  <c r="H612" i="1"/>
  <c r="G612" i="1"/>
  <c r="F612" i="1"/>
  <c r="X611" i="1"/>
  <c r="W611" i="1"/>
  <c r="V611" i="1"/>
  <c r="U611" i="1"/>
  <c r="O611" i="1"/>
  <c r="J611" i="1"/>
  <c r="E611" i="1"/>
  <c r="S610" i="1"/>
  <c r="S609" i="1" s="1"/>
  <c r="S608" i="1" s="1"/>
  <c r="S607" i="1" s="1"/>
  <c r="R610" i="1"/>
  <c r="Q610" i="1"/>
  <c r="Q609" i="1" s="1"/>
  <c r="Q608" i="1" s="1"/>
  <c r="P610" i="1"/>
  <c r="N610" i="1"/>
  <c r="M610" i="1"/>
  <c r="L610" i="1"/>
  <c r="V610" i="1" s="1"/>
  <c r="K610" i="1"/>
  <c r="U610" i="1" s="1"/>
  <c r="I610" i="1"/>
  <c r="I609" i="1" s="1"/>
  <c r="I608" i="1" s="1"/>
  <c r="I607" i="1" s="1"/>
  <c r="H610" i="1"/>
  <c r="G610" i="1"/>
  <c r="G609" i="1" s="1"/>
  <c r="G608" i="1" s="1"/>
  <c r="G607" i="1" s="1"/>
  <c r="F610" i="1"/>
  <c r="F606" i="1" s="1"/>
  <c r="W609" i="1"/>
  <c r="U609" i="1"/>
  <c r="W608" i="1"/>
  <c r="U608" i="1"/>
  <c r="F608" i="1"/>
  <c r="F607" i="1" s="1"/>
  <c r="W607" i="1"/>
  <c r="U607" i="1"/>
  <c r="X605" i="1"/>
  <c r="W605" i="1"/>
  <c r="V605" i="1"/>
  <c r="U605" i="1"/>
  <c r="O605" i="1"/>
  <c r="J605" i="1"/>
  <c r="E605" i="1"/>
  <c r="X604" i="1"/>
  <c r="W604" i="1"/>
  <c r="V604" i="1"/>
  <c r="U604" i="1"/>
  <c r="O604" i="1"/>
  <c r="J604" i="1"/>
  <c r="E604" i="1"/>
  <c r="X603" i="1"/>
  <c r="W603" i="1"/>
  <c r="V603" i="1"/>
  <c r="U603" i="1"/>
  <c r="O603" i="1"/>
  <c r="J603" i="1"/>
  <c r="E603" i="1"/>
  <c r="X602" i="1"/>
  <c r="W602" i="1"/>
  <c r="V602" i="1"/>
  <c r="U602" i="1"/>
  <c r="O602" i="1"/>
  <c r="J602" i="1"/>
  <c r="E602" i="1"/>
  <c r="S601" i="1"/>
  <c r="S600" i="1" s="1"/>
  <c r="R601" i="1"/>
  <c r="R600" i="1" s="1"/>
  <c r="Q601" i="1"/>
  <c r="Q600" i="1" s="1"/>
  <c r="P601" i="1"/>
  <c r="P600" i="1" s="1"/>
  <c r="N601" i="1"/>
  <c r="M601" i="1"/>
  <c r="M600" i="1" s="1"/>
  <c r="W600" i="1" s="1"/>
  <c r="L601" i="1"/>
  <c r="K601" i="1"/>
  <c r="I601" i="1"/>
  <c r="I600" i="1" s="1"/>
  <c r="H601" i="1"/>
  <c r="H600" i="1" s="1"/>
  <c r="G601" i="1"/>
  <c r="G600" i="1" s="1"/>
  <c r="F601" i="1"/>
  <c r="X599" i="1"/>
  <c r="W599" i="1"/>
  <c r="V599" i="1"/>
  <c r="U599" i="1"/>
  <c r="O599" i="1"/>
  <c r="J599" i="1"/>
  <c r="T599" i="1" s="1"/>
  <c r="E599" i="1"/>
  <c r="S598" i="1"/>
  <c r="R598" i="1"/>
  <c r="Q598" i="1"/>
  <c r="P598" i="1"/>
  <c r="N598" i="1"/>
  <c r="M598" i="1"/>
  <c r="L598" i="1"/>
  <c r="V598" i="1" s="1"/>
  <c r="K598" i="1"/>
  <c r="I598" i="1"/>
  <c r="H598" i="1"/>
  <c r="G598" i="1"/>
  <c r="F598" i="1"/>
  <c r="X597" i="1"/>
  <c r="W597" i="1"/>
  <c r="V597" i="1"/>
  <c r="U597" i="1"/>
  <c r="O597" i="1"/>
  <c r="J597" i="1"/>
  <c r="E597" i="1"/>
  <c r="X596" i="1"/>
  <c r="W596" i="1"/>
  <c r="V596" i="1"/>
  <c r="U596" i="1"/>
  <c r="O596" i="1"/>
  <c r="J596" i="1"/>
  <c r="E596" i="1"/>
  <c r="X595" i="1"/>
  <c r="W595" i="1"/>
  <c r="V595" i="1"/>
  <c r="U595" i="1"/>
  <c r="O595" i="1"/>
  <c r="J595" i="1"/>
  <c r="T595" i="1" s="1"/>
  <c r="E595" i="1"/>
  <c r="S594" i="1"/>
  <c r="R594" i="1"/>
  <c r="Q594" i="1"/>
  <c r="P594" i="1"/>
  <c r="N594" i="1"/>
  <c r="M594" i="1"/>
  <c r="L594" i="1"/>
  <c r="K594" i="1"/>
  <c r="I594" i="1"/>
  <c r="H594" i="1"/>
  <c r="G594" i="1"/>
  <c r="F594" i="1"/>
  <c r="X592" i="1"/>
  <c r="W592" i="1"/>
  <c r="V592" i="1"/>
  <c r="U592" i="1"/>
  <c r="O592" i="1"/>
  <c r="J592" i="1"/>
  <c r="E592" i="1"/>
  <c r="S591" i="1"/>
  <c r="R591" i="1"/>
  <c r="Q591" i="1"/>
  <c r="P591" i="1"/>
  <c r="N591" i="1"/>
  <c r="M591" i="1"/>
  <c r="L591" i="1"/>
  <c r="K591" i="1"/>
  <c r="U591" i="1" s="1"/>
  <c r="I591" i="1"/>
  <c r="H591" i="1"/>
  <c r="G591" i="1"/>
  <c r="F591" i="1"/>
  <c r="X590" i="1"/>
  <c r="W590" i="1"/>
  <c r="V590" i="1"/>
  <c r="U590" i="1"/>
  <c r="O590" i="1"/>
  <c r="J590" i="1"/>
  <c r="E590" i="1"/>
  <c r="X589" i="1"/>
  <c r="W589" i="1"/>
  <c r="V589" i="1"/>
  <c r="U589" i="1"/>
  <c r="O589" i="1"/>
  <c r="J589" i="1"/>
  <c r="E589" i="1"/>
  <c r="X588" i="1"/>
  <c r="W588" i="1"/>
  <c r="V588" i="1"/>
  <c r="U588" i="1"/>
  <c r="O588" i="1"/>
  <c r="J588" i="1"/>
  <c r="E588" i="1"/>
  <c r="S587" i="1"/>
  <c r="R587" i="1"/>
  <c r="Q587" i="1"/>
  <c r="P587" i="1"/>
  <c r="N587" i="1"/>
  <c r="X587" i="1" s="1"/>
  <c r="M587" i="1"/>
  <c r="L587" i="1"/>
  <c r="K587" i="1"/>
  <c r="U587" i="1" s="1"/>
  <c r="I587" i="1"/>
  <c r="H587" i="1"/>
  <c r="G587" i="1"/>
  <c r="F587" i="1"/>
  <c r="X585" i="1"/>
  <c r="W585" i="1"/>
  <c r="V585" i="1"/>
  <c r="U585" i="1"/>
  <c r="O585" i="1"/>
  <c r="J585" i="1"/>
  <c r="E585" i="1"/>
  <c r="S584" i="1"/>
  <c r="R584" i="1"/>
  <c r="R583" i="1" s="1"/>
  <c r="Q584" i="1"/>
  <c r="Q583" i="1" s="1"/>
  <c r="P584" i="1"/>
  <c r="N584" i="1"/>
  <c r="X584" i="1" s="1"/>
  <c r="M584" i="1"/>
  <c r="W584" i="1" s="1"/>
  <c r="L584" i="1"/>
  <c r="V584" i="1" s="1"/>
  <c r="K584" i="1"/>
  <c r="I584" i="1"/>
  <c r="I583" i="1" s="1"/>
  <c r="H584" i="1"/>
  <c r="H583" i="1" s="1"/>
  <c r="G584" i="1"/>
  <c r="F584" i="1"/>
  <c r="F583" i="1" s="1"/>
  <c r="N583" i="1"/>
  <c r="X583" i="1" s="1"/>
  <c r="X582" i="1"/>
  <c r="W582" i="1"/>
  <c r="V582" i="1"/>
  <c r="U582" i="1"/>
  <c r="O582" i="1"/>
  <c r="J582" i="1"/>
  <c r="E582" i="1"/>
  <c r="X581" i="1"/>
  <c r="W581" i="1"/>
  <c r="V581" i="1"/>
  <c r="U581" i="1"/>
  <c r="O581" i="1"/>
  <c r="J581" i="1"/>
  <c r="E581" i="1"/>
  <c r="S580" i="1"/>
  <c r="R580" i="1"/>
  <c r="Q580" i="1"/>
  <c r="P580" i="1"/>
  <c r="N580" i="1"/>
  <c r="X580" i="1" s="1"/>
  <c r="M580" i="1"/>
  <c r="W580" i="1" s="1"/>
  <c r="L580" i="1"/>
  <c r="V580" i="1" s="1"/>
  <c r="K580" i="1"/>
  <c r="I580" i="1"/>
  <c r="H580" i="1"/>
  <c r="G580" i="1"/>
  <c r="F580" i="1"/>
  <c r="X579" i="1"/>
  <c r="W579" i="1"/>
  <c r="V579" i="1"/>
  <c r="U579" i="1"/>
  <c r="O579" i="1"/>
  <c r="J579" i="1"/>
  <c r="E579" i="1"/>
  <c r="S578" i="1"/>
  <c r="R578" i="1"/>
  <c r="Q578" i="1"/>
  <c r="P578" i="1"/>
  <c r="N578" i="1"/>
  <c r="X578" i="1" s="1"/>
  <c r="M578" i="1"/>
  <c r="L578" i="1"/>
  <c r="V578" i="1" s="1"/>
  <c r="K578" i="1"/>
  <c r="U578" i="1" s="1"/>
  <c r="I578" i="1"/>
  <c r="H578" i="1"/>
  <c r="G578" i="1"/>
  <c r="F578" i="1"/>
  <c r="X577" i="1"/>
  <c r="W577" i="1"/>
  <c r="V577" i="1"/>
  <c r="U577" i="1"/>
  <c r="O577" i="1"/>
  <c r="J577" i="1"/>
  <c r="E577" i="1"/>
  <c r="X576" i="1"/>
  <c r="W576" i="1"/>
  <c r="V576" i="1"/>
  <c r="U576" i="1"/>
  <c r="O576" i="1"/>
  <c r="J576" i="1"/>
  <c r="E576" i="1"/>
  <c r="X575" i="1"/>
  <c r="W575" i="1"/>
  <c r="V575" i="1"/>
  <c r="U575" i="1"/>
  <c r="O575" i="1"/>
  <c r="J575" i="1"/>
  <c r="E575" i="1"/>
  <c r="X574" i="1"/>
  <c r="W574" i="1"/>
  <c r="V574" i="1"/>
  <c r="U574" i="1"/>
  <c r="O574" i="1"/>
  <c r="J574" i="1"/>
  <c r="E574" i="1"/>
  <c r="S573" i="1"/>
  <c r="R573" i="1"/>
  <c r="Q573" i="1"/>
  <c r="P573" i="1"/>
  <c r="N573" i="1"/>
  <c r="X573" i="1" s="1"/>
  <c r="M573" i="1"/>
  <c r="W573" i="1" s="1"/>
  <c r="L573" i="1"/>
  <c r="K573" i="1"/>
  <c r="U573" i="1" s="1"/>
  <c r="I573" i="1"/>
  <c r="H573" i="1"/>
  <c r="G573" i="1"/>
  <c r="F573" i="1"/>
  <c r="X572" i="1"/>
  <c r="W572" i="1"/>
  <c r="V572" i="1"/>
  <c r="U572" i="1"/>
  <c r="O572" i="1"/>
  <c r="J572" i="1"/>
  <c r="E572" i="1"/>
  <c r="S571" i="1"/>
  <c r="R571" i="1"/>
  <c r="Q571" i="1"/>
  <c r="P571" i="1"/>
  <c r="N571" i="1"/>
  <c r="M571" i="1"/>
  <c r="L571" i="1"/>
  <c r="V571" i="1" s="1"/>
  <c r="K571" i="1"/>
  <c r="U571" i="1" s="1"/>
  <c r="I571" i="1"/>
  <c r="H571" i="1"/>
  <c r="G571" i="1"/>
  <c r="F571" i="1"/>
  <c r="X570" i="1"/>
  <c r="W570" i="1"/>
  <c r="V570" i="1"/>
  <c r="U570" i="1"/>
  <c r="O570" i="1"/>
  <c r="J570" i="1"/>
  <c r="E570" i="1"/>
  <c r="S569" i="1"/>
  <c r="R569" i="1"/>
  <c r="Q569" i="1"/>
  <c r="P569" i="1"/>
  <c r="N569" i="1"/>
  <c r="X569" i="1" s="1"/>
  <c r="M569" i="1"/>
  <c r="L569" i="1"/>
  <c r="K569" i="1"/>
  <c r="U569" i="1" s="1"/>
  <c r="I569" i="1"/>
  <c r="H569" i="1"/>
  <c r="G569" i="1"/>
  <c r="F569" i="1"/>
  <c r="X568" i="1"/>
  <c r="W568" i="1"/>
  <c r="V568" i="1"/>
  <c r="U568" i="1"/>
  <c r="T568" i="1"/>
  <c r="X566" i="1"/>
  <c r="W566" i="1"/>
  <c r="V566" i="1"/>
  <c r="U566" i="1"/>
  <c r="O566" i="1"/>
  <c r="J566" i="1"/>
  <c r="E566" i="1"/>
  <c r="S565" i="1"/>
  <c r="R565" i="1"/>
  <c r="Q565" i="1"/>
  <c r="P565" i="1"/>
  <c r="N565" i="1"/>
  <c r="X565" i="1" s="1"/>
  <c r="M565" i="1"/>
  <c r="L565" i="1"/>
  <c r="K565" i="1"/>
  <c r="U565" i="1" s="1"/>
  <c r="I565" i="1"/>
  <c r="H565" i="1"/>
  <c r="G565" i="1"/>
  <c r="F565" i="1"/>
  <c r="X564" i="1"/>
  <c r="W564" i="1"/>
  <c r="V564" i="1"/>
  <c r="U564" i="1"/>
  <c r="O564" i="1"/>
  <c r="J564" i="1"/>
  <c r="E564" i="1"/>
  <c r="S563" i="1"/>
  <c r="R563" i="1"/>
  <c r="Q563" i="1"/>
  <c r="P563" i="1"/>
  <c r="N563" i="1"/>
  <c r="X563" i="1" s="1"/>
  <c r="M563" i="1"/>
  <c r="W563" i="1" s="1"/>
  <c r="L563" i="1"/>
  <c r="K563" i="1"/>
  <c r="I563" i="1"/>
  <c r="H563" i="1"/>
  <c r="G563" i="1"/>
  <c r="F563" i="1"/>
  <c r="X562" i="1"/>
  <c r="W562" i="1"/>
  <c r="V562" i="1"/>
  <c r="U562" i="1"/>
  <c r="O562" i="1"/>
  <c r="J562" i="1"/>
  <c r="E562" i="1"/>
  <c r="S561" i="1"/>
  <c r="R561" i="1"/>
  <c r="Q561" i="1"/>
  <c r="P561" i="1"/>
  <c r="N561" i="1"/>
  <c r="X561" i="1" s="1"/>
  <c r="M561" i="1"/>
  <c r="L561" i="1"/>
  <c r="K561" i="1"/>
  <c r="U561" i="1" s="1"/>
  <c r="I561" i="1"/>
  <c r="H561" i="1"/>
  <c r="G561" i="1"/>
  <c r="F561" i="1"/>
  <c r="X560" i="1"/>
  <c r="W560" i="1"/>
  <c r="V560" i="1"/>
  <c r="U560" i="1"/>
  <c r="O560" i="1"/>
  <c r="J560" i="1"/>
  <c r="E560" i="1"/>
  <c r="X559" i="1"/>
  <c r="W559" i="1"/>
  <c r="V559" i="1"/>
  <c r="U559" i="1"/>
  <c r="O559" i="1"/>
  <c r="J559" i="1"/>
  <c r="E559" i="1"/>
  <c r="S558" i="1"/>
  <c r="R558" i="1"/>
  <c r="Q558" i="1"/>
  <c r="P558" i="1"/>
  <c r="N558" i="1"/>
  <c r="X558" i="1" s="1"/>
  <c r="M558" i="1"/>
  <c r="W558" i="1" s="1"/>
  <c r="L558" i="1"/>
  <c r="K558" i="1"/>
  <c r="U558" i="1" s="1"/>
  <c r="I558" i="1"/>
  <c r="H558" i="1"/>
  <c r="G558" i="1"/>
  <c r="F558" i="1"/>
  <c r="X557" i="1"/>
  <c r="W557" i="1"/>
  <c r="V557" i="1"/>
  <c r="U557" i="1"/>
  <c r="O557" i="1"/>
  <c r="J557" i="1"/>
  <c r="E557" i="1"/>
  <c r="S556" i="1"/>
  <c r="R556" i="1"/>
  <c r="Q556" i="1"/>
  <c r="P556" i="1"/>
  <c r="N556" i="1"/>
  <c r="M556" i="1"/>
  <c r="W556" i="1" s="1"/>
  <c r="L556" i="1"/>
  <c r="V556" i="1" s="1"/>
  <c r="K556" i="1"/>
  <c r="I556" i="1"/>
  <c r="H556" i="1"/>
  <c r="G556" i="1"/>
  <c r="F556" i="1"/>
  <c r="X555" i="1"/>
  <c r="W555" i="1"/>
  <c r="V555" i="1"/>
  <c r="U555" i="1"/>
  <c r="O555" i="1"/>
  <c r="J555" i="1"/>
  <c r="E555" i="1"/>
  <c r="S554" i="1"/>
  <c r="R554" i="1"/>
  <c r="Q554" i="1"/>
  <c r="P554" i="1"/>
  <c r="N554" i="1"/>
  <c r="X554" i="1" s="1"/>
  <c r="M554" i="1"/>
  <c r="W554" i="1" s="1"/>
  <c r="L554" i="1"/>
  <c r="K554" i="1"/>
  <c r="U554" i="1" s="1"/>
  <c r="I554" i="1"/>
  <c r="H554" i="1"/>
  <c r="G554" i="1"/>
  <c r="F554" i="1"/>
  <c r="X553" i="1"/>
  <c r="W553" i="1"/>
  <c r="V553" i="1"/>
  <c r="U553" i="1"/>
  <c r="O553" i="1"/>
  <c r="J553" i="1"/>
  <c r="T553" i="1" s="1"/>
  <c r="E553" i="1"/>
  <c r="S552" i="1"/>
  <c r="R552" i="1"/>
  <c r="Q552" i="1"/>
  <c r="P552" i="1"/>
  <c r="N552" i="1"/>
  <c r="M552" i="1"/>
  <c r="W552" i="1" s="1"/>
  <c r="L552" i="1"/>
  <c r="V552" i="1" s="1"/>
  <c r="K552" i="1"/>
  <c r="I552" i="1"/>
  <c r="H552" i="1"/>
  <c r="G552" i="1"/>
  <c r="F552" i="1"/>
  <c r="X551" i="1"/>
  <c r="W551" i="1"/>
  <c r="V551" i="1"/>
  <c r="U551" i="1"/>
  <c r="T551" i="1"/>
  <c r="X548" i="1"/>
  <c r="W548" i="1"/>
  <c r="V548" i="1"/>
  <c r="U548" i="1"/>
  <c r="O548" i="1"/>
  <c r="J548" i="1"/>
  <c r="E548" i="1"/>
  <c r="S547" i="1"/>
  <c r="R547" i="1"/>
  <c r="Q547" i="1"/>
  <c r="P547" i="1"/>
  <c r="N547" i="1"/>
  <c r="X547" i="1" s="1"/>
  <c r="M547" i="1"/>
  <c r="L547" i="1"/>
  <c r="V547" i="1" s="1"/>
  <c r="K547" i="1"/>
  <c r="U547" i="1" s="1"/>
  <c r="I547" i="1"/>
  <c r="H547" i="1"/>
  <c r="G547" i="1"/>
  <c r="F547" i="1"/>
  <c r="X546" i="1"/>
  <c r="W546" i="1"/>
  <c r="V546" i="1"/>
  <c r="U546" i="1"/>
  <c r="O546" i="1"/>
  <c r="J546" i="1"/>
  <c r="E546" i="1"/>
  <c r="S545" i="1"/>
  <c r="R545" i="1"/>
  <c r="Q545" i="1"/>
  <c r="P545" i="1"/>
  <c r="N545" i="1"/>
  <c r="X545" i="1" s="1"/>
  <c r="M545" i="1"/>
  <c r="W545" i="1" s="1"/>
  <c r="L545" i="1"/>
  <c r="V545" i="1" s="1"/>
  <c r="K545" i="1"/>
  <c r="I545" i="1"/>
  <c r="H545" i="1"/>
  <c r="G545" i="1"/>
  <c r="F545" i="1"/>
  <c r="X544" i="1"/>
  <c r="W544" i="1"/>
  <c r="V544" i="1"/>
  <c r="U544" i="1"/>
  <c r="O544" i="1"/>
  <c r="J544" i="1"/>
  <c r="E544" i="1"/>
  <c r="S543" i="1"/>
  <c r="R543" i="1"/>
  <c r="Q543" i="1"/>
  <c r="P543" i="1"/>
  <c r="N543" i="1"/>
  <c r="M543" i="1"/>
  <c r="L543" i="1"/>
  <c r="V543" i="1" s="1"/>
  <c r="K543" i="1"/>
  <c r="U543" i="1" s="1"/>
  <c r="I543" i="1"/>
  <c r="H543" i="1"/>
  <c r="G543" i="1"/>
  <c r="F543" i="1"/>
  <c r="X542" i="1"/>
  <c r="W542" i="1"/>
  <c r="V542" i="1"/>
  <c r="U542" i="1"/>
  <c r="O542" i="1"/>
  <c r="J542" i="1"/>
  <c r="E542" i="1"/>
  <c r="S541" i="1"/>
  <c r="R541" i="1"/>
  <c r="Q541" i="1"/>
  <c r="P541" i="1"/>
  <c r="N541" i="1"/>
  <c r="X541" i="1" s="1"/>
  <c r="M541" i="1"/>
  <c r="W541" i="1" s="1"/>
  <c r="L541" i="1"/>
  <c r="V541" i="1" s="1"/>
  <c r="K541" i="1"/>
  <c r="I541" i="1"/>
  <c r="H541" i="1"/>
  <c r="G541" i="1"/>
  <c r="F541" i="1"/>
  <c r="X540" i="1"/>
  <c r="W540" i="1"/>
  <c r="V540" i="1"/>
  <c r="U540" i="1"/>
  <c r="O540" i="1"/>
  <c r="J540" i="1"/>
  <c r="T540" i="1" s="1"/>
  <c r="E540" i="1"/>
  <c r="S539" i="1"/>
  <c r="R539" i="1"/>
  <c r="Q539" i="1"/>
  <c r="P539" i="1"/>
  <c r="N539" i="1"/>
  <c r="X539" i="1" s="1"/>
  <c r="M539" i="1"/>
  <c r="L539" i="1"/>
  <c r="V539" i="1" s="1"/>
  <c r="K539" i="1"/>
  <c r="U539" i="1" s="1"/>
  <c r="I539" i="1"/>
  <c r="H539" i="1"/>
  <c r="G539" i="1"/>
  <c r="F539" i="1"/>
  <c r="X537" i="1"/>
  <c r="W537" i="1"/>
  <c r="V537" i="1"/>
  <c r="U537" i="1"/>
  <c r="O537" i="1"/>
  <c r="J537" i="1"/>
  <c r="E537" i="1"/>
  <c r="S536" i="1"/>
  <c r="R536" i="1"/>
  <c r="Q536" i="1"/>
  <c r="P536" i="1"/>
  <c r="N536" i="1"/>
  <c r="X536" i="1" s="1"/>
  <c r="M536" i="1"/>
  <c r="W536" i="1" s="1"/>
  <c r="L536" i="1"/>
  <c r="K536" i="1"/>
  <c r="U536" i="1" s="1"/>
  <c r="I536" i="1"/>
  <c r="H536" i="1"/>
  <c r="G536" i="1"/>
  <c r="F536" i="1"/>
  <c r="X535" i="1"/>
  <c r="W535" i="1"/>
  <c r="V535" i="1"/>
  <c r="U535" i="1"/>
  <c r="O535" i="1"/>
  <c r="J535" i="1"/>
  <c r="E535" i="1"/>
  <c r="S534" i="1"/>
  <c r="R534" i="1"/>
  <c r="Q534" i="1"/>
  <c r="P534" i="1"/>
  <c r="N534" i="1"/>
  <c r="M534" i="1"/>
  <c r="L534" i="1"/>
  <c r="V534" i="1" s="1"/>
  <c r="K534" i="1"/>
  <c r="U534" i="1" s="1"/>
  <c r="I534" i="1"/>
  <c r="H534" i="1"/>
  <c r="G534" i="1"/>
  <c r="F534" i="1"/>
  <c r="X533" i="1"/>
  <c r="W533" i="1"/>
  <c r="V533" i="1"/>
  <c r="U533" i="1"/>
  <c r="O533" i="1"/>
  <c r="J533" i="1"/>
  <c r="E533" i="1"/>
  <c r="X532" i="1"/>
  <c r="W532" i="1"/>
  <c r="V532" i="1"/>
  <c r="U532" i="1"/>
  <c r="O532" i="1"/>
  <c r="J532" i="1"/>
  <c r="E532" i="1"/>
  <c r="S531" i="1"/>
  <c r="R531" i="1"/>
  <c r="Q531" i="1"/>
  <c r="P531" i="1"/>
  <c r="N531" i="1"/>
  <c r="X531" i="1" s="1"/>
  <c r="M531" i="1"/>
  <c r="L531" i="1"/>
  <c r="K531" i="1"/>
  <c r="U531" i="1" s="1"/>
  <c r="I531" i="1"/>
  <c r="H531" i="1"/>
  <c r="G531" i="1"/>
  <c r="F531" i="1"/>
  <c r="X530" i="1"/>
  <c r="W530" i="1"/>
  <c r="V530" i="1"/>
  <c r="U530" i="1"/>
  <c r="O530" i="1"/>
  <c r="J530" i="1"/>
  <c r="E530" i="1"/>
  <c r="S529" i="1"/>
  <c r="R529" i="1"/>
  <c r="Q529" i="1"/>
  <c r="P529" i="1"/>
  <c r="N529" i="1"/>
  <c r="X529" i="1" s="1"/>
  <c r="M529" i="1"/>
  <c r="W529" i="1" s="1"/>
  <c r="L529" i="1"/>
  <c r="V529" i="1" s="1"/>
  <c r="K529" i="1"/>
  <c r="I529" i="1"/>
  <c r="H529" i="1"/>
  <c r="G529" i="1"/>
  <c r="F529" i="1"/>
  <c r="X528" i="1"/>
  <c r="W528" i="1"/>
  <c r="V528" i="1"/>
  <c r="U528" i="1"/>
  <c r="O528" i="1"/>
  <c r="J528" i="1"/>
  <c r="T528" i="1" s="1"/>
  <c r="E528" i="1"/>
  <c r="S527" i="1"/>
  <c r="R527" i="1"/>
  <c r="Q527" i="1"/>
  <c r="P527" i="1"/>
  <c r="N527" i="1"/>
  <c r="X527" i="1" s="1"/>
  <c r="M527" i="1"/>
  <c r="L527" i="1"/>
  <c r="V527" i="1" s="1"/>
  <c r="K527" i="1"/>
  <c r="U527" i="1" s="1"/>
  <c r="I527" i="1"/>
  <c r="H527" i="1"/>
  <c r="G527" i="1"/>
  <c r="F527" i="1"/>
  <c r="X526" i="1"/>
  <c r="W526" i="1"/>
  <c r="V526" i="1"/>
  <c r="U526" i="1"/>
  <c r="O526" i="1"/>
  <c r="J526" i="1"/>
  <c r="E526" i="1"/>
  <c r="X525" i="1"/>
  <c r="W525" i="1"/>
  <c r="V525" i="1"/>
  <c r="U525" i="1"/>
  <c r="O525" i="1"/>
  <c r="J525" i="1"/>
  <c r="E525" i="1"/>
  <c r="X524" i="1"/>
  <c r="W524" i="1"/>
  <c r="V524" i="1"/>
  <c r="U524" i="1"/>
  <c r="O524" i="1"/>
  <c r="J524" i="1"/>
  <c r="E524" i="1"/>
  <c r="X523" i="1"/>
  <c r="W523" i="1"/>
  <c r="V523" i="1"/>
  <c r="U523" i="1"/>
  <c r="O523" i="1"/>
  <c r="J523" i="1"/>
  <c r="E523" i="1"/>
  <c r="X522" i="1"/>
  <c r="W522" i="1"/>
  <c r="V522" i="1"/>
  <c r="U522" i="1"/>
  <c r="O522" i="1"/>
  <c r="J522" i="1"/>
  <c r="E522" i="1"/>
  <c r="S521" i="1"/>
  <c r="R521" i="1"/>
  <c r="Q521" i="1"/>
  <c r="P521" i="1"/>
  <c r="N521" i="1"/>
  <c r="X521" i="1" s="1"/>
  <c r="M521" i="1"/>
  <c r="W521" i="1" s="1"/>
  <c r="L521" i="1"/>
  <c r="K521" i="1"/>
  <c r="I521" i="1"/>
  <c r="H521" i="1"/>
  <c r="G521" i="1"/>
  <c r="F521" i="1"/>
  <c r="X519" i="1"/>
  <c r="W519" i="1"/>
  <c r="V519" i="1"/>
  <c r="U519" i="1"/>
  <c r="O519" i="1"/>
  <c r="J519" i="1"/>
  <c r="E519" i="1"/>
  <c r="X517" i="1"/>
  <c r="W517" i="1"/>
  <c r="V517" i="1"/>
  <c r="U517" i="1"/>
  <c r="O517" i="1"/>
  <c r="J517" i="1"/>
  <c r="E517" i="1"/>
  <c r="X516" i="1"/>
  <c r="W516" i="1"/>
  <c r="V516" i="1"/>
  <c r="U516" i="1"/>
  <c r="O516" i="1"/>
  <c r="J516" i="1"/>
  <c r="E516" i="1"/>
  <c r="X515" i="1"/>
  <c r="W515" i="1"/>
  <c r="V515" i="1"/>
  <c r="U515" i="1"/>
  <c r="O515" i="1"/>
  <c r="J515" i="1"/>
  <c r="E515" i="1"/>
  <c r="X514" i="1"/>
  <c r="W514" i="1"/>
  <c r="V514" i="1"/>
  <c r="U514" i="1"/>
  <c r="O514" i="1"/>
  <c r="J514" i="1"/>
  <c r="E514" i="1"/>
  <c r="X513" i="1"/>
  <c r="W513" i="1"/>
  <c r="V513" i="1"/>
  <c r="U513" i="1"/>
  <c r="O513" i="1"/>
  <c r="J513" i="1"/>
  <c r="E513" i="1"/>
  <c r="X512" i="1"/>
  <c r="W512" i="1"/>
  <c r="V512" i="1"/>
  <c r="U512" i="1"/>
  <c r="O512" i="1"/>
  <c r="J512" i="1"/>
  <c r="T512" i="1" s="1"/>
  <c r="E512" i="1"/>
  <c r="X511" i="1"/>
  <c r="W511" i="1"/>
  <c r="V511" i="1"/>
  <c r="U511" i="1"/>
  <c r="O511" i="1"/>
  <c r="J511" i="1"/>
  <c r="E511" i="1"/>
  <c r="X510" i="1"/>
  <c r="W510" i="1"/>
  <c r="V510" i="1"/>
  <c r="U510" i="1"/>
  <c r="O510" i="1"/>
  <c r="J510" i="1"/>
  <c r="E510" i="1"/>
  <c r="X509" i="1"/>
  <c r="W509" i="1"/>
  <c r="V509" i="1"/>
  <c r="U509" i="1"/>
  <c r="O509" i="1"/>
  <c r="J509" i="1"/>
  <c r="E509" i="1"/>
  <c r="X508" i="1"/>
  <c r="W508" i="1"/>
  <c r="V508" i="1"/>
  <c r="U508" i="1"/>
  <c r="O508" i="1"/>
  <c r="J508" i="1"/>
  <c r="E508" i="1"/>
  <c r="X507" i="1"/>
  <c r="W507" i="1"/>
  <c r="V507" i="1"/>
  <c r="U507" i="1"/>
  <c r="O507" i="1"/>
  <c r="J507" i="1"/>
  <c r="E507" i="1"/>
  <c r="S506" i="1"/>
  <c r="R506" i="1"/>
  <c r="Q506" i="1"/>
  <c r="P506" i="1"/>
  <c r="N506" i="1"/>
  <c r="M506" i="1"/>
  <c r="L506" i="1"/>
  <c r="V506" i="1" s="1"/>
  <c r="K506" i="1"/>
  <c r="U506" i="1" s="1"/>
  <c r="I506" i="1"/>
  <c r="H506" i="1"/>
  <c r="G506" i="1"/>
  <c r="F506" i="1"/>
  <c r="X505" i="1"/>
  <c r="W505" i="1"/>
  <c r="V505" i="1"/>
  <c r="U505" i="1"/>
  <c r="O505" i="1"/>
  <c r="J505" i="1"/>
  <c r="E505" i="1"/>
  <c r="X504" i="1"/>
  <c r="W504" i="1"/>
  <c r="V504" i="1"/>
  <c r="U504" i="1"/>
  <c r="O504" i="1"/>
  <c r="J504" i="1"/>
  <c r="E504" i="1"/>
  <c r="E503" i="1" s="1"/>
  <c r="S503" i="1"/>
  <c r="R503" i="1"/>
  <c r="Q503" i="1"/>
  <c r="P503" i="1"/>
  <c r="N503" i="1"/>
  <c r="M503" i="1"/>
  <c r="L503" i="1"/>
  <c r="V503" i="1" s="1"/>
  <c r="K503" i="1"/>
  <c r="U503" i="1" s="1"/>
  <c r="I503" i="1"/>
  <c r="H503" i="1"/>
  <c r="G503" i="1"/>
  <c r="F503" i="1"/>
  <c r="X502" i="1"/>
  <c r="W502" i="1"/>
  <c r="V502" i="1"/>
  <c r="U502" i="1"/>
  <c r="O502" i="1"/>
  <c r="J502" i="1"/>
  <c r="E502" i="1"/>
  <c r="X501" i="1"/>
  <c r="W501" i="1"/>
  <c r="V501" i="1"/>
  <c r="U501" i="1"/>
  <c r="O501" i="1"/>
  <c r="J501" i="1"/>
  <c r="X500" i="1"/>
  <c r="W500" i="1"/>
  <c r="V500" i="1"/>
  <c r="U500" i="1"/>
  <c r="O500" i="1"/>
  <c r="J500" i="1"/>
  <c r="E500" i="1"/>
  <c r="X499" i="1"/>
  <c r="W499" i="1"/>
  <c r="V499" i="1"/>
  <c r="U499" i="1"/>
  <c r="O499" i="1"/>
  <c r="J499" i="1"/>
  <c r="E499" i="1"/>
  <c r="S498" i="1"/>
  <c r="R498" i="1"/>
  <c r="Q498" i="1"/>
  <c r="P498" i="1"/>
  <c r="N498" i="1"/>
  <c r="X498" i="1" s="1"/>
  <c r="M498" i="1"/>
  <c r="L498" i="1"/>
  <c r="K498" i="1"/>
  <c r="U498" i="1" s="1"/>
  <c r="I498" i="1"/>
  <c r="H498" i="1"/>
  <c r="G498" i="1"/>
  <c r="F498" i="1"/>
  <c r="X497" i="1"/>
  <c r="W497" i="1"/>
  <c r="V497" i="1"/>
  <c r="U497" i="1"/>
  <c r="O497" i="1"/>
  <c r="J497" i="1"/>
  <c r="E497" i="1"/>
  <c r="X496" i="1"/>
  <c r="W496" i="1"/>
  <c r="V496" i="1"/>
  <c r="U496" i="1"/>
  <c r="O496" i="1"/>
  <c r="J496" i="1"/>
  <c r="E496" i="1"/>
  <c r="S495" i="1"/>
  <c r="R495" i="1"/>
  <c r="Q495" i="1"/>
  <c r="P495" i="1"/>
  <c r="N495" i="1"/>
  <c r="X495" i="1" s="1"/>
  <c r="M495" i="1"/>
  <c r="W495" i="1" s="1"/>
  <c r="L495" i="1"/>
  <c r="K495" i="1"/>
  <c r="U495" i="1" s="1"/>
  <c r="E495" i="1"/>
  <c r="X494" i="1"/>
  <c r="W494" i="1"/>
  <c r="V494" i="1"/>
  <c r="U494" i="1"/>
  <c r="O494" i="1"/>
  <c r="J494" i="1"/>
  <c r="E494" i="1"/>
  <c r="X493" i="1"/>
  <c r="W493" i="1"/>
  <c r="V493" i="1"/>
  <c r="U493" i="1"/>
  <c r="O493" i="1"/>
  <c r="J493" i="1"/>
  <c r="E493" i="1"/>
  <c r="X492" i="1"/>
  <c r="W492" i="1"/>
  <c r="V492" i="1"/>
  <c r="U492" i="1"/>
  <c r="O492" i="1"/>
  <c r="J492" i="1"/>
  <c r="E492" i="1"/>
  <c r="S491" i="1"/>
  <c r="R491" i="1"/>
  <c r="Q491" i="1"/>
  <c r="P491" i="1"/>
  <c r="N491" i="1"/>
  <c r="X491" i="1" s="1"/>
  <c r="M491" i="1"/>
  <c r="W491" i="1" s="1"/>
  <c r="L491" i="1"/>
  <c r="K491" i="1"/>
  <c r="U491" i="1" s="1"/>
  <c r="I491" i="1"/>
  <c r="H491" i="1"/>
  <c r="G491" i="1"/>
  <c r="F491" i="1"/>
  <c r="X490" i="1"/>
  <c r="W490" i="1"/>
  <c r="V490" i="1"/>
  <c r="U490" i="1"/>
  <c r="O490" i="1"/>
  <c r="J490" i="1"/>
  <c r="E490" i="1"/>
  <c r="X489" i="1"/>
  <c r="W489" i="1"/>
  <c r="V489" i="1"/>
  <c r="U489" i="1"/>
  <c r="O489" i="1"/>
  <c r="J489" i="1"/>
  <c r="E489" i="1"/>
  <c r="X488" i="1"/>
  <c r="W488" i="1"/>
  <c r="V488" i="1"/>
  <c r="U488" i="1"/>
  <c r="O488" i="1"/>
  <c r="J488" i="1"/>
  <c r="J487" i="1" s="1"/>
  <c r="E488" i="1"/>
  <c r="Q487" i="1"/>
  <c r="P487" i="1"/>
  <c r="N487" i="1"/>
  <c r="M487" i="1"/>
  <c r="W487" i="1" s="1"/>
  <c r="L487" i="1"/>
  <c r="K487" i="1"/>
  <c r="U487" i="1" s="1"/>
  <c r="I487" i="1"/>
  <c r="I473" i="1" s="1"/>
  <c r="H487" i="1"/>
  <c r="G487" i="1"/>
  <c r="F487" i="1"/>
  <c r="F473" i="1" s="1"/>
  <c r="E487" i="1"/>
  <c r="X486" i="1"/>
  <c r="W486" i="1"/>
  <c r="V486" i="1"/>
  <c r="U486" i="1"/>
  <c r="O486" i="1"/>
  <c r="J486" i="1"/>
  <c r="X485" i="1"/>
  <c r="W485" i="1"/>
  <c r="V485" i="1"/>
  <c r="U485" i="1"/>
  <c r="O485" i="1"/>
  <c r="J485" i="1"/>
  <c r="X484" i="1"/>
  <c r="W484" i="1"/>
  <c r="V484" i="1"/>
  <c r="U484" i="1"/>
  <c r="O484" i="1"/>
  <c r="J484" i="1"/>
  <c r="X483" i="1"/>
  <c r="W483" i="1"/>
  <c r="V483" i="1"/>
  <c r="U483" i="1"/>
  <c r="O483" i="1"/>
  <c r="J483" i="1"/>
  <c r="X482" i="1"/>
  <c r="W482" i="1"/>
  <c r="V482" i="1"/>
  <c r="U482" i="1"/>
  <c r="O482" i="1"/>
  <c r="J482" i="1"/>
  <c r="X481" i="1"/>
  <c r="W481" i="1"/>
  <c r="V481" i="1"/>
  <c r="U481" i="1"/>
  <c r="O481" i="1"/>
  <c r="J481" i="1"/>
  <c r="X480" i="1"/>
  <c r="W480" i="1"/>
  <c r="V480" i="1"/>
  <c r="U480" i="1"/>
  <c r="O480" i="1"/>
  <c r="J480" i="1"/>
  <c r="X479" i="1"/>
  <c r="W479" i="1"/>
  <c r="V479" i="1"/>
  <c r="U479" i="1"/>
  <c r="O479" i="1"/>
  <c r="J479" i="1"/>
  <c r="S478" i="1"/>
  <c r="R478" i="1"/>
  <c r="Q478" i="1"/>
  <c r="P478" i="1"/>
  <c r="N478" i="1"/>
  <c r="X478" i="1" s="1"/>
  <c r="M478" i="1"/>
  <c r="L478" i="1"/>
  <c r="K478" i="1"/>
  <c r="E478" i="1"/>
  <c r="X477" i="1"/>
  <c r="W477" i="1"/>
  <c r="V477" i="1"/>
  <c r="U477" i="1"/>
  <c r="O477" i="1"/>
  <c r="J477" i="1"/>
  <c r="T477" i="1" s="1"/>
  <c r="E477" i="1"/>
  <c r="X476" i="1"/>
  <c r="W476" i="1"/>
  <c r="V476" i="1"/>
  <c r="U476" i="1"/>
  <c r="O476" i="1"/>
  <c r="J476" i="1"/>
  <c r="E476" i="1"/>
  <c r="X475" i="1"/>
  <c r="W475" i="1"/>
  <c r="V475" i="1"/>
  <c r="U475" i="1"/>
  <c r="O475" i="1"/>
  <c r="J475" i="1"/>
  <c r="E475" i="1"/>
  <c r="X474" i="1"/>
  <c r="W474" i="1"/>
  <c r="V474" i="1"/>
  <c r="U474" i="1"/>
  <c r="O474" i="1"/>
  <c r="J474" i="1"/>
  <c r="E474" i="1"/>
  <c r="H473" i="1"/>
  <c r="X472" i="1"/>
  <c r="W472" i="1"/>
  <c r="V472" i="1"/>
  <c r="U472" i="1"/>
  <c r="O472" i="1"/>
  <c r="J472" i="1"/>
  <c r="T472" i="1" s="1"/>
  <c r="E472" i="1"/>
  <c r="X471" i="1"/>
  <c r="W471" i="1"/>
  <c r="V471" i="1"/>
  <c r="U471" i="1"/>
  <c r="O471" i="1"/>
  <c r="J471" i="1"/>
  <c r="E471" i="1"/>
  <c r="X470" i="1"/>
  <c r="W470" i="1"/>
  <c r="V470" i="1"/>
  <c r="U470" i="1"/>
  <c r="O470" i="1"/>
  <c r="J470" i="1"/>
  <c r="E470" i="1"/>
  <c r="X469" i="1"/>
  <c r="W469" i="1"/>
  <c r="V469" i="1"/>
  <c r="U469" i="1"/>
  <c r="O469" i="1"/>
  <c r="J469" i="1"/>
  <c r="E469" i="1"/>
  <c r="S468" i="1"/>
  <c r="R468" i="1"/>
  <c r="Q468" i="1"/>
  <c r="P468" i="1"/>
  <c r="N468" i="1"/>
  <c r="X468" i="1" s="1"/>
  <c r="M468" i="1"/>
  <c r="L468" i="1"/>
  <c r="V468" i="1" s="1"/>
  <c r="K468" i="1"/>
  <c r="U468" i="1" s="1"/>
  <c r="I468" i="1"/>
  <c r="H468" i="1"/>
  <c r="G468" i="1"/>
  <c r="F468" i="1"/>
  <c r="X467" i="1"/>
  <c r="W467" i="1"/>
  <c r="V467" i="1"/>
  <c r="U467" i="1"/>
  <c r="O467" i="1"/>
  <c r="J467" i="1"/>
  <c r="E467" i="1"/>
  <c r="X466" i="1"/>
  <c r="W466" i="1"/>
  <c r="V466" i="1"/>
  <c r="U466" i="1"/>
  <c r="O466" i="1"/>
  <c r="J466" i="1"/>
  <c r="E466" i="1"/>
  <c r="S465" i="1"/>
  <c r="R465" i="1"/>
  <c r="Q465" i="1"/>
  <c r="P465" i="1"/>
  <c r="N465" i="1"/>
  <c r="X465" i="1" s="1"/>
  <c r="M465" i="1"/>
  <c r="W465" i="1" s="1"/>
  <c r="L465" i="1"/>
  <c r="K465" i="1"/>
  <c r="U465" i="1" s="1"/>
  <c r="I465" i="1"/>
  <c r="H465" i="1"/>
  <c r="G465" i="1"/>
  <c r="F465" i="1"/>
  <c r="X464" i="1"/>
  <c r="W464" i="1"/>
  <c r="V464" i="1"/>
  <c r="U464" i="1"/>
  <c r="O464" i="1"/>
  <c r="J464" i="1"/>
  <c r="E464" i="1"/>
  <c r="X463" i="1"/>
  <c r="W463" i="1"/>
  <c r="V463" i="1"/>
  <c r="U463" i="1"/>
  <c r="O463" i="1"/>
  <c r="J463" i="1"/>
  <c r="E463" i="1"/>
  <c r="X462" i="1"/>
  <c r="W462" i="1"/>
  <c r="V462" i="1"/>
  <c r="U462" i="1"/>
  <c r="O462" i="1"/>
  <c r="J462" i="1"/>
  <c r="E462" i="1"/>
  <c r="X461" i="1"/>
  <c r="W461" i="1"/>
  <c r="V461" i="1"/>
  <c r="U461" i="1"/>
  <c r="O461" i="1"/>
  <c r="J461" i="1"/>
  <c r="E461" i="1"/>
  <c r="S460" i="1"/>
  <c r="R460" i="1"/>
  <c r="Q460" i="1"/>
  <c r="P460" i="1"/>
  <c r="N460" i="1"/>
  <c r="X460" i="1" s="1"/>
  <c r="M460" i="1"/>
  <c r="L460" i="1"/>
  <c r="V460" i="1" s="1"/>
  <c r="K460" i="1"/>
  <c r="U460" i="1" s="1"/>
  <c r="I460" i="1"/>
  <c r="H460" i="1"/>
  <c r="G460" i="1"/>
  <c r="F460" i="1"/>
  <c r="X459" i="1"/>
  <c r="W459" i="1"/>
  <c r="V459" i="1"/>
  <c r="U459" i="1"/>
  <c r="O459" i="1"/>
  <c r="J459" i="1"/>
  <c r="E459" i="1"/>
  <c r="X458" i="1"/>
  <c r="W458" i="1"/>
  <c r="V458" i="1"/>
  <c r="U458" i="1"/>
  <c r="O458" i="1"/>
  <c r="J458" i="1"/>
  <c r="E458" i="1"/>
  <c r="X457" i="1"/>
  <c r="W457" i="1"/>
  <c r="V457" i="1"/>
  <c r="U457" i="1"/>
  <c r="O457" i="1"/>
  <c r="J457" i="1"/>
  <c r="E457" i="1"/>
  <c r="X456" i="1"/>
  <c r="W456" i="1"/>
  <c r="V456" i="1"/>
  <c r="U456" i="1"/>
  <c r="O456" i="1"/>
  <c r="J456" i="1"/>
  <c r="E456" i="1"/>
  <c r="X455" i="1"/>
  <c r="W455" i="1"/>
  <c r="V455" i="1"/>
  <c r="U455" i="1"/>
  <c r="O455" i="1"/>
  <c r="J455" i="1"/>
  <c r="E455" i="1"/>
  <c r="S454" i="1"/>
  <c r="R454" i="1"/>
  <c r="Q454" i="1"/>
  <c r="P454" i="1"/>
  <c r="N454" i="1"/>
  <c r="X454" i="1" s="1"/>
  <c r="M454" i="1"/>
  <c r="W454" i="1" s="1"/>
  <c r="L454" i="1"/>
  <c r="V454" i="1" s="1"/>
  <c r="K454" i="1"/>
  <c r="I454" i="1"/>
  <c r="H454" i="1"/>
  <c r="G454" i="1"/>
  <c r="F454" i="1"/>
  <c r="X453" i="1"/>
  <c r="W453" i="1"/>
  <c r="V453" i="1"/>
  <c r="U453" i="1"/>
  <c r="O453" i="1"/>
  <c r="J453" i="1"/>
  <c r="E453" i="1"/>
  <c r="X452" i="1"/>
  <c r="W452" i="1"/>
  <c r="V452" i="1"/>
  <c r="U452" i="1"/>
  <c r="T452" i="1"/>
  <c r="X451" i="1"/>
  <c r="W451" i="1"/>
  <c r="V451" i="1"/>
  <c r="U451" i="1"/>
  <c r="O451" i="1"/>
  <c r="J451" i="1"/>
  <c r="E451" i="1"/>
  <c r="X450" i="1"/>
  <c r="W450" i="1"/>
  <c r="V450" i="1"/>
  <c r="U450" i="1"/>
  <c r="O450" i="1"/>
  <c r="J450" i="1"/>
  <c r="E450" i="1"/>
  <c r="S449" i="1"/>
  <c r="R449" i="1"/>
  <c r="Q449" i="1"/>
  <c r="P449" i="1"/>
  <c r="N449" i="1"/>
  <c r="X449" i="1" s="1"/>
  <c r="M449" i="1"/>
  <c r="L449" i="1"/>
  <c r="V449" i="1" s="1"/>
  <c r="K449" i="1"/>
  <c r="U449" i="1" s="1"/>
  <c r="I449" i="1"/>
  <c r="H449" i="1"/>
  <c r="G449" i="1"/>
  <c r="F449" i="1"/>
  <c r="X448" i="1"/>
  <c r="W448" i="1"/>
  <c r="V448" i="1"/>
  <c r="U448" i="1"/>
  <c r="O448" i="1"/>
  <c r="J448" i="1"/>
  <c r="E448" i="1"/>
  <c r="X447" i="1"/>
  <c r="W447" i="1"/>
  <c r="V447" i="1"/>
  <c r="U447" i="1"/>
  <c r="O447" i="1"/>
  <c r="J447" i="1"/>
  <c r="E447" i="1"/>
  <c r="X446" i="1"/>
  <c r="W446" i="1"/>
  <c r="V446" i="1"/>
  <c r="U446" i="1"/>
  <c r="O446" i="1"/>
  <c r="J446" i="1"/>
  <c r="E446" i="1"/>
  <c r="X445" i="1"/>
  <c r="W445" i="1"/>
  <c r="V445" i="1"/>
  <c r="U445" i="1"/>
  <c r="O445" i="1"/>
  <c r="J445" i="1"/>
  <c r="E445" i="1"/>
  <c r="X444" i="1"/>
  <c r="W444" i="1"/>
  <c r="V444" i="1"/>
  <c r="U444" i="1"/>
  <c r="O444" i="1"/>
  <c r="J444" i="1"/>
  <c r="E444" i="1"/>
  <c r="X443" i="1"/>
  <c r="W443" i="1"/>
  <c r="V443" i="1"/>
  <c r="U443" i="1"/>
  <c r="O443" i="1"/>
  <c r="J443" i="1"/>
  <c r="E443" i="1"/>
  <c r="S442" i="1"/>
  <c r="R442" i="1"/>
  <c r="Q442" i="1"/>
  <c r="P442" i="1"/>
  <c r="N442" i="1"/>
  <c r="X442" i="1" s="1"/>
  <c r="M442" i="1"/>
  <c r="W442" i="1" s="1"/>
  <c r="L442" i="1"/>
  <c r="K442" i="1"/>
  <c r="I442" i="1"/>
  <c r="H442" i="1"/>
  <c r="G442" i="1"/>
  <c r="F442" i="1"/>
  <c r="X441" i="1"/>
  <c r="W441" i="1"/>
  <c r="V441" i="1"/>
  <c r="U441" i="1"/>
  <c r="O441" i="1"/>
  <c r="J441" i="1"/>
  <c r="E441" i="1"/>
  <c r="X440" i="1"/>
  <c r="W440" i="1"/>
  <c r="V440" i="1"/>
  <c r="U440" i="1"/>
  <c r="O440" i="1"/>
  <c r="J440" i="1"/>
  <c r="E440" i="1"/>
  <c r="X439" i="1"/>
  <c r="W439" i="1"/>
  <c r="V439" i="1"/>
  <c r="U439" i="1"/>
  <c r="O439" i="1"/>
  <c r="J439" i="1"/>
  <c r="E439" i="1"/>
  <c r="X438" i="1"/>
  <c r="W438" i="1"/>
  <c r="V438" i="1"/>
  <c r="U438" i="1"/>
  <c r="O438" i="1"/>
  <c r="J438" i="1"/>
  <c r="E438" i="1"/>
  <c r="S437" i="1"/>
  <c r="R437" i="1"/>
  <c r="Q437" i="1"/>
  <c r="P437" i="1"/>
  <c r="N437" i="1"/>
  <c r="X437" i="1" s="1"/>
  <c r="M437" i="1"/>
  <c r="W437" i="1" s="1"/>
  <c r="L437" i="1"/>
  <c r="K437" i="1"/>
  <c r="I437" i="1"/>
  <c r="H437" i="1"/>
  <c r="G437" i="1"/>
  <c r="F437" i="1"/>
  <c r="X436" i="1"/>
  <c r="W436" i="1"/>
  <c r="V436" i="1"/>
  <c r="U436" i="1"/>
  <c r="O436" i="1"/>
  <c r="J436" i="1"/>
  <c r="E436" i="1"/>
  <c r="X435" i="1"/>
  <c r="W435" i="1"/>
  <c r="V435" i="1"/>
  <c r="U435" i="1"/>
  <c r="O435" i="1"/>
  <c r="J435" i="1"/>
  <c r="E435" i="1"/>
  <c r="X434" i="1"/>
  <c r="W434" i="1"/>
  <c r="V434" i="1"/>
  <c r="U434" i="1"/>
  <c r="O434" i="1"/>
  <c r="J434" i="1"/>
  <c r="E434" i="1"/>
  <c r="X433" i="1"/>
  <c r="W433" i="1"/>
  <c r="V433" i="1"/>
  <c r="U433" i="1"/>
  <c r="O433" i="1"/>
  <c r="J433" i="1"/>
  <c r="E433" i="1"/>
  <c r="X432" i="1"/>
  <c r="W432" i="1"/>
  <c r="V432" i="1"/>
  <c r="U432" i="1"/>
  <c r="T432" i="1"/>
  <c r="E432" i="1"/>
  <c r="S431" i="1"/>
  <c r="R431" i="1"/>
  <c r="Q431" i="1"/>
  <c r="P431" i="1"/>
  <c r="N431" i="1"/>
  <c r="X431" i="1" s="1"/>
  <c r="M431" i="1"/>
  <c r="W431" i="1" s="1"/>
  <c r="L431" i="1"/>
  <c r="K431" i="1"/>
  <c r="U431" i="1" s="1"/>
  <c r="I431" i="1"/>
  <c r="H431" i="1"/>
  <c r="G431" i="1"/>
  <c r="F431" i="1"/>
  <c r="X430" i="1"/>
  <c r="W430" i="1"/>
  <c r="V430" i="1"/>
  <c r="U430" i="1"/>
  <c r="O430" i="1"/>
  <c r="J430" i="1"/>
  <c r="E430" i="1"/>
  <c r="X429" i="1"/>
  <c r="W429" i="1"/>
  <c r="V429" i="1"/>
  <c r="U429" i="1"/>
  <c r="O429" i="1"/>
  <c r="J429" i="1"/>
  <c r="E429" i="1"/>
  <c r="X428" i="1"/>
  <c r="W428" i="1"/>
  <c r="V428" i="1"/>
  <c r="U428" i="1"/>
  <c r="O428" i="1"/>
  <c r="J428" i="1"/>
  <c r="E428" i="1"/>
  <c r="X427" i="1"/>
  <c r="W427" i="1"/>
  <c r="V427" i="1"/>
  <c r="U427" i="1"/>
  <c r="O427" i="1"/>
  <c r="J427" i="1"/>
  <c r="E427" i="1"/>
  <c r="X426" i="1"/>
  <c r="W426" i="1"/>
  <c r="V426" i="1"/>
  <c r="U426" i="1"/>
  <c r="O426" i="1"/>
  <c r="J426" i="1"/>
  <c r="E426" i="1"/>
  <c r="X425" i="1"/>
  <c r="W425" i="1"/>
  <c r="V425" i="1"/>
  <c r="U425" i="1"/>
  <c r="O425" i="1"/>
  <c r="J425" i="1"/>
  <c r="E425" i="1"/>
  <c r="X424" i="1"/>
  <c r="W424" i="1"/>
  <c r="V424" i="1"/>
  <c r="U424" i="1"/>
  <c r="O424" i="1"/>
  <c r="J424" i="1"/>
  <c r="E424" i="1"/>
  <c r="X423" i="1"/>
  <c r="W423" i="1"/>
  <c r="V423" i="1"/>
  <c r="U423" i="1"/>
  <c r="O423" i="1"/>
  <c r="J423" i="1"/>
  <c r="E423" i="1"/>
  <c r="S422" i="1"/>
  <c r="R422" i="1"/>
  <c r="Q422" i="1"/>
  <c r="P422" i="1"/>
  <c r="N422" i="1"/>
  <c r="X422" i="1" s="1"/>
  <c r="M422" i="1"/>
  <c r="L422" i="1"/>
  <c r="K422" i="1"/>
  <c r="U422" i="1" s="1"/>
  <c r="I422" i="1"/>
  <c r="H422" i="1"/>
  <c r="G422" i="1"/>
  <c r="F422" i="1"/>
  <c r="X421" i="1"/>
  <c r="W421" i="1"/>
  <c r="V421" i="1"/>
  <c r="U421" i="1"/>
  <c r="O421" i="1"/>
  <c r="J421" i="1"/>
  <c r="E421" i="1"/>
  <c r="X420" i="1"/>
  <c r="W420" i="1"/>
  <c r="V420" i="1"/>
  <c r="U420" i="1"/>
  <c r="O420" i="1"/>
  <c r="J420" i="1"/>
  <c r="E420" i="1"/>
  <c r="X419" i="1"/>
  <c r="W419" i="1"/>
  <c r="V419" i="1"/>
  <c r="U419" i="1"/>
  <c r="O419" i="1"/>
  <c r="J419" i="1"/>
  <c r="E419" i="1"/>
  <c r="X418" i="1"/>
  <c r="W418" i="1"/>
  <c r="V418" i="1"/>
  <c r="U418" i="1"/>
  <c r="O418" i="1"/>
  <c r="J418" i="1"/>
  <c r="E418" i="1"/>
  <c r="S417" i="1"/>
  <c r="R417" i="1"/>
  <c r="Q417" i="1"/>
  <c r="P417" i="1"/>
  <c r="N417" i="1"/>
  <c r="M417" i="1"/>
  <c r="L417" i="1"/>
  <c r="V417" i="1" s="1"/>
  <c r="K417" i="1"/>
  <c r="U417" i="1" s="1"/>
  <c r="I417" i="1"/>
  <c r="H417" i="1"/>
  <c r="G417" i="1"/>
  <c r="F417" i="1"/>
  <c r="X416" i="1"/>
  <c r="W416" i="1"/>
  <c r="U416" i="1"/>
  <c r="Q416" i="1"/>
  <c r="J416" i="1"/>
  <c r="E416" i="1"/>
  <c r="X415" i="1"/>
  <c r="W415" i="1"/>
  <c r="V415" i="1"/>
  <c r="U415" i="1"/>
  <c r="O415" i="1"/>
  <c r="J415" i="1"/>
  <c r="E415" i="1"/>
  <c r="S414" i="1"/>
  <c r="R414" i="1"/>
  <c r="P414" i="1"/>
  <c r="N414" i="1"/>
  <c r="M414" i="1"/>
  <c r="L414" i="1"/>
  <c r="K414" i="1"/>
  <c r="U414" i="1" s="1"/>
  <c r="I414" i="1"/>
  <c r="H414" i="1"/>
  <c r="G414" i="1"/>
  <c r="F414" i="1"/>
  <c r="X412" i="1"/>
  <c r="W412" i="1"/>
  <c r="V412" i="1"/>
  <c r="U412" i="1"/>
  <c r="O412" i="1"/>
  <c r="O411" i="1" s="1"/>
  <c r="J412" i="1"/>
  <c r="E412" i="1"/>
  <c r="E411" i="1" s="1"/>
  <c r="S411" i="1"/>
  <c r="R411" i="1"/>
  <c r="Q411" i="1"/>
  <c r="P411" i="1"/>
  <c r="N411" i="1"/>
  <c r="M411" i="1"/>
  <c r="L411" i="1"/>
  <c r="V411" i="1" s="1"/>
  <c r="K411" i="1"/>
  <c r="U411" i="1" s="1"/>
  <c r="I411" i="1"/>
  <c r="H411" i="1"/>
  <c r="G411" i="1"/>
  <c r="F411" i="1"/>
  <c r="X410" i="1"/>
  <c r="W410" i="1"/>
  <c r="V410" i="1"/>
  <c r="U410" i="1"/>
  <c r="O410" i="1"/>
  <c r="O409" i="1" s="1"/>
  <c r="J410" i="1"/>
  <c r="E410" i="1"/>
  <c r="E409" i="1" s="1"/>
  <c r="S409" i="1"/>
  <c r="R409" i="1"/>
  <c r="Q409" i="1"/>
  <c r="P409" i="1"/>
  <c r="N409" i="1"/>
  <c r="M409" i="1"/>
  <c r="W409" i="1" s="1"/>
  <c r="L409" i="1"/>
  <c r="V409" i="1" s="1"/>
  <c r="K409" i="1"/>
  <c r="I409" i="1"/>
  <c r="H409" i="1"/>
  <c r="G409" i="1"/>
  <c r="F409" i="1"/>
  <c r="X408" i="1"/>
  <c r="W408" i="1"/>
  <c r="V408" i="1"/>
  <c r="U408" i="1"/>
  <c r="O408" i="1"/>
  <c r="J408" i="1"/>
  <c r="E408" i="1"/>
  <c r="E407" i="1" s="1"/>
  <c r="S407" i="1"/>
  <c r="R407" i="1"/>
  <c r="Q407" i="1"/>
  <c r="P407" i="1"/>
  <c r="O407" i="1"/>
  <c r="N407" i="1"/>
  <c r="M407" i="1"/>
  <c r="L407" i="1"/>
  <c r="V407" i="1" s="1"/>
  <c r="K407" i="1"/>
  <c r="U407" i="1" s="1"/>
  <c r="I407" i="1"/>
  <c r="H407" i="1"/>
  <c r="G407" i="1"/>
  <c r="F407" i="1"/>
  <c r="X406" i="1"/>
  <c r="W406" i="1"/>
  <c r="V406" i="1"/>
  <c r="U406" i="1"/>
  <c r="O406" i="1"/>
  <c r="J406" i="1"/>
  <c r="E406" i="1"/>
  <c r="E405" i="1" s="1"/>
  <c r="S405" i="1"/>
  <c r="R405" i="1"/>
  <c r="Q405" i="1"/>
  <c r="P405" i="1"/>
  <c r="O405" i="1"/>
  <c r="N405" i="1"/>
  <c r="M405" i="1"/>
  <c r="W405" i="1" s="1"/>
  <c r="L405" i="1"/>
  <c r="V405" i="1" s="1"/>
  <c r="K405" i="1"/>
  <c r="I405" i="1"/>
  <c r="H405" i="1"/>
  <c r="G405" i="1"/>
  <c r="F405" i="1"/>
  <c r="X402" i="1"/>
  <c r="W402" i="1"/>
  <c r="V402" i="1"/>
  <c r="U402" i="1"/>
  <c r="O402" i="1"/>
  <c r="J402" i="1"/>
  <c r="E402" i="1"/>
  <c r="X401" i="1"/>
  <c r="W401" i="1"/>
  <c r="V401" i="1"/>
  <c r="U401" i="1"/>
  <c r="O401" i="1"/>
  <c r="J401" i="1"/>
  <c r="E401" i="1"/>
  <c r="X400" i="1"/>
  <c r="W400" i="1"/>
  <c r="V400" i="1"/>
  <c r="U400" i="1"/>
  <c r="O400" i="1"/>
  <c r="J400" i="1"/>
  <c r="E400" i="1"/>
  <c r="X399" i="1"/>
  <c r="W399" i="1"/>
  <c r="V399" i="1"/>
  <c r="U399" i="1"/>
  <c r="O399" i="1"/>
  <c r="J399" i="1"/>
  <c r="E399" i="1"/>
  <c r="X398" i="1"/>
  <c r="W398" i="1"/>
  <c r="V398" i="1"/>
  <c r="U398" i="1"/>
  <c r="O398" i="1"/>
  <c r="J398" i="1"/>
  <c r="E398" i="1"/>
  <c r="S397" i="1"/>
  <c r="R397" i="1"/>
  <c r="Q397" i="1"/>
  <c r="P397" i="1"/>
  <c r="N397" i="1"/>
  <c r="M397" i="1"/>
  <c r="W397" i="1" s="1"/>
  <c r="L397" i="1"/>
  <c r="V397" i="1" s="1"/>
  <c r="K397" i="1"/>
  <c r="I397" i="1"/>
  <c r="H397" i="1"/>
  <c r="G397" i="1"/>
  <c r="F397" i="1"/>
  <c r="X396" i="1"/>
  <c r="W396" i="1"/>
  <c r="V396" i="1"/>
  <c r="U396" i="1"/>
  <c r="O396" i="1"/>
  <c r="J396" i="1"/>
  <c r="E396" i="1"/>
  <c r="X395" i="1"/>
  <c r="W395" i="1"/>
  <c r="V395" i="1"/>
  <c r="U395" i="1"/>
  <c r="O395" i="1"/>
  <c r="J395" i="1"/>
  <c r="E395" i="1"/>
  <c r="X394" i="1"/>
  <c r="W394" i="1"/>
  <c r="V394" i="1"/>
  <c r="U394" i="1"/>
  <c r="O394" i="1"/>
  <c r="J394" i="1"/>
  <c r="E394" i="1"/>
  <c r="X393" i="1"/>
  <c r="W393" i="1"/>
  <c r="V393" i="1"/>
  <c r="U393" i="1"/>
  <c r="O393" i="1"/>
  <c r="J393" i="1"/>
  <c r="E393" i="1"/>
  <c r="X392" i="1"/>
  <c r="W392" i="1"/>
  <c r="V392" i="1"/>
  <c r="U392" i="1"/>
  <c r="O392" i="1"/>
  <c r="J392" i="1"/>
  <c r="E392" i="1"/>
  <c r="S391" i="1"/>
  <c r="R391" i="1"/>
  <c r="Q391" i="1"/>
  <c r="P391" i="1"/>
  <c r="N391" i="1"/>
  <c r="X391" i="1" s="1"/>
  <c r="M391" i="1"/>
  <c r="L391" i="1"/>
  <c r="V391" i="1" s="1"/>
  <c r="K391" i="1"/>
  <c r="U391" i="1" s="1"/>
  <c r="I391" i="1"/>
  <c r="H391" i="1"/>
  <c r="G391" i="1"/>
  <c r="F391" i="1"/>
  <c r="X390" i="1"/>
  <c r="W390" i="1"/>
  <c r="V390" i="1"/>
  <c r="U390" i="1"/>
  <c r="O390" i="1"/>
  <c r="J390" i="1"/>
  <c r="E390" i="1"/>
  <c r="X389" i="1"/>
  <c r="W389" i="1"/>
  <c r="V389" i="1"/>
  <c r="U389" i="1"/>
  <c r="O389" i="1"/>
  <c r="J389" i="1"/>
  <c r="E389" i="1"/>
  <c r="S388" i="1"/>
  <c r="R388" i="1"/>
  <c r="Q388" i="1"/>
  <c r="P388" i="1"/>
  <c r="N388" i="1"/>
  <c r="X388" i="1" s="1"/>
  <c r="M388" i="1"/>
  <c r="W388" i="1" s="1"/>
  <c r="L388" i="1"/>
  <c r="K388" i="1"/>
  <c r="U388" i="1" s="1"/>
  <c r="I388" i="1"/>
  <c r="H388" i="1"/>
  <c r="G388" i="1"/>
  <c r="F388" i="1"/>
  <c r="X387" i="1"/>
  <c r="W387" i="1"/>
  <c r="V387" i="1"/>
  <c r="U387" i="1"/>
  <c r="O387" i="1"/>
  <c r="J387" i="1"/>
  <c r="E387" i="1"/>
  <c r="X386" i="1"/>
  <c r="W386" i="1"/>
  <c r="V386" i="1"/>
  <c r="U386" i="1"/>
  <c r="O386" i="1"/>
  <c r="J386" i="1"/>
  <c r="E386" i="1"/>
  <c r="S385" i="1"/>
  <c r="R385" i="1"/>
  <c r="Q385" i="1"/>
  <c r="P385" i="1"/>
  <c r="N385" i="1"/>
  <c r="X385" i="1" s="1"/>
  <c r="M385" i="1"/>
  <c r="W385" i="1" s="1"/>
  <c r="V385" i="1"/>
  <c r="X384" i="1"/>
  <c r="W384" i="1"/>
  <c r="V384" i="1"/>
  <c r="U384" i="1"/>
  <c r="O384" i="1"/>
  <c r="J384" i="1"/>
  <c r="E384" i="1"/>
  <c r="X383" i="1"/>
  <c r="W383" i="1"/>
  <c r="V383" i="1"/>
  <c r="U383" i="1"/>
  <c r="O383" i="1"/>
  <c r="J383" i="1"/>
  <c r="E383" i="1"/>
  <c r="X382" i="1"/>
  <c r="W382" i="1"/>
  <c r="V382" i="1"/>
  <c r="U382" i="1"/>
  <c r="O382" i="1"/>
  <c r="J382" i="1"/>
  <c r="E382" i="1"/>
  <c r="X381" i="1"/>
  <c r="W381" i="1"/>
  <c r="V381" i="1"/>
  <c r="U381" i="1"/>
  <c r="O381" i="1"/>
  <c r="J381" i="1"/>
  <c r="E381" i="1"/>
  <c r="X380" i="1"/>
  <c r="W380" i="1"/>
  <c r="V380" i="1"/>
  <c r="U380" i="1"/>
  <c r="O380" i="1"/>
  <c r="J380" i="1"/>
  <c r="E380" i="1"/>
  <c r="X379" i="1"/>
  <c r="W379" i="1"/>
  <c r="V379" i="1"/>
  <c r="U379" i="1"/>
  <c r="O379" i="1"/>
  <c r="J379" i="1"/>
  <c r="E379" i="1"/>
  <c r="S378" i="1"/>
  <c r="R378" i="1"/>
  <c r="Q378" i="1"/>
  <c r="P378" i="1"/>
  <c r="N378" i="1"/>
  <c r="M378" i="1"/>
  <c r="W378" i="1" s="1"/>
  <c r="L378" i="1"/>
  <c r="V378" i="1" s="1"/>
  <c r="K378" i="1"/>
  <c r="U378" i="1" s="1"/>
  <c r="E378" i="1"/>
  <c r="X377" i="1"/>
  <c r="W377" i="1"/>
  <c r="V377" i="1"/>
  <c r="U377" i="1"/>
  <c r="O377" i="1"/>
  <c r="J377" i="1"/>
  <c r="E377" i="1"/>
  <c r="S376" i="1"/>
  <c r="R376" i="1"/>
  <c r="Q376" i="1"/>
  <c r="P376" i="1"/>
  <c r="N376" i="1"/>
  <c r="X376" i="1" s="1"/>
  <c r="M376" i="1"/>
  <c r="W376" i="1" s="1"/>
  <c r="L376" i="1"/>
  <c r="K376" i="1"/>
  <c r="U376" i="1" s="1"/>
  <c r="E376" i="1"/>
  <c r="X375" i="1"/>
  <c r="W375" i="1"/>
  <c r="V375" i="1"/>
  <c r="U375" i="1"/>
  <c r="O375" i="1"/>
  <c r="J375" i="1"/>
  <c r="E375" i="1"/>
  <c r="X374" i="1"/>
  <c r="W374" i="1"/>
  <c r="V374" i="1"/>
  <c r="U374" i="1"/>
  <c r="O374" i="1"/>
  <c r="J374" i="1"/>
  <c r="E374" i="1"/>
  <c r="X373" i="1"/>
  <c r="W373" i="1"/>
  <c r="V373" i="1"/>
  <c r="U373" i="1"/>
  <c r="O373" i="1"/>
  <c r="J373" i="1"/>
  <c r="E373" i="1"/>
  <c r="X372" i="1"/>
  <c r="W372" i="1"/>
  <c r="V372" i="1"/>
  <c r="U372" i="1"/>
  <c r="O372" i="1"/>
  <c r="J372" i="1"/>
  <c r="E372" i="1"/>
  <c r="X371" i="1"/>
  <c r="W371" i="1"/>
  <c r="V371" i="1"/>
  <c r="U371" i="1"/>
  <c r="O371" i="1"/>
  <c r="J371" i="1"/>
  <c r="E371" i="1"/>
  <c r="S370" i="1"/>
  <c r="R370" i="1"/>
  <c r="Q370" i="1"/>
  <c r="P370" i="1"/>
  <c r="N370" i="1"/>
  <c r="M370" i="1"/>
  <c r="W370" i="1" s="1"/>
  <c r="L370" i="1"/>
  <c r="V370" i="1" s="1"/>
  <c r="K370" i="1"/>
  <c r="U370" i="1" s="1"/>
  <c r="E370" i="1"/>
  <c r="X368" i="1"/>
  <c r="W368" i="1"/>
  <c r="V368" i="1"/>
  <c r="U368" i="1"/>
  <c r="O368" i="1"/>
  <c r="J368" i="1"/>
  <c r="E368" i="1"/>
  <c r="S367" i="1"/>
  <c r="R367" i="1"/>
  <c r="Q367" i="1"/>
  <c r="P367" i="1"/>
  <c r="N367" i="1"/>
  <c r="X367" i="1" s="1"/>
  <c r="M367" i="1"/>
  <c r="W367" i="1" s="1"/>
  <c r="L367" i="1"/>
  <c r="K367" i="1"/>
  <c r="U367" i="1" s="1"/>
  <c r="E367" i="1"/>
  <c r="X366" i="1"/>
  <c r="W366" i="1"/>
  <c r="V366" i="1"/>
  <c r="U366" i="1"/>
  <c r="O366" i="1"/>
  <c r="J366" i="1"/>
  <c r="E366" i="1"/>
  <c r="X365" i="1"/>
  <c r="W365" i="1"/>
  <c r="V365" i="1"/>
  <c r="U365" i="1"/>
  <c r="O365" i="1"/>
  <c r="J365" i="1"/>
  <c r="E365" i="1"/>
  <c r="X364" i="1"/>
  <c r="W364" i="1"/>
  <c r="V364" i="1"/>
  <c r="U364" i="1"/>
  <c r="O364" i="1"/>
  <c r="J364" i="1"/>
  <c r="E364" i="1"/>
  <c r="X363" i="1"/>
  <c r="W363" i="1"/>
  <c r="V363" i="1"/>
  <c r="U363" i="1"/>
  <c r="O363" i="1"/>
  <c r="J363" i="1"/>
  <c r="E363" i="1"/>
  <c r="X362" i="1"/>
  <c r="W362" i="1"/>
  <c r="V362" i="1"/>
  <c r="U362" i="1"/>
  <c r="O362" i="1"/>
  <c r="J362" i="1"/>
  <c r="E362" i="1"/>
  <c r="X361" i="1"/>
  <c r="W361" i="1"/>
  <c r="V361" i="1"/>
  <c r="U361" i="1"/>
  <c r="O361" i="1"/>
  <c r="J361" i="1"/>
  <c r="E361" i="1"/>
  <c r="X360" i="1"/>
  <c r="W360" i="1"/>
  <c r="V360" i="1"/>
  <c r="U360" i="1"/>
  <c r="O360" i="1"/>
  <c r="J360" i="1"/>
  <c r="E360" i="1"/>
  <c r="X359" i="1"/>
  <c r="W359" i="1"/>
  <c r="V359" i="1"/>
  <c r="U359" i="1"/>
  <c r="O359" i="1"/>
  <c r="J359" i="1"/>
  <c r="E359" i="1"/>
  <c r="X358" i="1"/>
  <c r="W358" i="1"/>
  <c r="V358" i="1"/>
  <c r="U358" i="1"/>
  <c r="O358" i="1"/>
  <c r="J358" i="1"/>
  <c r="E358" i="1"/>
  <c r="S357" i="1"/>
  <c r="R357" i="1"/>
  <c r="Q357" i="1"/>
  <c r="P357" i="1"/>
  <c r="P356" i="1" s="1"/>
  <c r="N357" i="1"/>
  <c r="M357" i="1"/>
  <c r="W357" i="1" s="1"/>
  <c r="L357" i="1"/>
  <c r="V357" i="1" s="1"/>
  <c r="K357" i="1"/>
  <c r="I357" i="1"/>
  <c r="I356" i="1" s="1"/>
  <c r="H357" i="1"/>
  <c r="H356" i="1" s="1"/>
  <c r="G357" i="1"/>
  <c r="G356" i="1" s="1"/>
  <c r="F357" i="1"/>
  <c r="X355" i="1"/>
  <c r="W355" i="1"/>
  <c r="V355" i="1"/>
  <c r="U355" i="1"/>
  <c r="O355" i="1"/>
  <c r="J355" i="1"/>
  <c r="E355" i="1"/>
  <c r="X354" i="1"/>
  <c r="W354" i="1"/>
  <c r="V354" i="1"/>
  <c r="U354" i="1"/>
  <c r="O354" i="1"/>
  <c r="J354" i="1"/>
  <c r="E354" i="1"/>
  <c r="X353" i="1"/>
  <c r="W353" i="1"/>
  <c r="V353" i="1"/>
  <c r="U353" i="1"/>
  <c r="O353" i="1"/>
  <c r="J353" i="1"/>
  <c r="E353" i="1"/>
  <c r="X352" i="1"/>
  <c r="W352" i="1"/>
  <c r="V352" i="1"/>
  <c r="U352" i="1"/>
  <c r="O352" i="1"/>
  <c r="J352" i="1"/>
  <c r="E352" i="1"/>
  <c r="X351" i="1"/>
  <c r="W351" i="1"/>
  <c r="V351" i="1"/>
  <c r="U351" i="1"/>
  <c r="O351" i="1"/>
  <c r="J351" i="1"/>
  <c r="E351" i="1"/>
  <c r="X350" i="1"/>
  <c r="W350" i="1"/>
  <c r="V350" i="1"/>
  <c r="U350" i="1"/>
  <c r="O350" i="1"/>
  <c r="J350" i="1"/>
  <c r="E350" i="1"/>
  <c r="X349" i="1"/>
  <c r="W349" i="1"/>
  <c r="V349" i="1"/>
  <c r="U349" i="1"/>
  <c r="O349" i="1"/>
  <c r="J349" i="1"/>
  <c r="E349" i="1"/>
  <c r="X348" i="1"/>
  <c r="W348" i="1"/>
  <c r="V348" i="1"/>
  <c r="U348" i="1"/>
  <c r="O348" i="1"/>
  <c r="J348" i="1"/>
  <c r="E348" i="1"/>
  <c r="X347" i="1"/>
  <c r="W347" i="1"/>
  <c r="V347" i="1"/>
  <c r="U347" i="1"/>
  <c r="O347" i="1"/>
  <c r="J347" i="1"/>
  <c r="E347" i="1"/>
  <c r="X346" i="1"/>
  <c r="W346" i="1"/>
  <c r="V346" i="1"/>
  <c r="U346" i="1"/>
  <c r="O346" i="1"/>
  <c r="J346" i="1"/>
  <c r="E346" i="1"/>
  <c r="X345" i="1"/>
  <c r="W345" i="1"/>
  <c r="V345" i="1"/>
  <c r="U345" i="1"/>
  <c r="O345" i="1"/>
  <c r="J345" i="1"/>
  <c r="E345" i="1"/>
  <c r="X344" i="1"/>
  <c r="W344" i="1"/>
  <c r="V344" i="1"/>
  <c r="U344" i="1"/>
  <c r="O344" i="1"/>
  <c r="J344" i="1"/>
  <c r="E344" i="1"/>
  <c r="X343" i="1"/>
  <c r="W343" i="1"/>
  <c r="V343" i="1"/>
  <c r="U343" i="1"/>
  <c r="O343" i="1"/>
  <c r="J343" i="1"/>
  <c r="E343" i="1"/>
  <c r="X342" i="1"/>
  <c r="W342" i="1"/>
  <c r="V342" i="1"/>
  <c r="U342" i="1"/>
  <c r="O342" i="1"/>
  <c r="J342" i="1"/>
  <c r="E342" i="1"/>
  <c r="X341" i="1"/>
  <c r="W341" i="1"/>
  <c r="V341" i="1"/>
  <c r="U341" i="1"/>
  <c r="O341" i="1"/>
  <c r="J341" i="1"/>
  <c r="E341" i="1"/>
  <c r="X340" i="1"/>
  <c r="W340" i="1"/>
  <c r="V340" i="1"/>
  <c r="U340" i="1"/>
  <c r="O340" i="1"/>
  <c r="J340" i="1"/>
  <c r="E340" i="1"/>
  <c r="X339" i="1"/>
  <c r="W339" i="1"/>
  <c r="V339" i="1"/>
  <c r="U339" i="1"/>
  <c r="O339" i="1"/>
  <c r="J339" i="1"/>
  <c r="E339" i="1"/>
  <c r="X338" i="1"/>
  <c r="W338" i="1"/>
  <c r="V338" i="1"/>
  <c r="U338" i="1"/>
  <c r="O338" i="1"/>
  <c r="J338" i="1"/>
  <c r="E338" i="1"/>
  <c r="X337" i="1"/>
  <c r="W337" i="1"/>
  <c r="V337" i="1"/>
  <c r="U337" i="1"/>
  <c r="O337" i="1"/>
  <c r="J337" i="1"/>
  <c r="E337" i="1"/>
  <c r="X336" i="1"/>
  <c r="W336" i="1"/>
  <c r="V336" i="1"/>
  <c r="U336" i="1"/>
  <c r="O336" i="1"/>
  <c r="J336" i="1"/>
  <c r="E336" i="1"/>
  <c r="X335" i="1"/>
  <c r="W335" i="1"/>
  <c r="V335" i="1"/>
  <c r="U335" i="1"/>
  <c r="O335" i="1"/>
  <c r="J335" i="1"/>
  <c r="E335" i="1"/>
  <c r="X334" i="1"/>
  <c r="W334" i="1"/>
  <c r="V334" i="1"/>
  <c r="U334" i="1"/>
  <c r="O334" i="1"/>
  <c r="J334" i="1"/>
  <c r="E334" i="1"/>
  <c r="X333" i="1"/>
  <c r="W333" i="1"/>
  <c r="V333" i="1"/>
  <c r="U333" i="1"/>
  <c r="O333" i="1"/>
  <c r="J333" i="1"/>
  <c r="E333" i="1"/>
  <c r="X332" i="1"/>
  <c r="W332" i="1"/>
  <c r="V332" i="1"/>
  <c r="U332" i="1"/>
  <c r="O332" i="1"/>
  <c r="J332" i="1"/>
  <c r="E332" i="1"/>
  <c r="X331" i="1"/>
  <c r="W331" i="1"/>
  <c r="V331" i="1"/>
  <c r="U331" i="1"/>
  <c r="O331" i="1"/>
  <c r="J331" i="1"/>
  <c r="E331" i="1"/>
  <c r="X330" i="1"/>
  <c r="W330" i="1"/>
  <c r="V330" i="1"/>
  <c r="U330" i="1"/>
  <c r="O330" i="1"/>
  <c r="J330" i="1"/>
  <c r="E330" i="1"/>
  <c r="X329" i="1"/>
  <c r="W329" i="1"/>
  <c r="V329" i="1"/>
  <c r="U329" i="1"/>
  <c r="O329" i="1"/>
  <c r="J329" i="1"/>
  <c r="E329" i="1"/>
  <c r="X328" i="1"/>
  <c r="W328" i="1"/>
  <c r="V328" i="1"/>
  <c r="U328" i="1"/>
  <c r="O328" i="1"/>
  <c r="J328" i="1"/>
  <c r="E328" i="1"/>
  <c r="X327" i="1"/>
  <c r="W327" i="1"/>
  <c r="V327" i="1"/>
  <c r="U327" i="1"/>
  <c r="O327" i="1"/>
  <c r="J327" i="1"/>
  <c r="E327" i="1"/>
  <c r="X326" i="1"/>
  <c r="W326" i="1"/>
  <c r="V326" i="1"/>
  <c r="U326" i="1"/>
  <c r="O326" i="1"/>
  <c r="J326" i="1"/>
  <c r="E326" i="1"/>
  <c r="X325" i="1"/>
  <c r="W325" i="1"/>
  <c r="V325" i="1"/>
  <c r="U325" i="1"/>
  <c r="O325" i="1"/>
  <c r="J325" i="1"/>
  <c r="E325" i="1"/>
  <c r="X324" i="1"/>
  <c r="W324" i="1"/>
  <c r="V324" i="1"/>
  <c r="U324" i="1"/>
  <c r="O324" i="1"/>
  <c r="J324" i="1"/>
  <c r="E324" i="1"/>
  <c r="X323" i="1"/>
  <c r="W323" i="1"/>
  <c r="V323" i="1"/>
  <c r="U323" i="1"/>
  <c r="O323" i="1"/>
  <c r="J323" i="1"/>
  <c r="E323" i="1"/>
  <c r="X322" i="1"/>
  <c r="W322" i="1"/>
  <c r="V322" i="1"/>
  <c r="U322" i="1"/>
  <c r="O322" i="1"/>
  <c r="J322" i="1"/>
  <c r="E322" i="1"/>
  <c r="X321" i="1"/>
  <c r="W321" i="1"/>
  <c r="V321" i="1"/>
  <c r="U321" i="1"/>
  <c r="O321" i="1"/>
  <c r="J321" i="1"/>
  <c r="E321" i="1"/>
  <c r="X320" i="1"/>
  <c r="W320" i="1"/>
  <c r="V320" i="1"/>
  <c r="U320" i="1"/>
  <c r="O320" i="1"/>
  <c r="J320" i="1"/>
  <c r="E320" i="1"/>
  <c r="X319" i="1"/>
  <c r="W319" i="1"/>
  <c r="V319" i="1"/>
  <c r="U319" i="1"/>
  <c r="O319" i="1"/>
  <c r="J319" i="1"/>
  <c r="E319" i="1"/>
  <c r="X318" i="1"/>
  <c r="W318" i="1"/>
  <c r="V318" i="1"/>
  <c r="U318" i="1"/>
  <c r="O318" i="1"/>
  <c r="J318" i="1"/>
  <c r="E318" i="1"/>
  <c r="X317" i="1"/>
  <c r="W317" i="1"/>
  <c r="V317" i="1"/>
  <c r="U317" i="1"/>
  <c r="O317" i="1"/>
  <c r="J317" i="1"/>
  <c r="E317" i="1"/>
  <c r="X316" i="1"/>
  <c r="W316" i="1"/>
  <c r="V316" i="1"/>
  <c r="U316" i="1"/>
  <c r="O316" i="1"/>
  <c r="J316" i="1"/>
  <c r="E316" i="1"/>
  <c r="X315" i="1"/>
  <c r="W315" i="1"/>
  <c r="V315" i="1"/>
  <c r="U315" i="1"/>
  <c r="O315" i="1"/>
  <c r="J315" i="1"/>
  <c r="E315" i="1"/>
  <c r="S314" i="1"/>
  <c r="R314" i="1"/>
  <c r="Q314" i="1"/>
  <c r="P314" i="1"/>
  <c r="N314" i="1"/>
  <c r="X314" i="1" s="1"/>
  <c r="M314" i="1"/>
  <c r="L314" i="1"/>
  <c r="K314" i="1"/>
  <c r="U314" i="1" s="1"/>
  <c r="I314" i="1"/>
  <c r="H314" i="1"/>
  <c r="G314" i="1"/>
  <c r="F314" i="1"/>
  <c r="X313" i="1"/>
  <c r="W313" i="1"/>
  <c r="V313" i="1"/>
  <c r="U313" i="1"/>
  <c r="O313" i="1"/>
  <c r="J313" i="1"/>
  <c r="E313" i="1"/>
  <c r="X312" i="1"/>
  <c r="W312" i="1"/>
  <c r="V312" i="1"/>
  <c r="U312" i="1"/>
  <c r="O312" i="1"/>
  <c r="J312" i="1"/>
  <c r="T312" i="1" s="1"/>
  <c r="E312" i="1"/>
  <c r="X311" i="1"/>
  <c r="W311" i="1"/>
  <c r="V311" i="1"/>
  <c r="U311" i="1"/>
  <c r="O311" i="1"/>
  <c r="J311" i="1"/>
  <c r="T311" i="1" s="1"/>
  <c r="E311" i="1"/>
  <c r="S310" i="1"/>
  <c r="R310" i="1"/>
  <c r="Q310" i="1"/>
  <c r="P310" i="1"/>
  <c r="N310" i="1"/>
  <c r="X310" i="1" s="1"/>
  <c r="M310" i="1"/>
  <c r="L310" i="1"/>
  <c r="V310" i="1" s="1"/>
  <c r="K310" i="1"/>
  <c r="U310" i="1" s="1"/>
  <c r="I310" i="1"/>
  <c r="H310" i="1"/>
  <c r="G310" i="1"/>
  <c r="F310" i="1"/>
  <c r="X309" i="1"/>
  <c r="W309" i="1"/>
  <c r="V309" i="1"/>
  <c r="U309" i="1"/>
  <c r="O309" i="1"/>
  <c r="J309" i="1"/>
  <c r="E309" i="1"/>
  <c r="X308" i="1"/>
  <c r="W308" i="1"/>
  <c r="V308" i="1"/>
  <c r="U308" i="1"/>
  <c r="O308" i="1"/>
  <c r="J308" i="1"/>
  <c r="T308" i="1" s="1"/>
  <c r="E308" i="1"/>
  <c r="S307" i="1"/>
  <c r="R307" i="1"/>
  <c r="Q307" i="1"/>
  <c r="P307" i="1"/>
  <c r="N307" i="1"/>
  <c r="X307" i="1" s="1"/>
  <c r="M307" i="1"/>
  <c r="W307" i="1" s="1"/>
  <c r="L307" i="1"/>
  <c r="K307" i="1"/>
  <c r="U307" i="1" s="1"/>
  <c r="I307" i="1"/>
  <c r="H307" i="1"/>
  <c r="G307" i="1"/>
  <c r="F307" i="1"/>
  <c r="X306" i="1"/>
  <c r="W306" i="1"/>
  <c r="V306" i="1"/>
  <c r="U306" i="1"/>
  <c r="O306" i="1"/>
  <c r="J306" i="1"/>
  <c r="T306" i="1" s="1"/>
  <c r="E306" i="1"/>
  <c r="X305" i="1"/>
  <c r="W305" i="1"/>
  <c r="V305" i="1"/>
  <c r="U305" i="1"/>
  <c r="O305" i="1"/>
  <c r="J305" i="1"/>
  <c r="E305" i="1"/>
  <c r="X304" i="1"/>
  <c r="W304" i="1"/>
  <c r="V304" i="1"/>
  <c r="U304" i="1"/>
  <c r="O304" i="1"/>
  <c r="J304" i="1"/>
  <c r="E304" i="1"/>
  <c r="X303" i="1"/>
  <c r="W303" i="1"/>
  <c r="V303" i="1"/>
  <c r="U303" i="1"/>
  <c r="O303" i="1"/>
  <c r="J303" i="1"/>
  <c r="E303" i="1"/>
  <c r="X302" i="1"/>
  <c r="W302" i="1"/>
  <c r="V302" i="1"/>
  <c r="U302" i="1"/>
  <c r="O302" i="1"/>
  <c r="J302" i="1"/>
  <c r="E302" i="1"/>
  <c r="X301" i="1"/>
  <c r="W301" i="1"/>
  <c r="V301" i="1"/>
  <c r="U301" i="1"/>
  <c r="O301" i="1"/>
  <c r="J301" i="1"/>
  <c r="E301" i="1"/>
  <c r="X300" i="1"/>
  <c r="W300" i="1"/>
  <c r="V300" i="1"/>
  <c r="U300" i="1"/>
  <c r="O300" i="1"/>
  <c r="J300" i="1"/>
  <c r="E300" i="1"/>
  <c r="X299" i="1"/>
  <c r="W299" i="1"/>
  <c r="V299" i="1"/>
  <c r="U299" i="1"/>
  <c r="O299" i="1"/>
  <c r="J299" i="1"/>
  <c r="E299" i="1"/>
  <c r="X298" i="1"/>
  <c r="W298" i="1"/>
  <c r="V298" i="1"/>
  <c r="U298" i="1"/>
  <c r="O298" i="1"/>
  <c r="J298" i="1"/>
  <c r="E298" i="1"/>
  <c r="U297" i="1"/>
  <c r="S297" i="1"/>
  <c r="R297" i="1"/>
  <c r="Q297" i="1"/>
  <c r="P297" i="1"/>
  <c r="N297" i="1"/>
  <c r="M297" i="1"/>
  <c r="W297" i="1" s="1"/>
  <c r="L297" i="1"/>
  <c r="V297" i="1" s="1"/>
  <c r="E297" i="1"/>
  <c r="X296" i="1"/>
  <c r="W296" i="1"/>
  <c r="V296" i="1"/>
  <c r="U296" i="1"/>
  <c r="O296" i="1"/>
  <c r="J296" i="1"/>
  <c r="E296" i="1"/>
  <c r="X295" i="1"/>
  <c r="W295" i="1"/>
  <c r="V295" i="1"/>
  <c r="U295" i="1"/>
  <c r="O295" i="1"/>
  <c r="J295" i="1"/>
  <c r="E295" i="1"/>
  <c r="X294" i="1"/>
  <c r="W294" i="1"/>
  <c r="V294" i="1"/>
  <c r="U294" i="1"/>
  <c r="O294" i="1"/>
  <c r="J294" i="1"/>
  <c r="E294" i="1"/>
  <c r="X293" i="1"/>
  <c r="W293" i="1"/>
  <c r="V293" i="1"/>
  <c r="U293" i="1"/>
  <c r="O293" i="1"/>
  <c r="J293" i="1"/>
  <c r="E293" i="1"/>
  <c r="X292" i="1"/>
  <c r="W292" i="1"/>
  <c r="V292" i="1"/>
  <c r="U292" i="1"/>
  <c r="O292" i="1"/>
  <c r="J292" i="1"/>
  <c r="E292" i="1"/>
  <c r="X291" i="1"/>
  <c r="W291" i="1"/>
  <c r="V291" i="1"/>
  <c r="U291" i="1"/>
  <c r="O291" i="1"/>
  <c r="J291" i="1"/>
  <c r="E291" i="1"/>
  <c r="X290" i="1"/>
  <c r="W290" i="1"/>
  <c r="V290" i="1"/>
  <c r="U290" i="1"/>
  <c r="O290" i="1"/>
  <c r="J290" i="1"/>
  <c r="E290" i="1"/>
  <c r="X289" i="1"/>
  <c r="W289" i="1"/>
  <c r="V289" i="1"/>
  <c r="U289" i="1"/>
  <c r="O289" i="1"/>
  <c r="J289" i="1"/>
  <c r="E289" i="1"/>
  <c r="X288" i="1"/>
  <c r="W288" i="1"/>
  <c r="U288" i="1"/>
  <c r="Q288" i="1"/>
  <c r="O288" i="1" s="1"/>
  <c r="J288" i="1"/>
  <c r="E288" i="1"/>
  <c r="S287" i="1"/>
  <c r="S286" i="1" s="1"/>
  <c r="R287" i="1"/>
  <c r="P287" i="1"/>
  <c r="N287" i="1"/>
  <c r="X287" i="1" s="1"/>
  <c r="M287" i="1"/>
  <c r="W287" i="1" s="1"/>
  <c r="L287" i="1"/>
  <c r="K287" i="1"/>
  <c r="U287" i="1" s="1"/>
  <c r="E287" i="1"/>
  <c r="R286" i="1"/>
  <c r="E286" i="1"/>
  <c r="X285" i="1"/>
  <c r="W285" i="1"/>
  <c r="V285" i="1"/>
  <c r="U285" i="1"/>
  <c r="O285" i="1"/>
  <c r="J285" i="1"/>
  <c r="E285" i="1"/>
  <c r="X284" i="1"/>
  <c r="W284" i="1"/>
  <c r="V284" i="1"/>
  <c r="U284" i="1"/>
  <c r="O284" i="1"/>
  <c r="J284" i="1"/>
  <c r="E284" i="1"/>
  <c r="X283" i="1"/>
  <c r="V283" i="1"/>
  <c r="U283" i="1"/>
  <c r="R283" i="1"/>
  <c r="W283" i="1" s="1"/>
  <c r="J283" i="1"/>
  <c r="E283" i="1"/>
  <c r="X282" i="1"/>
  <c r="W282" i="1"/>
  <c r="V282" i="1"/>
  <c r="U282" i="1"/>
  <c r="O282" i="1"/>
  <c r="J282" i="1"/>
  <c r="X281" i="1"/>
  <c r="W281" i="1"/>
  <c r="V281" i="1"/>
  <c r="U281" i="1"/>
  <c r="O281" i="1"/>
  <c r="J281" i="1"/>
  <c r="X280" i="1"/>
  <c r="W280" i="1"/>
  <c r="V280" i="1"/>
  <c r="U280" i="1"/>
  <c r="O280" i="1"/>
  <c r="J280" i="1"/>
  <c r="E280" i="1"/>
  <c r="X279" i="1"/>
  <c r="W279" i="1"/>
  <c r="V279" i="1"/>
  <c r="U279" i="1"/>
  <c r="O279" i="1"/>
  <c r="J279" i="1"/>
  <c r="E279" i="1"/>
  <c r="X278" i="1"/>
  <c r="W278" i="1"/>
  <c r="V278" i="1"/>
  <c r="U278" i="1"/>
  <c r="O278" i="1"/>
  <c r="J278" i="1"/>
  <c r="E278" i="1"/>
  <c r="X277" i="1"/>
  <c r="W277" i="1"/>
  <c r="V277" i="1"/>
  <c r="U277" i="1"/>
  <c r="O277" i="1"/>
  <c r="J277" i="1"/>
  <c r="E277" i="1"/>
  <c r="X276" i="1"/>
  <c r="V276" i="1"/>
  <c r="U276" i="1"/>
  <c r="R276" i="1"/>
  <c r="W276" i="1" s="1"/>
  <c r="O276" i="1"/>
  <c r="J276" i="1"/>
  <c r="X275" i="1"/>
  <c r="V275" i="1"/>
  <c r="U275" i="1"/>
  <c r="R275" i="1"/>
  <c r="J275" i="1"/>
  <c r="X274" i="1"/>
  <c r="W274" i="1"/>
  <c r="V274" i="1"/>
  <c r="U274" i="1"/>
  <c r="O274" i="1"/>
  <c r="J274" i="1"/>
  <c r="X273" i="1"/>
  <c r="W273" i="1"/>
  <c r="V273" i="1"/>
  <c r="U273" i="1"/>
  <c r="O273" i="1"/>
  <c r="J273" i="1"/>
  <c r="S272" i="1"/>
  <c r="P272" i="1"/>
  <c r="N272" i="1"/>
  <c r="X272" i="1" s="1"/>
  <c r="M272" i="1"/>
  <c r="L272" i="1"/>
  <c r="V272" i="1" s="1"/>
  <c r="K272" i="1"/>
  <c r="U272" i="1" s="1"/>
  <c r="X271" i="1"/>
  <c r="W271" i="1"/>
  <c r="V271" i="1"/>
  <c r="U271" i="1"/>
  <c r="O271" i="1"/>
  <c r="J271" i="1"/>
  <c r="X270" i="1"/>
  <c r="V270" i="1"/>
  <c r="U270" i="1"/>
  <c r="R270" i="1"/>
  <c r="W270" i="1" s="1"/>
  <c r="J270" i="1"/>
  <c r="X269" i="1"/>
  <c r="V269" i="1"/>
  <c r="U269" i="1"/>
  <c r="R269" i="1"/>
  <c r="W269" i="1" s="1"/>
  <c r="O269" i="1"/>
  <c r="J269" i="1"/>
  <c r="X268" i="1"/>
  <c r="W268" i="1"/>
  <c r="V268" i="1"/>
  <c r="U268" i="1"/>
  <c r="O268" i="1"/>
  <c r="J268" i="1"/>
  <c r="E268" i="1"/>
  <c r="X267" i="1"/>
  <c r="W267" i="1"/>
  <c r="V267" i="1"/>
  <c r="U267" i="1"/>
  <c r="O267" i="1"/>
  <c r="J267" i="1"/>
  <c r="E267" i="1"/>
  <c r="X266" i="1"/>
  <c r="W266" i="1"/>
  <c r="V266" i="1"/>
  <c r="U266" i="1"/>
  <c r="O266" i="1"/>
  <c r="J266" i="1"/>
  <c r="E266" i="1"/>
  <c r="X265" i="1"/>
  <c r="W265" i="1"/>
  <c r="V265" i="1"/>
  <c r="U265" i="1"/>
  <c r="O265" i="1"/>
  <c r="J265" i="1"/>
  <c r="E265" i="1"/>
  <c r="X264" i="1"/>
  <c r="W264" i="1"/>
  <c r="V264" i="1"/>
  <c r="U264" i="1"/>
  <c r="O264" i="1"/>
  <c r="J264" i="1"/>
  <c r="E264" i="1"/>
  <c r="X263" i="1"/>
  <c r="W263" i="1"/>
  <c r="V263" i="1"/>
  <c r="U263" i="1"/>
  <c r="O263" i="1"/>
  <c r="J263" i="1"/>
  <c r="X262" i="1"/>
  <c r="W262" i="1"/>
  <c r="V262" i="1"/>
  <c r="U262" i="1"/>
  <c r="O262" i="1"/>
  <c r="J262" i="1"/>
  <c r="X261" i="1"/>
  <c r="W261" i="1"/>
  <c r="V261" i="1"/>
  <c r="U261" i="1"/>
  <c r="O261" i="1"/>
  <c r="J261" i="1"/>
  <c r="S260" i="1"/>
  <c r="R260" i="1"/>
  <c r="P260" i="1"/>
  <c r="N260" i="1"/>
  <c r="X260" i="1" s="1"/>
  <c r="M260" i="1"/>
  <c r="L260" i="1"/>
  <c r="V260" i="1" s="1"/>
  <c r="K260" i="1"/>
  <c r="E260" i="1"/>
  <c r="X259" i="1"/>
  <c r="W259" i="1"/>
  <c r="V259" i="1"/>
  <c r="U259" i="1"/>
  <c r="O259" i="1"/>
  <c r="J259" i="1"/>
  <c r="E259" i="1"/>
  <c r="X258" i="1"/>
  <c r="W258" i="1"/>
  <c r="V258" i="1"/>
  <c r="U258" i="1"/>
  <c r="O258" i="1"/>
  <c r="J258" i="1"/>
  <c r="E258" i="1"/>
  <c r="X257" i="1"/>
  <c r="W257" i="1"/>
  <c r="V257" i="1"/>
  <c r="U257" i="1"/>
  <c r="O257" i="1"/>
  <c r="J257" i="1"/>
  <c r="E257" i="1"/>
  <c r="S256" i="1"/>
  <c r="R256" i="1"/>
  <c r="P256" i="1"/>
  <c r="N256" i="1"/>
  <c r="M256" i="1"/>
  <c r="L256" i="1"/>
  <c r="V256" i="1" s="1"/>
  <c r="E256" i="1"/>
  <c r="I255" i="1"/>
  <c r="H255" i="1"/>
  <c r="F255" i="1"/>
  <c r="X254" i="1"/>
  <c r="W254" i="1"/>
  <c r="V254" i="1"/>
  <c r="U254" i="1"/>
  <c r="O254" i="1"/>
  <c r="J254" i="1"/>
  <c r="E254" i="1"/>
  <c r="X253" i="1"/>
  <c r="W253" i="1"/>
  <c r="V253" i="1"/>
  <c r="U253" i="1"/>
  <c r="O253" i="1"/>
  <c r="J253" i="1"/>
  <c r="E253" i="1"/>
  <c r="X252" i="1"/>
  <c r="W252" i="1"/>
  <c r="V252" i="1"/>
  <c r="U252" i="1"/>
  <c r="O252" i="1"/>
  <c r="J252" i="1"/>
  <c r="E252" i="1"/>
  <c r="X251" i="1"/>
  <c r="W251" i="1"/>
  <c r="V251" i="1"/>
  <c r="U251" i="1"/>
  <c r="O251" i="1"/>
  <c r="J251" i="1"/>
  <c r="E251" i="1"/>
  <c r="X250" i="1"/>
  <c r="W250" i="1"/>
  <c r="V250" i="1"/>
  <c r="U250" i="1"/>
  <c r="O250" i="1"/>
  <c r="J250" i="1"/>
  <c r="E250" i="1"/>
  <c r="X249" i="1"/>
  <c r="W249" i="1"/>
  <c r="V249" i="1"/>
  <c r="U249" i="1"/>
  <c r="O249" i="1"/>
  <c r="J249" i="1"/>
  <c r="E249" i="1"/>
  <c r="X248" i="1"/>
  <c r="W248" i="1"/>
  <c r="V248" i="1"/>
  <c r="U248" i="1"/>
  <c r="O248" i="1"/>
  <c r="J248" i="1"/>
  <c r="E248" i="1"/>
  <c r="X247" i="1"/>
  <c r="W247" i="1"/>
  <c r="V247" i="1"/>
  <c r="U247" i="1"/>
  <c r="O247" i="1"/>
  <c r="J247" i="1"/>
  <c r="E247" i="1"/>
  <c r="X246" i="1"/>
  <c r="W246" i="1"/>
  <c r="V246" i="1"/>
  <c r="U246" i="1"/>
  <c r="O246" i="1"/>
  <c r="J246" i="1"/>
  <c r="E246" i="1"/>
  <c r="X245" i="1"/>
  <c r="W245" i="1"/>
  <c r="V245" i="1"/>
  <c r="U245" i="1"/>
  <c r="O245" i="1"/>
  <c r="J245" i="1"/>
  <c r="E245" i="1"/>
  <c r="X244" i="1"/>
  <c r="W244" i="1"/>
  <c r="V244" i="1"/>
  <c r="U244" i="1"/>
  <c r="O244" i="1"/>
  <c r="J244" i="1"/>
  <c r="E244" i="1"/>
  <c r="X243" i="1"/>
  <c r="W243" i="1"/>
  <c r="V243" i="1"/>
  <c r="U243" i="1"/>
  <c r="O243" i="1"/>
  <c r="J243" i="1"/>
  <c r="E243" i="1"/>
  <c r="X242" i="1"/>
  <c r="W242" i="1"/>
  <c r="V242" i="1"/>
  <c r="U242" i="1"/>
  <c r="O242" i="1"/>
  <c r="J242" i="1"/>
  <c r="E242" i="1"/>
  <c r="X241" i="1"/>
  <c r="W241" i="1"/>
  <c r="V241" i="1"/>
  <c r="P241" i="1"/>
  <c r="U241" i="1" s="1"/>
  <c r="J241" i="1"/>
  <c r="E241" i="1"/>
  <c r="X240" i="1"/>
  <c r="W240" i="1"/>
  <c r="V240" i="1"/>
  <c r="U240" i="1"/>
  <c r="O240" i="1"/>
  <c r="J240" i="1"/>
  <c r="E240" i="1"/>
  <c r="X239" i="1"/>
  <c r="W239" i="1"/>
  <c r="V239" i="1"/>
  <c r="U239" i="1"/>
  <c r="O239" i="1"/>
  <c r="J239" i="1"/>
  <c r="E239" i="1"/>
  <c r="X238" i="1"/>
  <c r="W238" i="1"/>
  <c r="V238" i="1"/>
  <c r="U238" i="1"/>
  <c r="O238" i="1"/>
  <c r="J238" i="1"/>
  <c r="E238" i="1"/>
  <c r="X237" i="1"/>
  <c r="W237" i="1"/>
  <c r="V237" i="1"/>
  <c r="U237" i="1"/>
  <c r="O237" i="1"/>
  <c r="J237" i="1"/>
  <c r="E237" i="1"/>
  <c r="X236" i="1"/>
  <c r="W236" i="1"/>
  <c r="V236" i="1"/>
  <c r="U236" i="1"/>
  <c r="O236" i="1"/>
  <c r="J236" i="1"/>
  <c r="E236" i="1"/>
  <c r="X235" i="1"/>
  <c r="W235" i="1"/>
  <c r="V235" i="1"/>
  <c r="U235" i="1"/>
  <c r="O235" i="1"/>
  <c r="J235" i="1"/>
  <c r="E235" i="1"/>
  <c r="X234" i="1"/>
  <c r="W234" i="1"/>
  <c r="V234" i="1"/>
  <c r="U234" i="1"/>
  <c r="O234" i="1"/>
  <c r="J234" i="1"/>
  <c r="E234" i="1"/>
  <c r="X233" i="1"/>
  <c r="W233" i="1"/>
  <c r="V233" i="1"/>
  <c r="U233" i="1"/>
  <c r="O233" i="1"/>
  <c r="J233" i="1"/>
  <c r="E233" i="1"/>
  <c r="X232" i="1"/>
  <c r="V232" i="1"/>
  <c r="U232" i="1"/>
  <c r="R232" i="1"/>
  <c r="W232" i="1" s="1"/>
  <c r="J232" i="1"/>
  <c r="E232" i="1"/>
  <c r="X231" i="1"/>
  <c r="W231" i="1"/>
  <c r="V231" i="1"/>
  <c r="U231" i="1"/>
  <c r="O231" i="1"/>
  <c r="J231" i="1"/>
  <c r="E231" i="1"/>
  <c r="X230" i="1"/>
  <c r="W230" i="1"/>
  <c r="V230" i="1"/>
  <c r="U230" i="1"/>
  <c r="O230" i="1"/>
  <c r="J230" i="1"/>
  <c r="E230" i="1"/>
  <c r="X229" i="1"/>
  <c r="W229" i="1"/>
  <c r="V229" i="1"/>
  <c r="U229" i="1"/>
  <c r="O229" i="1"/>
  <c r="J229" i="1"/>
  <c r="E229" i="1"/>
  <c r="X228" i="1"/>
  <c r="V228" i="1"/>
  <c r="U228" i="1"/>
  <c r="R228" i="1"/>
  <c r="O228" i="1" s="1"/>
  <c r="J228" i="1"/>
  <c r="E228" i="1"/>
  <c r="X227" i="1"/>
  <c r="V227" i="1"/>
  <c r="U227" i="1"/>
  <c r="R227" i="1"/>
  <c r="J227" i="1"/>
  <c r="E227" i="1"/>
  <c r="X226" i="1"/>
  <c r="V226" i="1"/>
  <c r="U226" i="1"/>
  <c r="R226" i="1"/>
  <c r="O226" i="1"/>
  <c r="J226" i="1"/>
  <c r="E226" i="1"/>
  <c r="X225" i="1"/>
  <c r="W225" i="1"/>
  <c r="V225" i="1"/>
  <c r="U225" i="1"/>
  <c r="O225" i="1"/>
  <c r="J225" i="1"/>
  <c r="E225" i="1"/>
  <c r="X224" i="1"/>
  <c r="V224" i="1"/>
  <c r="U224" i="1"/>
  <c r="R224" i="1"/>
  <c r="W224" i="1" s="1"/>
  <c r="J224" i="1"/>
  <c r="E224" i="1"/>
  <c r="X223" i="1"/>
  <c r="W223" i="1"/>
  <c r="V223" i="1"/>
  <c r="U223" i="1"/>
  <c r="O223" i="1"/>
  <c r="J223" i="1"/>
  <c r="E223" i="1"/>
  <c r="X222" i="1"/>
  <c r="W222" i="1"/>
  <c r="V222" i="1"/>
  <c r="U222" i="1"/>
  <c r="O222" i="1"/>
  <c r="J222" i="1"/>
  <c r="E222" i="1"/>
  <c r="X221" i="1"/>
  <c r="W221" i="1"/>
  <c r="V221" i="1"/>
  <c r="U221" i="1"/>
  <c r="O221" i="1"/>
  <c r="J221" i="1"/>
  <c r="E221" i="1"/>
  <c r="X220" i="1"/>
  <c r="W220" i="1"/>
  <c r="V220" i="1"/>
  <c r="U220" i="1"/>
  <c r="O220" i="1"/>
  <c r="J220" i="1"/>
  <c r="E220" i="1"/>
  <c r="X219" i="1"/>
  <c r="W219" i="1"/>
  <c r="V219" i="1"/>
  <c r="U219" i="1"/>
  <c r="O219" i="1"/>
  <c r="J219" i="1"/>
  <c r="E219" i="1"/>
  <c r="X218" i="1"/>
  <c r="W218" i="1"/>
  <c r="V218" i="1"/>
  <c r="U218" i="1"/>
  <c r="O218" i="1"/>
  <c r="J218" i="1"/>
  <c r="E218" i="1"/>
  <c r="X217" i="1"/>
  <c r="W217" i="1"/>
  <c r="V217" i="1"/>
  <c r="U217" i="1"/>
  <c r="O217" i="1"/>
  <c r="J217" i="1"/>
  <c r="E217" i="1"/>
  <c r="X216" i="1"/>
  <c r="W216" i="1"/>
  <c r="V216" i="1"/>
  <c r="U216" i="1"/>
  <c r="O216" i="1"/>
  <c r="J216" i="1"/>
  <c r="E216" i="1"/>
  <c r="X215" i="1"/>
  <c r="W215" i="1"/>
  <c r="V215" i="1"/>
  <c r="U215" i="1"/>
  <c r="O215" i="1"/>
  <c r="J215" i="1"/>
  <c r="E215" i="1"/>
  <c r="X214" i="1"/>
  <c r="W214" i="1"/>
  <c r="V214" i="1"/>
  <c r="U214" i="1"/>
  <c r="O214" i="1"/>
  <c r="J214" i="1"/>
  <c r="E214" i="1"/>
  <c r="X213" i="1"/>
  <c r="W213" i="1"/>
  <c r="V213" i="1"/>
  <c r="U213" i="1"/>
  <c r="O213" i="1"/>
  <c r="J213" i="1"/>
  <c r="E213" i="1"/>
  <c r="X212" i="1"/>
  <c r="W212" i="1"/>
  <c r="V212" i="1"/>
  <c r="U212" i="1"/>
  <c r="O212" i="1"/>
  <c r="J212" i="1"/>
  <c r="E212" i="1"/>
  <c r="X211" i="1"/>
  <c r="W211" i="1"/>
  <c r="V211" i="1"/>
  <c r="U211" i="1"/>
  <c r="O211" i="1"/>
  <c r="J211" i="1"/>
  <c r="E211" i="1"/>
  <c r="X210" i="1"/>
  <c r="V210" i="1"/>
  <c r="U210" i="1"/>
  <c r="R210" i="1"/>
  <c r="J210" i="1"/>
  <c r="E210" i="1"/>
  <c r="X209" i="1"/>
  <c r="W209" i="1"/>
  <c r="V209" i="1"/>
  <c r="U209" i="1"/>
  <c r="O209" i="1"/>
  <c r="J209" i="1"/>
  <c r="E209" i="1"/>
  <c r="X208" i="1"/>
  <c r="W208" i="1"/>
  <c r="V208" i="1"/>
  <c r="U208" i="1"/>
  <c r="O208" i="1"/>
  <c r="J208" i="1"/>
  <c r="E208" i="1"/>
  <c r="X207" i="1"/>
  <c r="V207" i="1"/>
  <c r="U207" i="1"/>
  <c r="R207" i="1"/>
  <c r="J207" i="1"/>
  <c r="E207" i="1"/>
  <c r="X206" i="1"/>
  <c r="V206" i="1"/>
  <c r="U206" i="1"/>
  <c r="R206" i="1"/>
  <c r="O206" i="1" s="1"/>
  <c r="J206" i="1"/>
  <c r="E206" i="1"/>
  <c r="X205" i="1"/>
  <c r="V205" i="1"/>
  <c r="U205" i="1"/>
  <c r="R205" i="1"/>
  <c r="J205" i="1"/>
  <c r="E205" i="1"/>
  <c r="X204" i="1"/>
  <c r="W204" i="1"/>
  <c r="V204" i="1"/>
  <c r="U204" i="1"/>
  <c r="O204" i="1"/>
  <c r="J204" i="1"/>
  <c r="E204" i="1"/>
  <c r="X203" i="1"/>
  <c r="W203" i="1"/>
  <c r="V203" i="1"/>
  <c r="U203" i="1"/>
  <c r="O203" i="1"/>
  <c r="J203" i="1"/>
  <c r="E203" i="1"/>
  <c r="X202" i="1"/>
  <c r="W202" i="1"/>
  <c r="U202" i="1"/>
  <c r="Q202" i="1"/>
  <c r="J202" i="1"/>
  <c r="E202" i="1"/>
  <c r="X201" i="1"/>
  <c r="V201" i="1"/>
  <c r="U201" i="1"/>
  <c r="R201" i="1"/>
  <c r="O201" i="1" s="1"/>
  <c r="J201" i="1"/>
  <c r="E201" i="1"/>
  <c r="X200" i="1"/>
  <c r="W200" i="1"/>
  <c r="V200" i="1"/>
  <c r="U200" i="1"/>
  <c r="O200" i="1"/>
  <c r="J200" i="1"/>
  <c r="E200" i="1"/>
  <c r="X199" i="1"/>
  <c r="W199" i="1"/>
  <c r="U199" i="1"/>
  <c r="Q199" i="1"/>
  <c r="V199" i="1" s="1"/>
  <c r="J199" i="1"/>
  <c r="E199" i="1"/>
  <c r="X198" i="1"/>
  <c r="W198" i="1"/>
  <c r="V198" i="1"/>
  <c r="U198" i="1"/>
  <c r="O198" i="1"/>
  <c r="J198" i="1"/>
  <c r="E198" i="1"/>
  <c r="X197" i="1"/>
  <c r="W197" i="1"/>
  <c r="V197" i="1"/>
  <c r="U197" i="1"/>
  <c r="O197" i="1"/>
  <c r="J197" i="1"/>
  <c r="E197" i="1"/>
  <c r="X196" i="1"/>
  <c r="W196" i="1"/>
  <c r="V196" i="1"/>
  <c r="U196" i="1"/>
  <c r="O196" i="1"/>
  <c r="J196" i="1"/>
  <c r="E196" i="1"/>
  <c r="X195" i="1"/>
  <c r="W195" i="1"/>
  <c r="V195" i="1"/>
  <c r="U195" i="1"/>
  <c r="O195" i="1"/>
  <c r="J195" i="1"/>
  <c r="E195" i="1"/>
  <c r="X194" i="1"/>
  <c r="W194" i="1"/>
  <c r="V194" i="1"/>
  <c r="U194" i="1"/>
  <c r="O194" i="1"/>
  <c r="J194" i="1"/>
  <c r="E194" i="1"/>
  <c r="X193" i="1"/>
  <c r="V193" i="1"/>
  <c r="U193" i="1"/>
  <c r="R193" i="1"/>
  <c r="J193" i="1"/>
  <c r="E193" i="1"/>
  <c r="X192" i="1"/>
  <c r="W192" i="1"/>
  <c r="V192" i="1"/>
  <c r="U192" i="1"/>
  <c r="O192" i="1"/>
  <c r="J192" i="1"/>
  <c r="E192" i="1"/>
  <c r="X191" i="1"/>
  <c r="W191" i="1"/>
  <c r="V191" i="1"/>
  <c r="U191" i="1"/>
  <c r="O191" i="1"/>
  <c r="J191" i="1"/>
  <c r="E191" i="1"/>
  <c r="X190" i="1"/>
  <c r="V190" i="1"/>
  <c r="U190" i="1"/>
  <c r="R190" i="1"/>
  <c r="J190" i="1"/>
  <c r="E190" i="1"/>
  <c r="X189" i="1"/>
  <c r="W189" i="1"/>
  <c r="V189" i="1"/>
  <c r="U189" i="1"/>
  <c r="O189" i="1"/>
  <c r="J189" i="1"/>
  <c r="E189" i="1"/>
  <c r="X188" i="1"/>
  <c r="V188" i="1"/>
  <c r="U188" i="1"/>
  <c r="R188" i="1"/>
  <c r="W188" i="1" s="1"/>
  <c r="J188" i="1"/>
  <c r="E188" i="1"/>
  <c r="X187" i="1"/>
  <c r="V187" i="1"/>
  <c r="U187" i="1"/>
  <c r="R187" i="1"/>
  <c r="W187" i="1" s="1"/>
  <c r="J187" i="1"/>
  <c r="E187" i="1"/>
  <c r="X186" i="1"/>
  <c r="W186" i="1"/>
  <c r="V186" i="1"/>
  <c r="U186" i="1"/>
  <c r="O186" i="1"/>
  <c r="J186" i="1"/>
  <c r="E186" i="1"/>
  <c r="X185" i="1"/>
  <c r="W185" i="1"/>
  <c r="V185" i="1"/>
  <c r="U185" i="1"/>
  <c r="O185" i="1"/>
  <c r="J185" i="1"/>
  <c r="E185" i="1"/>
  <c r="X184" i="1"/>
  <c r="W184" i="1"/>
  <c r="V184" i="1"/>
  <c r="U184" i="1"/>
  <c r="O184" i="1"/>
  <c r="J184" i="1"/>
  <c r="E184" i="1"/>
  <c r="X183" i="1"/>
  <c r="W183" i="1"/>
  <c r="V183" i="1"/>
  <c r="U183" i="1"/>
  <c r="O183" i="1"/>
  <c r="J183" i="1"/>
  <c r="E183" i="1"/>
  <c r="S182" i="1"/>
  <c r="P182" i="1"/>
  <c r="N182" i="1"/>
  <c r="M182" i="1"/>
  <c r="L182" i="1"/>
  <c r="K182" i="1"/>
  <c r="U182" i="1" s="1"/>
  <c r="E182" i="1"/>
  <c r="X181" i="1"/>
  <c r="W181" i="1"/>
  <c r="V181" i="1"/>
  <c r="U181" i="1"/>
  <c r="O181" i="1"/>
  <c r="J181" i="1"/>
  <c r="E181" i="1"/>
  <c r="X180" i="1"/>
  <c r="W180" i="1"/>
  <c r="V180" i="1"/>
  <c r="U180" i="1"/>
  <c r="O180" i="1"/>
  <c r="J180" i="1"/>
  <c r="E180" i="1"/>
  <c r="X179" i="1"/>
  <c r="W179" i="1"/>
  <c r="V179" i="1"/>
  <c r="U179" i="1"/>
  <c r="O179" i="1"/>
  <c r="J179" i="1"/>
  <c r="E179" i="1"/>
  <c r="X178" i="1"/>
  <c r="W178" i="1"/>
  <c r="V178" i="1"/>
  <c r="U178" i="1"/>
  <c r="O178" i="1"/>
  <c r="J178" i="1"/>
  <c r="E178" i="1"/>
  <c r="X177" i="1"/>
  <c r="W177" i="1"/>
  <c r="V177" i="1"/>
  <c r="U177" i="1"/>
  <c r="O177" i="1"/>
  <c r="J177" i="1"/>
  <c r="E177" i="1"/>
  <c r="X176" i="1"/>
  <c r="W176" i="1"/>
  <c r="V176" i="1"/>
  <c r="U176" i="1"/>
  <c r="O176" i="1"/>
  <c r="J176" i="1"/>
  <c r="E176" i="1"/>
  <c r="X175" i="1"/>
  <c r="W175" i="1"/>
  <c r="V175" i="1"/>
  <c r="U175" i="1"/>
  <c r="O175" i="1"/>
  <c r="J175" i="1"/>
  <c r="E175" i="1"/>
  <c r="X174" i="1"/>
  <c r="W174" i="1"/>
  <c r="V174" i="1"/>
  <c r="U174" i="1"/>
  <c r="O174" i="1"/>
  <c r="J174" i="1"/>
  <c r="E174" i="1"/>
  <c r="X173" i="1"/>
  <c r="W173" i="1"/>
  <c r="V173" i="1"/>
  <c r="U173" i="1"/>
  <c r="O173" i="1"/>
  <c r="J173" i="1"/>
  <c r="E173" i="1"/>
  <c r="X172" i="1"/>
  <c r="W172" i="1"/>
  <c r="V172" i="1"/>
  <c r="U172" i="1"/>
  <c r="O172" i="1"/>
  <c r="J172" i="1"/>
  <c r="E172" i="1"/>
  <c r="X171" i="1"/>
  <c r="V171" i="1"/>
  <c r="U171" i="1"/>
  <c r="R171" i="1"/>
  <c r="O171" i="1" s="1"/>
  <c r="J171" i="1"/>
  <c r="E171" i="1"/>
  <c r="X170" i="1"/>
  <c r="W170" i="1"/>
  <c r="V170" i="1"/>
  <c r="U170" i="1"/>
  <c r="O170" i="1"/>
  <c r="J170" i="1"/>
  <c r="E170" i="1"/>
  <c r="X169" i="1"/>
  <c r="W169" i="1"/>
  <c r="V169" i="1"/>
  <c r="U169" i="1"/>
  <c r="O169" i="1"/>
  <c r="J169" i="1"/>
  <c r="E169" i="1"/>
  <c r="X168" i="1"/>
  <c r="W168" i="1"/>
  <c r="V168" i="1"/>
  <c r="U168" i="1"/>
  <c r="O168" i="1"/>
  <c r="J168" i="1"/>
  <c r="E168" i="1"/>
  <c r="X167" i="1"/>
  <c r="W167" i="1"/>
  <c r="V167" i="1"/>
  <c r="U167" i="1"/>
  <c r="O167" i="1"/>
  <c r="J167" i="1"/>
  <c r="E167" i="1"/>
  <c r="X166" i="1"/>
  <c r="W166" i="1"/>
  <c r="U166" i="1"/>
  <c r="Q166" i="1"/>
  <c r="J166" i="1"/>
  <c r="E166" i="1"/>
  <c r="X165" i="1"/>
  <c r="W165" i="1"/>
  <c r="V165" i="1"/>
  <c r="U165" i="1"/>
  <c r="O165" i="1"/>
  <c r="J165" i="1"/>
  <c r="E165" i="1"/>
  <c r="X164" i="1"/>
  <c r="W164" i="1"/>
  <c r="V164" i="1"/>
  <c r="U164" i="1"/>
  <c r="O164" i="1"/>
  <c r="J164" i="1"/>
  <c r="E164" i="1"/>
  <c r="X163" i="1"/>
  <c r="W163" i="1"/>
  <c r="V163" i="1"/>
  <c r="U163" i="1"/>
  <c r="O163" i="1"/>
  <c r="J163" i="1"/>
  <c r="E163" i="1"/>
  <c r="X162" i="1"/>
  <c r="W162" i="1"/>
  <c r="V162" i="1"/>
  <c r="U162" i="1"/>
  <c r="O162" i="1"/>
  <c r="J162" i="1"/>
  <c r="E162" i="1"/>
  <c r="X161" i="1"/>
  <c r="V161" i="1"/>
  <c r="U161" i="1"/>
  <c r="R161" i="1"/>
  <c r="O161" i="1" s="1"/>
  <c r="J161" i="1"/>
  <c r="E161" i="1"/>
  <c r="X160" i="1"/>
  <c r="V160" i="1"/>
  <c r="U160" i="1"/>
  <c r="R160" i="1"/>
  <c r="J160" i="1"/>
  <c r="E160" i="1"/>
  <c r="X159" i="1"/>
  <c r="V159" i="1"/>
  <c r="U159" i="1"/>
  <c r="R159" i="1"/>
  <c r="O159" i="1" s="1"/>
  <c r="J159" i="1"/>
  <c r="E159" i="1"/>
  <c r="X158" i="1"/>
  <c r="V158" i="1"/>
  <c r="U158" i="1"/>
  <c r="R158" i="1"/>
  <c r="J158" i="1"/>
  <c r="E158" i="1"/>
  <c r="X157" i="1"/>
  <c r="W157" i="1"/>
  <c r="V157" i="1"/>
  <c r="U157" i="1"/>
  <c r="O157" i="1"/>
  <c r="J157" i="1"/>
  <c r="E157" i="1"/>
  <c r="X156" i="1"/>
  <c r="V156" i="1"/>
  <c r="U156" i="1"/>
  <c r="R156" i="1"/>
  <c r="W156" i="1" s="1"/>
  <c r="J156" i="1"/>
  <c r="E156" i="1"/>
  <c r="X155" i="1"/>
  <c r="W155" i="1"/>
  <c r="V155" i="1"/>
  <c r="U155" i="1"/>
  <c r="O155" i="1"/>
  <c r="J155" i="1"/>
  <c r="E155" i="1"/>
  <c r="X154" i="1"/>
  <c r="W154" i="1"/>
  <c r="V154" i="1"/>
  <c r="U154" i="1"/>
  <c r="O154" i="1"/>
  <c r="J154" i="1"/>
  <c r="E154" i="1"/>
  <c r="X153" i="1"/>
  <c r="V153" i="1"/>
  <c r="U153" i="1"/>
  <c r="R153" i="1"/>
  <c r="W153" i="1" s="1"/>
  <c r="J153" i="1"/>
  <c r="E153" i="1"/>
  <c r="X152" i="1"/>
  <c r="W152" i="1"/>
  <c r="V152" i="1"/>
  <c r="U152" i="1"/>
  <c r="O152" i="1"/>
  <c r="J152" i="1"/>
  <c r="E152" i="1"/>
  <c r="X151" i="1"/>
  <c r="W151" i="1"/>
  <c r="U151" i="1"/>
  <c r="Q151" i="1"/>
  <c r="O151" i="1" s="1"/>
  <c r="J151" i="1"/>
  <c r="E151" i="1"/>
  <c r="X150" i="1"/>
  <c r="V150" i="1"/>
  <c r="U150" i="1"/>
  <c r="R150" i="1"/>
  <c r="J150" i="1"/>
  <c r="E150" i="1"/>
  <c r="X149" i="1"/>
  <c r="W149" i="1"/>
  <c r="V149" i="1"/>
  <c r="U149" i="1"/>
  <c r="O149" i="1"/>
  <c r="J149" i="1"/>
  <c r="E149" i="1"/>
  <c r="X148" i="1"/>
  <c r="W148" i="1"/>
  <c r="V148" i="1"/>
  <c r="U148" i="1"/>
  <c r="O148" i="1"/>
  <c r="J148" i="1"/>
  <c r="E148" i="1"/>
  <c r="X147" i="1"/>
  <c r="W147" i="1"/>
  <c r="V147" i="1"/>
  <c r="U147" i="1"/>
  <c r="O147" i="1"/>
  <c r="J147" i="1"/>
  <c r="T147" i="1" s="1"/>
  <c r="E147" i="1"/>
  <c r="X146" i="1"/>
  <c r="W146" i="1"/>
  <c r="V146" i="1"/>
  <c r="U146" i="1"/>
  <c r="O146" i="1"/>
  <c r="J146" i="1"/>
  <c r="E146" i="1"/>
  <c r="X145" i="1"/>
  <c r="W145" i="1"/>
  <c r="V145" i="1"/>
  <c r="U145" i="1"/>
  <c r="O145" i="1"/>
  <c r="J145" i="1"/>
  <c r="E145" i="1"/>
  <c r="X144" i="1"/>
  <c r="W144" i="1"/>
  <c r="V144" i="1"/>
  <c r="U144" i="1"/>
  <c r="O144" i="1"/>
  <c r="J144" i="1"/>
  <c r="E144" i="1"/>
  <c r="X143" i="1"/>
  <c r="W143" i="1"/>
  <c r="V143" i="1"/>
  <c r="U143" i="1"/>
  <c r="O143" i="1"/>
  <c r="J143" i="1"/>
  <c r="T143" i="1" s="1"/>
  <c r="E143" i="1"/>
  <c r="X142" i="1"/>
  <c r="W142" i="1"/>
  <c r="V142" i="1"/>
  <c r="U142" i="1"/>
  <c r="O142" i="1"/>
  <c r="J142" i="1"/>
  <c r="E142" i="1"/>
  <c r="X141" i="1"/>
  <c r="W141" i="1"/>
  <c r="V141" i="1"/>
  <c r="U141" i="1"/>
  <c r="O141" i="1"/>
  <c r="J141" i="1"/>
  <c r="E141" i="1"/>
  <c r="X140" i="1"/>
  <c r="W140" i="1"/>
  <c r="U140" i="1"/>
  <c r="Q140" i="1"/>
  <c r="O140" i="1" s="1"/>
  <c r="J140" i="1"/>
  <c r="E140" i="1"/>
  <c r="X139" i="1"/>
  <c r="V139" i="1"/>
  <c r="U139" i="1"/>
  <c r="R139" i="1"/>
  <c r="W139" i="1" s="1"/>
  <c r="J139" i="1"/>
  <c r="E139" i="1"/>
  <c r="X138" i="1"/>
  <c r="W138" i="1"/>
  <c r="U138" i="1"/>
  <c r="Q138" i="1"/>
  <c r="O138" i="1" s="1"/>
  <c r="J138" i="1"/>
  <c r="E138" i="1"/>
  <c r="S137" i="1"/>
  <c r="N137" i="1"/>
  <c r="X137" i="1" s="1"/>
  <c r="M137" i="1"/>
  <c r="L137" i="1"/>
  <c r="K137" i="1"/>
  <c r="U137" i="1" s="1"/>
  <c r="E137" i="1"/>
  <c r="X136" i="1"/>
  <c r="W136" i="1"/>
  <c r="V136" i="1"/>
  <c r="U136" i="1"/>
  <c r="O136" i="1"/>
  <c r="J136" i="1"/>
  <c r="T136" i="1" s="1"/>
  <c r="E136" i="1"/>
  <c r="X135" i="1"/>
  <c r="W135" i="1"/>
  <c r="V135" i="1"/>
  <c r="U135" i="1"/>
  <c r="O135" i="1"/>
  <c r="J135" i="1"/>
  <c r="E135" i="1"/>
  <c r="X134" i="1"/>
  <c r="W134" i="1"/>
  <c r="V134" i="1"/>
  <c r="U134" i="1"/>
  <c r="O134" i="1"/>
  <c r="J134" i="1"/>
  <c r="E134" i="1"/>
  <c r="X133" i="1"/>
  <c r="W133" i="1"/>
  <c r="V133" i="1"/>
  <c r="U133" i="1"/>
  <c r="O133" i="1"/>
  <c r="J133" i="1"/>
  <c r="E133" i="1"/>
  <c r="S132" i="1"/>
  <c r="S130" i="1" s="1"/>
  <c r="O130" i="1" s="1"/>
  <c r="R132" i="1"/>
  <c r="P132" i="1"/>
  <c r="N132" i="1"/>
  <c r="X132" i="1" s="1"/>
  <c r="M132" i="1"/>
  <c r="W132" i="1" s="1"/>
  <c r="L132" i="1"/>
  <c r="K132" i="1"/>
  <c r="U132" i="1" s="1"/>
  <c r="E132" i="1"/>
  <c r="X131" i="1"/>
  <c r="V131" i="1"/>
  <c r="U131" i="1"/>
  <c r="R131" i="1"/>
  <c r="W131" i="1" s="1"/>
  <c r="J131" i="1"/>
  <c r="E131" i="1"/>
  <c r="X130" i="1"/>
  <c r="W130" i="1"/>
  <c r="V130" i="1"/>
  <c r="U130" i="1"/>
  <c r="J130" i="1"/>
  <c r="E130" i="1"/>
  <c r="Q129" i="1"/>
  <c r="P129" i="1"/>
  <c r="N129" i="1"/>
  <c r="X129" i="1" s="1"/>
  <c r="M129" i="1"/>
  <c r="L129" i="1"/>
  <c r="K129" i="1"/>
  <c r="U129" i="1" s="1"/>
  <c r="E129" i="1"/>
  <c r="X128" i="1"/>
  <c r="W128" i="1"/>
  <c r="V128" i="1"/>
  <c r="U128" i="1"/>
  <c r="O128" i="1"/>
  <c r="J128" i="1"/>
  <c r="E128" i="1"/>
  <c r="X127" i="1"/>
  <c r="V127" i="1"/>
  <c r="U127" i="1"/>
  <c r="R127" i="1"/>
  <c r="W127" i="1" s="1"/>
  <c r="J127" i="1"/>
  <c r="E127" i="1"/>
  <c r="X126" i="1"/>
  <c r="W126" i="1"/>
  <c r="V126" i="1"/>
  <c r="U126" i="1"/>
  <c r="O126" i="1"/>
  <c r="J126" i="1"/>
  <c r="E126" i="1"/>
  <c r="X125" i="1"/>
  <c r="W125" i="1"/>
  <c r="V125" i="1"/>
  <c r="U125" i="1"/>
  <c r="O125" i="1"/>
  <c r="J125" i="1"/>
  <c r="E125" i="1"/>
  <c r="S124" i="1"/>
  <c r="R124" i="1"/>
  <c r="Q124" i="1"/>
  <c r="P124" i="1"/>
  <c r="N124" i="1"/>
  <c r="M124" i="1"/>
  <c r="W124" i="1" s="1"/>
  <c r="L124" i="1"/>
  <c r="V124" i="1" s="1"/>
  <c r="K124" i="1"/>
  <c r="U124" i="1" s="1"/>
  <c r="E124" i="1"/>
  <c r="X123" i="1"/>
  <c r="V123" i="1"/>
  <c r="U123" i="1"/>
  <c r="R123" i="1"/>
  <c r="J123" i="1"/>
  <c r="E123" i="1"/>
  <c r="X122" i="1"/>
  <c r="W122" i="1"/>
  <c r="V122" i="1"/>
  <c r="U122" i="1"/>
  <c r="O122" i="1"/>
  <c r="J122" i="1"/>
  <c r="E122" i="1"/>
  <c r="X121" i="1"/>
  <c r="W121" i="1"/>
  <c r="V121" i="1"/>
  <c r="U121" i="1"/>
  <c r="O121" i="1"/>
  <c r="J121" i="1"/>
  <c r="E121" i="1"/>
  <c r="X120" i="1"/>
  <c r="W120" i="1"/>
  <c r="V120" i="1"/>
  <c r="U120" i="1"/>
  <c r="O120" i="1"/>
  <c r="J120" i="1"/>
  <c r="E120" i="1"/>
  <c r="X119" i="1"/>
  <c r="W119" i="1"/>
  <c r="V119" i="1"/>
  <c r="U119" i="1"/>
  <c r="O119" i="1"/>
  <c r="J119" i="1"/>
  <c r="E119" i="1"/>
  <c r="S118" i="1"/>
  <c r="Q118" i="1"/>
  <c r="P118" i="1"/>
  <c r="N118" i="1"/>
  <c r="X118" i="1" s="1"/>
  <c r="M118" i="1"/>
  <c r="L118" i="1"/>
  <c r="K118" i="1"/>
  <c r="U118" i="1" s="1"/>
  <c r="E118" i="1"/>
  <c r="X117" i="1"/>
  <c r="V117" i="1"/>
  <c r="U117" i="1"/>
  <c r="R117" i="1"/>
  <c r="W117" i="1" s="1"/>
  <c r="J117" i="1"/>
  <c r="E117" i="1"/>
  <c r="X116" i="1"/>
  <c r="W116" i="1"/>
  <c r="V116" i="1"/>
  <c r="U116" i="1"/>
  <c r="O116" i="1"/>
  <c r="J116" i="1"/>
  <c r="E116" i="1"/>
  <c r="S115" i="1"/>
  <c r="P115" i="1"/>
  <c r="N115" i="1"/>
  <c r="X115" i="1" s="1"/>
  <c r="M115" i="1"/>
  <c r="L115" i="1"/>
  <c r="K115" i="1"/>
  <c r="U115" i="1" s="1"/>
  <c r="E115" i="1"/>
  <c r="X114" i="1"/>
  <c r="V114" i="1"/>
  <c r="U114" i="1"/>
  <c r="R114" i="1"/>
  <c r="W114" i="1" s="1"/>
  <c r="J114" i="1"/>
  <c r="E114" i="1"/>
  <c r="X113" i="1"/>
  <c r="W113" i="1"/>
  <c r="V113" i="1"/>
  <c r="U113" i="1"/>
  <c r="O113" i="1"/>
  <c r="J113" i="1"/>
  <c r="E113" i="1"/>
  <c r="V112" i="1"/>
  <c r="U112" i="1"/>
  <c r="S112" i="1"/>
  <c r="O112" i="1" s="1"/>
  <c r="R112" i="1"/>
  <c r="W112" i="1" s="1"/>
  <c r="N112" i="1"/>
  <c r="J112" i="1" s="1"/>
  <c r="E112" i="1"/>
  <c r="X111" i="1"/>
  <c r="W111" i="1"/>
  <c r="V111" i="1"/>
  <c r="U111" i="1"/>
  <c r="O111" i="1"/>
  <c r="J111" i="1"/>
  <c r="E111" i="1"/>
  <c r="X110" i="1"/>
  <c r="W110" i="1"/>
  <c r="V110" i="1"/>
  <c r="U110" i="1"/>
  <c r="O110" i="1"/>
  <c r="J110" i="1"/>
  <c r="E110" i="1"/>
  <c r="X109" i="1"/>
  <c r="W109" i="1"/>
  <c r="V109" i="1"/>
  <c r="U109" i="1"/>
  <c r="O109" i="1"/>
  <c r="J109" i="1"/>
  <c r="E109" i="1"/>
  <c r="S108" i="1"/>
  <c r="R108" i="1"/>
  <c r="Q108" i="1"/>
  <c r="P108" i="1"/>
  <c r="P107" i="1" s="1"/>
  <c r="P106" i="1" s="1"/>
  <c r="N108" i="1"/>
  <c r="X108" i="1" s="1"/>
  <c r="M108" i="1"/>
  <c r="W108" i="1" s="1"/>
  <c r="L108" i="1"/>
  <c r="V108" i="1" s="1"/>
  <c r="K108" i="1"/>
  <c r="E108" i="1"/>
  <c r="X107" i="1"/>
  <c r="W107" i="1"/>
  <c r="V107" i="1"/>
  <c r="U107" i="1"/>
  <c r="J107" i="1"/>
  <c r="E107" i="1"/>
  <c r="X106" i="1"/>
  <c r="V106" i="1"/>
  <c r="U106" i="1"/>
  <c r="R106" i="1"/>
  <c r="J106" i="1"/>
  <c r="E106" i="1"/>
  <c r="X105" i="1"/>
  <c r="W105" i="1"/>
  <c r="V105" i="1"/>
  <c r="U105" i="1"/>
  <c r="J105" i="1"/>
  <c r="E105" i="1"/>
  <c r="X104" i="1"/>
  <c r="W104" i="1"/>
  <c r="V104" i="1"/>
  <c r="U104" i="1"/>
  <c r="J104" i="1"/>
  <c r="E104" i="1"/>
  <c r="X103" i="1"/>
  <c r="W103" i="1"/>
  <c r="V103" i="1"/>
  <c r="U103" i="1"/>
  <c r="J103" i="1"/>
  <c r="E103" i="1"/>
  <c r="X102" i="1"/>
  <c r="V102" i="1"/>
  <c r="U102" i="1"/>
  <c r="R102" i="1"/>
  <c r="W102" i="1" s="1"/>
  <c r="J102" i="1"/>
  <c r="T102" i="1" s="1"/>
  <c r="E102" i="1"/>
  <c r="X101" i="1"/>
  <c r="V101" i="1"/>
  <c r="U101" i="1"/>
  <c r="R101" i="1"/>
  <c r="W101" i="1" s="1"/>
  <c r="J101" i="1"/>
  <c r="E101" i="1"/>
  <c r="X100" i="1"/>
  <c r="W100" i="1"/>
  <c r="V100" i="1"/>
  <c r="U100" i="1"/>
  <c r="J100" i="1"/>
  <c r="E100" i="1"/>
  <c r="S99" i="1"/>
  <c r="Q99" i="1"/>
  <c r="N99" i="1"/>
  <c r="X99" i="1" s="1"/>
  <c r="M99" i="1"/>
  <c r="L99" i="1"/>
  <c r="K99" i="1"/>
  <c r="E99" i="1"/>
  <c r="X98" i="1"/>
  <c r="W98" i="1"/>
  <c r="V98" i="1"/>
  <c r="U98" i="1"/>
  <c r="O98" i="1"/>
  <c r="J98" i="1"/>
  <c r="E98" i="1"/>
  <c r="X97" i="1"/>
  <c r="W97" i="1"/>
  <c r="V97" i="1"/>
  <c r="U97" i="1"/>
  <c r="O97" i="1"/>
  <c r="J97" i="1"/>
  <c r="E97" i="1"/>
  <c r="X96" i="1"/>
  <c r="V96" i="1"/>
  <c r="U96" i="1"/>
  <c r="R96" i="1"/>
  <c r="W96" i="1" s="1"/>
  <c r="O96" i="1"/>
  <c r="J96" i="1"/>
  <c r="E96" i="1"/>
  <c r="X95" i="1"/>
  <c r="W95" i="1"/>
  <c r="V95" i="1"/>
  <c r="U95" i="1"/>
  <c r="O95" i="1"/>
  <c r="J95" i="1"/>
  <c r="E95" i="1"/>
  <c r="X94" i="1"/>
  <c r="W94" i="1"/>
  <c r="V94" i="1"/>
  <c r="U94" i="1"/>
  <c r="Q94" i="1"/>
  <c r="O94" i="1"/>
  <c r="J94" i="1"/>
  <c r="E94" i="1"/>
  <c r="X93" i="1"/>
  <c r="W93" i="1"/>
  <c r="U93" i="1"/>
  <c r="Q93" i="1"/>
  <c r="J93" i="1"/>
  <c r="E93" i="1"/>
  <c r="X92" i="1"/>
  <c r="V92" i="1"/>
  <c r="U92" i="1"/>
  <c r="R92" i="1"/>
  <c r="W92" i="1" s="1"/>
  <c r="J92" i="1"/>
  <c r="T92" i="1" s="1"/>
  <c r="E92" i="1"/>
  <c r="X91" i="1"/>
  <c r="W91" i="1"/>
  <c r="V91" i="1"/>
  <c r="U91" i="1"/>
  <c r="O91" i="1"/>
  <c r="J91" i="1"/>
  <c r="E91" i="1"/>
  <c r="X90" i="1"/>
  <c r="W90" i="1"/>
  <c r="V90" i="1"/>
  <c r="U90" i="1"/>
  <c r="O90" i="1"/>
  <c r="J90" i="1"/>
  <c r="E90" i="1"/>
  <c r="X89" i="1"/>
  <c r="W89" i="1"/>
  <c r="V89" i="1"/>
  <c r="U89" i="1"/>
  <c r="O89" i="1"/>
  <c r="J89" i="1"/>
  <c r="E89" i="1"/>
  <c r="X88" i="1"/>
  <c r="W88" i="1"/>
  <c r="V88" i="1"/>
  <c r="U88" i="1"/>
  <c r="O88" i="1"/>
  <c r="J88" i="1"/>
  <c r="E88" i="1"/>
  <c r="X87" i="1"/>
  <c r="W87" i="1"/>
  <c r="V87" i="1"/>
  <c r="U87" i="1"/>
  <c r="O87" i="1"/>
  <c r="J87" i="1"/>
  <c r="E87" i="1"/>
  <c r="X86" i="1"/>
  <c r="W86" i="1"/>
  <c r="U86" i="1"/>
  <c r="Q86" i="1"/>
  <c r="Q85" i="1" s="1"/>
  <c r="J86" i="1"/>
  <c r="E86" i="1"/>
  <c r="S85" i="1"/>
  <c r="R85" i="1"/>
  <c r="N85" i="1"/>
  <c r="X85" i="1" s="1"/>
  <c r="M85" i="1"/>
  <c r="L85" i="1"/>
  <c r="K85" i="1"/>
  <c r="E85" i="1"/>
  <c r="X84" i="1"/>
  <c r="W84" i="1"/>
  <c r="V84" i="1"/>
  <c r="U84" i="1"/>
  <c r="O84" i="1"/>
  <c r="J84" i="1"/>
  <c r="E84" i="1"/>
  <c r="X83" i="1"/>
  <c r="W83" i="1"/>
  <c r="V83" i="1"/>
  <c r="U83" i="1"/>
  <c r="O83" i="1"/>
  <c r="J83" i="1"/>
  <c r="E83" i="1"/>
  <c r="X82" i="1"/>
  <c r="W82" i="1"/>
  <c r="V82" i="1"/>
  <c r="U82" i="1"/>
  <c r="O82" i="1"/>
  <c r="J82" i="1"/>
  <c r="E82" i="1"/>
  <c r="S81" i="1"/>
  <c r="R81" i="1"/>
  <c r="Q81" i="1"/>
  <c r="P81" i="1"/>
  <c r="N81" i="1"/>
  <c r="X81" i="1" s="1"/>
  <c r="M81" i="1"/>
  <c r="W81" i="1" s="1"/>
  <c r="L81" i="1"/>
  <c r="K81" i="1"/>
  <c r="U81" i="1" s="1"/>
  <c r="E81" i="1"/>
  <c r="E80" i="1"/>
  <c r="E79" i="1"/>
  <c r="X78" i="1"/>
  <c r="W78" i="1"/>
  <c r="V78" i="1"/>
  <c r="U78" i="1"/>
  <c r="O78" i="1"/>
  <c r="J78" i="1"/>
  <c r="T78" i="1" s="1"/>
  <c r="E78" i="1"/>
  <c r="X77" i="1"/>
  <c r="W77" i="1"/>
  <c r="V77" i="1"/>
  <c r="U77" i="1"/>
  <c r="O77" i="1"/>
  <c r="J77" i="1"/>
  <c r="E77" i="1"/>
  <c r="X76" i="1"/>
  <c r="W76" i="1"/>
  <c r="V76" i="1"/>
  <c r="U76" i="1"/>
  <c r="O76" i="1"/>
  <c r="J76" i="1"/>
  <c r="E76" i="1"/>
  <c r="R75" i="1"/>
  <c r="Q75" i="1"/>
  <c r="P75" i="1"/>
  <c r="N75" i="1"/>
  <c r="M75" i="1"/>
  <c r="W75" i="1" s="1"/>
  <c r="L75" i="1"/>
  <c r="V75" i="1" s="1"/>
  <c r="K75" i="1"/>
  <c r="I75" i="1"/>
  <c r="H75" i="1"/>
  <c r="G75" i="1"/>
  <c r="F75" i="1"/>
  <c r="X74" i="1"/>
  <c r="W74" i="1"/>
  <c r="V74" i="1"/>
  <c r="U74" i="1"/>
  <c r="O74" i="1"/>
  <c r="J74" i="1"/>
  <c r="E74" i="1"/>
  <c r="X73" i="1"/>
  <c r="W73" i="1"/>
  <c r="V73" i="1"/>
  <c r="U73" i="1"/>
  <c r="O73" i="1"/>
  <c r="J73" i="1"/>
  <c r="E73" i="1"/>
  <c r="X72" i="1"/>
  <c r="W72" i="1"/>
  <c r="V72" i="1"/>
  <c r="U72" i="1"/>
  <c r="O72" i="1"/>
  <c r="J72" i="1"/>
  <c r="E72" i="1"/>
  <c r="R71" i="1"/>
  <c r="Q71" i="1"/>
  <c r="P71" i="1"/>
  <c r="N71" i="1"/>
  <c r="X71" i="1" s="1"/>
  <c r="M71" i="1"/>
  <c r="L71" i="1"/>
  <c r="V71" i="1" s="1"/>
  <c r="K71" i="1"/>
  <c r="U71" i="1" s="1"/>
  <c r="I71" i="1"/>
  <c r="H71" i="1"/>
  <c r="G71" i="1"/>
  <c r="F71" i="1"/>
  <c r="X70" i="1"/>
  <c r="W70" i="1"/>
  <c r="V70" i="1"/>
  <c r="U70" i="1"/>
  <c r="O70" i="1"/>
  <c r="J70" i="1"/>
  <c r="E70" i="1"/>
  <c r="X69" i="1"/>
  <c r="W69" i="1"/>
  <c r="V69" i="1"/>
  <c r="U69" i="1"/>
  <c r="O69" i="1"/>
  <c r="J69" i="1"/>
  <c r="E69" i="1"/>
  <c r="X68" i="1"/>
  <c r="W68" i="1"/>
  <c r="V68" i="1"/>
  <c r="U68" i="1"/>
  <c r="O68" i="1"/>
  <c r="J68" i="1"/>
  <c r="E68" i="1"/>
  <c r="X67" i="1"/>
  <c r="W67" i="1"/>
  <c r="V67" i="1"/>
  <c r="U67" i="1"/>
  <c r="O67" i="1"/>
  <c r="J67" i="1"/>
  <c r="E67" i="1"/>
  <c r="X66" i="1"/>
  <c r="W66" i="1"/>
  <c r="V66" i="1"/>
  <c r="U66" i="1"/>
  <c r="O66" i="1"/>
  <c r="J66" i="1"/>
  <c r="E66" i="1"/>
  <c r="X65" i="1"/>
  <c r="W65" i="1"/>
  <c r="V65" i="1"/>
  <c r="U65" i="1"/>
  <c r="O65" i="1"/>
  <c r="J65" i="1"/>
  <c r="E65" i="1"/>
  <c r="S64" i="1"/>
  <c r="R64" i="1"/>
  <c r="Q64" i="1"/>
  <c r="P64" i="1"/>
  <c r="N64" i="1"/>
  <c r="X64" i="1" s="1"/>
  <c r="M64" i="1"/>
  <c r="W64" i="1" s="1"/>
  <c r="L64" i="1"/>
  <c r="K64" i="1"/>
  <c r="I64" i="1"/>
  <c r="H64" i="1"/>
  <c r="G64" i="1"/>
  <c r="F64" i="1"/>
  <c r="X63" i="1"/>
  <c r="W63" i="1"/>
  <c r="V63" i="1"/>
  <c r="U63" i="1"/>
  <c r="O63" i="1"/>
  <c r="J63" i="1"/>
  <c r="E63" i="1"/>
  <c r="X62" i="1"/>
  <c r="W62" i="1"/>
  <c r="V62" i="1"/>
  <c r="U62" i="1"/>
  <c r="O62" i="1"/>
  <c r="J62" i="1"/>
  <c r="T62" i="1" s="1"/>
  <c r="E62" i="1"/>
  <c r="S61" i="1"/>
  <c r="R61" i="1"/>
  <c r="Q61" i="1"/>
  <c r="P61" i="1"/>
  <c r="N61" i="1"/>
  <c r="M61" i="1"/>
  <c r="W61" i="1" s="1"/>
  <c r="L61" i="1"/>
  <c r="V61" i="1" s="1"/>
  <c r="K61" i="1"/>
  <c r="U61" i="1" s="1"/>
  <c r="I61" i="1"/>
  <c r="H61" i="1"/>
  <c r="G61" i="1"/>
  <c r="F61" i="1"/>
  <c r="X60" i="1"/>
  <c r="W60" i="1"/>
  <c r="V60" i="1"/>
  <c r="U60" i="1"/>
  <c r="O60" i="1"/>
  <c r="J60" i="1"/>
  <c r="E60" i="1"/>
  <c r="X59" i="1"/>
  <c r="W59" i="1"/>
  <c r="V59" i="1"/>
  <c r="U59" i="1"/>
  <c r="O59" i="1"/>
  <c r="J59" i="1"/>
  <c r="E59" i="1"/>
  <c r="X58" i="1"/>
  <c r="W58" i="1"/>
  <c r="V58" i="1"/>
  <c r="U58" i="1"/>
  <c r="O58" i="1"/>
  <c r="J58" i="1"/>
  <c r="E58" i="1"/>
  <c r="S57" i="1"/>
  <c r="R57" i="1"/>
  <c r="Q57" i="1"/>
  <c r="P57" i="1"/>
  <c r="N57" i="1"/>
  <c r="M57" i="1"/>
  <c r="W57" i="1" s="1"/>
  <c r="L57" i="1"/>
  <c r="V57" i="1" s="1"/>
  <c r="K57" i="1"/>
  <c r="U57" i="1" s="1"/>
  <c r="I57" i="1"/>
  <c r="H57" i="1"/>
  <c r="G57" i="1"/>
  <c r="F57" i="1"/>
  <c r="X56" i="1"/>
  <c r="W56" i="1"/>
  <c r="V56" i="1"/>
  <c r="U56" i="1"/>
  <c r="O56" i="1"/>
  <c r="J56" i="1"/>
  <c r="E56" i="1"/>
  <c r="X55" i="1"/>
  <c r="W55" i="1"/>
  <c r="V55" i="1"/>
  <c r="U55" i="1"/>
  <c r="O55" i="1"/>
  <c r="J55" i="1"/>
  <c r="E55" i="1"/>
  <c r="X54" i="1"/>
  <c r="W54" i="1"/>
  <c r="U54" i="1"/>
  <c r="O54" i="1"/>
  <c r="L54" i="1"/>
  <c r="V54" i="1" s="1"/>
  <c r="J54" i="1"/>
  <c r="E54" i="1"/>
  <c r="X53" i="1"/>
  <c r="W53" i="1"/>
  <c r="V53" i="1"/>
  <c r="U53" i="1"/>
  <c r="O53" i="1"/>
  <c r="J53" i="1"/>
  <c r="E53" i="1"/>
  <c r="X52" i="1"/>
  <c r="W52" i="1"/>
  <c r="U52" i="1"/>
  <c r="O52" i="1"/>
  <c r="L52" i="1"/>
  <c r="V52" i="1" s="1"/>
  <c r="E52" i="1"/>
  <c r="X51" i="1"/>
  <c r="W51" i="1"/>
  <c r="V51" i="1"/>
  <c r="O51" i="1"/>
  <c r="K51" i="1"/>
  <c r="E51" i="1"/>
  <c r="X50" i="1"/>
  <c r="W50" i="1"/>
  <c r="V50" i="1"/>
  <c r="U50" i="1"/>
  <c r="O50" i="1"/>
  <c r="J50" i="1"/>
  <c r="T50" i="1" s="1"/>
  <c r="E50" i="1"/>
  <c r="X49" i="1"/>
  <c r="W49" i="1"/>
  <c r="V49" i="1"/>
  <c r="U49" i="1"/>
  <c r="O49" i="1"/>
  <c r="J49" i="1"/>
  <c r="T49" i="1" s="1"/>
  <c r="E49" i="1"/>
  <c r="X48" i="1"/>
  <c r="W48" i="1"/>
  <c r="V48" i="1"/>
  <c r="U48" i="1"/>
  <c r="O48" i="1"/>
  <c r="J48" i="1"/>
  <c r="E48" i="1"/>
  <c r="X47" i="1"/>
  <c r="W47" i="1"/>
  <c r="V47" i="1"/>
  <c r="U47" i="1"/>
  <c r="O47" i="1"/>
  <c r="J47" i="1"/>
  <c r="T47" i="1" s="1"/>
  <c r="E47" i="1"/>
  <c r="X46" i="1"/>
  <c r="W46" i="1"/>
  <c r="V46" i="1"/>
  <c r="U46" i="1"/>
  <c r="O46" i="1"/>
  <c r="J46" i="1"/>
  <c r="T46" i="1" s="1"/>
  <c r="E46" i="1"/>
  <c r="S45" i="1"/>
  <c r="R45" i="1"/>
  <c r="Q45" i="1"/>
  <c r="P45" i="1"/>
  <c r="N45" i="1"/>
  <c r="X45" i="1" s="1"/>
  <c r="M45" i="1"/>
  <c r="I45" i="1"/>
  <c r="H45" i="1"/>
  <c r="G45" i="1"/>
  <c r="F45" i="1"/>
  <c r="X44" i="1"/>
  <c r="W44" i="1"/>
  <c r="V44" i="1"/>
  <c r="U44" i="1"/>
  <c r="O44" i="1"/>
  <c r="J44" i="1"/>
  <c r="E44" i="1"/>
  <c r="X43" i="1"/>
  <c r="W43" i="1"/>
  <c r="V43" i="1"/>
  <c r="U43" i="1"/>
  <c r="O43" i="1"/>
  <c r="J43" i="1"/>
  <c r="E43" i="1"/>
  <c r="X41" i="1"/>
  <c r="W41" i="1"/>
  <c r="V41" i="1"/>
  <c r="U41" i="1"/>
  <c r="O41" i="1"/>
  <c r="O40" i="1" s="1"/>
  <c r="J41" i="1"/>
  <c r="E41" i="1"/>
  <c r="E40" i="1" s="1"/>
  <c r="S40" i="1"/>
  <c r="R40" i="1"/>
  <c r="Q40" i="1"/>
  <c r="P40" i="1"/>
  <c r="N40" i="1"/>
  <c r="M40" i="1"/>
  <c r="W40" i="1" s="1"/>
  <c r="L40" i="1"/>
  <c r="V40" i="1" s="1"/>
  <c r="K40" i="1"/>
  <c r="U40" i="1" s="1"/>
  <c r="I40" i="1"/>
  <c r="H40" i="1"/>
  <c r="G40" i="1"/>
  <c r="F40" i="1"/>
  <c r="X39" i="1"/>
  <c r="W39" i="1"/>
  <c r="V39" i="1"/>
  <c r="U39" i="1"/>
  <c r="O39" i="1"/>
  <c r="J39" i="1"/>
  <c r="E39" i="1"/>
  <c r="X38" i="1"/>
  <c r="W38" i="1"/>
  <c r="V38" i="1"/>
  <c r="U38" i="1"/>
  <c r="O38" i="1"/>
  <c r="J38" i="1"/>
  <c r="E38" i="1"/>
  <c r="X37" i="1"/>
  <c r="W37" i="1"/>
  <c r="V37" i="1"/>
  <c r="U37" i="1"/>
  <c r="O37" i="1"/>
  <c r="J37" i="1"/>
  <c r="E37" i="1"/>
  <c r="S36" i="1"/>
  <c r="R36" i="1"/>
  <c r="Q36" i="1"/>
  <c r="P36" i="1"/>
  <c r="N36" i="1"/>
  <c r="M36" i="1"/>
  <c r="W36" i="1" s="1"/>
  <c r="L36" i="1"/>
  <c r="V36" i="1" s="1"/>
  <c r="K36" i="1"/>
  <c r="U36" i="1" s="1"/>
  <c r="I36" i="1"/>
  <c r="H36" i="1"/>
  <c r="G36" i="1"/>
  <c r="F36" i="1"/>
  <c r="X35" i="1"/>
  <c r="W35" i="1"/>
  <c r="V35" i="1"/>
  <c r="U35" i="1"/>
  <c r="O35" i="1"/>
  <c r="J35" i="1"/>
  <c r="E35" i="1"/>
  <c r="X34" i="1"/>
  <c r="W34" i="1"/>
  <c r="V34" i="1"/>
  <c r="U34" i="1"/>
  <c r="O34" i="1"/>
  <c r="J34" i="1"/>
  <c r="E34" i="1"/>
  <c r="S33" i="1"/>
  <c r="R33" i="1"/>
  <c r="Q33" i="1"/>
  <c r="P33" i="1"/>
  <c r="N33" i="1"/>
  <c r="X33" i="1" s="1"/>
  <c r="M33" i="1"/>
  <c r="L33" i="1"/>
  <c r="V33" i="1" s="1"/>
  <c r="K33" i="1"/>
  <c r="U33" i="1" s="1"/>
  <c r="I33" i="1"/>
  <c r="H33" i="1"/>
  <c r="G33" i="1"/>
  <c r="F33" i="1"/>
  <c r="X32" i="1"/>
  <c r="W32" i="1"/>
  <c r="V32" i="1"/>
  <c r="U32" i="1"/>
  <c r="O32" i="1"/>
  <c r="J32" i="1"/>
  <c r="E32" i="1"/>
  <c r="X31" i="1"/>
  <c r="W31" i="1"/>
  <c r="V31" i="1"/>
  <c r="U31" i="1"/>
  <c r="O31" i="1"/>
  <c r="J31" i="1"/>
  <c r="T31" i="1" s="1"/>
  <c r="E31" i="1"/>
  <c r="X30" i="1"/>
  <c r="W30" i="1"/>
  <c r="V30" i="1"/>
  <c r="U30" i="1"/>
  <c r="O30" i="1"/>
  <c r="J30" i="1"/>
  <c r="E30" i="1"/>
  <c r="X29" i="1"/>
  <c r="W29" i="1"/>
  <c r="V29" i="1"/>
  <c r="U29" i="1"/>
  <c r="O29" i="1"/>
  <c r="J29" i="1"/>
  <c r="E29" i="1"/>
  <c r="X28" i="1"/>
  <c r="W28" i="1"/>
  <c r="V28" i="1"/>
  <c r="U28" i="1"/>
  <c r="O28" i="1"/>
  <c r="J28" i="1"/>
  <c r="E28" i="1"/>
  <c r="X27" i="1"/>
  <c r="W27" i="1"/>
  <c r="V27" i="1"/>
  <c r="U27" i="1"/>
  <c r="O27" i="1"/>
  <c r="J27" i="1"/>
  <c r="E27" i="1"/>
  <c r="X26" i="1"/>
  <c r="W26" i="1"/>
  <c r="V26" i="1"/>
  <c r="U26" i="1"/>
  <c r="O26" i="1"/>
  <c r="J26" i="1"/>
  <c r="E26" i="1"/>
  <c r="X25" i="1"/>
  <c r="W25" i="1"/>
  <c r="V25" i="1"/>
  <c r="U25" i="1"/>
  <c r="O25" i="1"/>
  <c r="J25" i="1"/>
  <c r="E25" i="1"/>
  <c r="X24" i="1"/>
  <c r="W24" i="1"/>
  <c r="V24" i="1"/>
  <c r="U24" i="1"/>
  <c r="O24" i="1"/>
  <c r="J24" i="1"/>
  <c r="E24" i="1"/>
  <c r="X23" i="1"/>
  <c r="W23" i="1"/>
  <c r="V23" i="1"/>
  <c r="U23" i="1"/>
  <c r="O23" i="1"/>
  <c r="J23" i="1"/>
  <c r="E23" i="1"/>
  <c r="X22" i="1"/>
  <c r="W22" i="1"/>
  <c r="V22" i="1"/>
  <c r="U22" i="1"/>
  <c r="O22" i="1"/>
  <c r="J22" i="1"/>
  <c r="E22" i="1"/>
  <c r="X21" i="1"/>
  <c r="W21" i="1"/>
  <c r="V21" i="1"/>
  <c r="U21" i="1"/>
  <c r="O21" i="1"/>
  <c r="J21" i="1"/>
  <c r="T21" i="1" s="1"/>
  <c r="E21" i="1"/>
  <c r="S20" i="1"/>
  <c r="R20" i="1"/>
  <c r="Q20" i="1"/>
  <c r="P20" i="1"/>
  <c r="N20" i="1"/>
  <c r="M20" i="1"/>
  <c r="L20" i="1"/>
  <c r="V20" i="1" s="1"/>
  <c r="K20" i="1"/>
  <c r="U20" i="1" s="1"/>
  <c r="I20" i="1"/>
  <c r="H20" i="1"/>
  <c r="G20" i="1"/>
  <c r="F20" i="1"/>
  <c r="X19" i="1"/>
  <c r="W19" i="1"/>
  <c r="V19" i="1"/>
  <c r="U19" i="1"/>
  <c r="O19" i="1"/>
  <c r="J19" i="1"/>
  <c r="E19" i="1"/>
  <c r="X18" i="1"/>
  <c r="W18" i="1"/>
  <c r="V18" i="1"/>
  <c r="U18" i="1"/>
  <c r="O18" i="1"/>
  <c r="J18" i="1"/>
  <c r="E18" i="1"/>
  <c r="S17" i="1"/>
  <c r="R17" i="1"/>
  <c r="Q17" i="1"/>
  <c r="P17" i="1"/>
  <c r="N17" i="1"/>
  <c r="M17" i="1"/>
  <c r="L17" i="1"/>
  <c r="K17" i="1"/>
  <c r="U17" i="1" s="1"/>
  <c r="I17" i="1"/>
  <c r="H17" i="1"/>
  <c r="G17" i="1"/>
  <c r="F17" i="1"/>
  <c r="X16" i="1"/>
  <c r="W16" i="1"/>
  <c r="V16" i="1"/>
  <c r="U16" i="1"/>
  <c r="O16" i="1"/>
  <c r="O15" i="1" s="1"/>
  <c r="J16" i="1"/>
  <c r="E16" i="1"/>
  <c r="E15" i="1" s="1"/>
  <c r="S15" i="1"/>
  <c r="R15" i="1"/>
  <c r="Q15" i="1"/>
  <c r="P15" i="1"/>
  <c r="N15" i="1"/>
  <c r="M15" i="1"/>
  <c r="W15" i="1" s="1"/>
  <c r="L15" i="1"/>
  <c r="V15" i="1" s="1"/>
  <c r="K15" i="1"/>
  <c r="I15" i="1"/>
  <c r="H15" i="1"/>
  <c r="G15" i="1"/>
  <c r="F15" i="1"/>
  <c r="G473" i="1" l="1"/>
  <c r="O156" i="1"/>
  <c r="O114" i="1"/>
  <c r="O127" i="1"/>
  <c r="T127" i="1" s="1"/>
  <c r="V140" i="1"/>
  <c r="V151" i="1"/>
  <c r="Q287" i="1"/>
  <c r="Q286" i="1" s="1"/>
  <c r="V288" i="1"/>
  <c r="T290" i="1"/>
  <c r="H404" i="1"/>
  <c r="J414" i="1"/>
  <c r="T509" i="1"/>
  <c r="T513" i="1"/>
  <c r="T537" i="1"/>
  <c r="M667" i="1"/>
  <c r="K670" i="1"/>
  <c r="U670" i="1" s="1"/>
  <c r="T720" i="1"/>
  <c r="X838" i="1"/>
  <c r="X884" i="1"/>
  <c r="E954" i="1"/>
  <c r="P945" i="1"/>
  <c r="T176" i="1"/>
  <c r="T184" i="1"/>
  <c r="R182" i="1"/>
  <c r="W182" i="1" s="1"/>
  <c r="O241" i="1"/>
  <c r="T427" i="1"/>
  <c r="T450" i="1"/>
  <c r="J506" i="1"/>
  <c r="T508" i="1"/>
  <c r="T511" i="1"/>
  <c r="T515" i="1"/>
  <c r="F586" i="1"/>
  <c r="T604" i="1"/>
  <c r="G649" i="1"/>
  <c r="G660" i="1"/>
  <c r="G670" i="1"/>
  <c r="S670" i="1"/>
  <c r="T731" i="1"/>
  <c r="T795" i="1"/>
  <c r="J256" i="1"/>
  <c r="U658" i="1"/>
  <c r="T22" i="1"/>
  <c r="T25" i="1"/>
  <c r="T29" i="1"/>
  <c r="T344" i="1"/>
  <c r="P404" i="1"/>
  <c r="T1038" i="1"/>
  <c r="U256" i="1"/>
  <c r="T408" i="1"/>
  <c r="T820" i="1"/>
  <c r="V661" i="1"/>
  <c r="T38" i="1"/>
  <c r="T315" i="1"/>
  <c r="T335" i="1"/>
  <c r="T492" i="1"/>
  <c r="T727" i="1"/>
  <c r="T881" i="1"/>
  <c r="T918" i="1"/>
  <c r="T926" i="1"/>
  <c r="T18" i="1"/>
  <c r="T278" i="1"/>
  <c r="T647" i="1"/>
  <c r="T921" i="1"/>
  <c r="T972" i="1"/>
  <c r="L649" i="1"/>
  <c r="U652" i="1"/>
  <c r="U703" i="1"/>
  <c r="E17" i="1"/>
  <c r="T116" i="1"/>
  <c r="T461" i="1"/>
  <c r="T533" i="1"/>
  <c r="T627" i="1"/>
  <c r="T796" i="1"/>
  <c r="T897" i="1"/>
  <c r="T933" i="1"/>
  <c r="S255" i="1"/>
  <c r="T320" i="1"/>
  <c r="T562" i="1"/>
  <c r="T574" i="1"/>
  <c r="T632" i="1"/>
  <c r="J33" i="1"/>
  <c r="O64" i="1"/>
  <c r="T89" i="1"/>
  <c r="T110" i="1"/>
  <c r="T113" i="1"/>
  <c r="T175" i="1"/>
  <c r="T179" i="1"/>
  <c r="T183" i="1"/>
  <c r="T189" i="1"/>
  <c r="T192" i="1"/>
  <c r="T195" i="1"/>
  <c r="T293" i="1"/>
  <c r="T299" i="1"/>
  <c r="T303" i="1"/>
  <c r="T566" i="1"/>
  <c r="Q593" i="1"/>
  <c r="T669" i="1"/>
  <c r="T673" i="1"/>
  <c r="O713" i="1"/>
  <c r="T804" i="1"/>
  <c r="T815" i="1"/>
  <c r="T991" i="1"/>
  <c r="N1009" i="1"/>
  <c r="T1066" i="1"/>
  <c r="X503" i="1"/>
  <c r="J17" i="1"/>
  <c r="T56" i="1"/>
  <c r="T67" i="1"/>
  <c r="T95" i="1"/>
  <c r="T236" i="1"/>
  <c r="T244" i="1"/>
  <c r="T295" i="1"/>
  <c r="T327" i="1"/>
  <c r="T441" i="1"/>
  <c r="T446" i="1"/>
  <c r="T466" i="1"/>
  <c r="T479" i="1"/>
  <c r="T485" i="1"/>
  <c r="I550" i="1"/>
  <c r="T615" i="1"/>
  <c r="K649" i="1"/>
  <c r="U649" i="1" s="1"/>
  <c r="T672" i="1"/>
  <c r="T747" i="1"/>
  <c r="T914" i="1"/>
  <c r="L936" i="1"/>
  <c r="V936" i="1" s="1"/>
  <c r="X1002" i="1"/>
  <c r="T1005" i="1"/>
  <c r="T59" i="1"/>
  <c r="N286" i="1"/>
  <c r="X286" i="1" s="1"/>
  <c r="F369" i="1"/>
  <c r="J478" i="1"/>
  <c r="P473" i="1"/>
  <c r="E547" i="1"/>
  <c r="I654" i="1"/>
  <c r="H660" i="1"/>
  <c r="H670" i="1"/>
  <c r="T751" i="1"/>
  <c r="T833" i="1"/>
  <c r="O835" i="1"/>
  <c r="T842" i="1"/>
  <c r="T846" i="1"/>
  <c r="O966" i="1"/>
  <c r="T1053" i="1"/>
  <c r="T119" i="1"/>
  <c r="T145" i="1"/>
  <c r="T149" i="1"/>
  <c r="T152" i="1"/>
  <c r="T162" i="1"/>
  <c r="T165" i="1"/>
  <c r="T168" i="1"/>
  <c r="T172" i="1"/>
  <c r="W260" i="1"/>
  <c r="P369" i="1"/>
  <c r="T372" i="1"/>
  <c r="T396" i="1"/>
  <c r="S473" i="1"/>
  <c r="T577" i="1"/>
  <c r="T611" i="1"/>
  <c r="T620" i="1"/>
  <c r="O737" i="1"/>
  <c r="T738" i="1"/>
  <c r="T849" i="1"/>
  <c r="T852" i="1"/>
  <c r="T860" i="1"/>
  <c r="T865" i="1"/>
  <c r="T869" i="1"/>
  <c r="T873" i="1"/>
  <c r="T937" i="1"/>
  <c r="E960" i="1"/>
  <c r="L990" i="1"/>
  <c r="V990" i="1" s="1"/>
  <c r="T1008" i="1"/>
  <c r="T1017" i="1"/>
  <c r="X1026" i="1"/>
  <c r="E33" i="1"/>
  <c r="E64" i="1"/>
  <c r="T77" i="1"/>
  <c r="T84" i="1"/>
  <c r="T125" i="1"/>
  <c r="T218" i="1"/>
  <c r="O397" i="1"/>
  <c r="X407" i="1"/>
  <c r="T428" i="1"/>
  <c r="T447" i="1"/>
  <c r="M520" i="1"/>
  <c r="J552" i="1"/>
  <c r="T552" i="1" s="1"/>
  <c r="H567" i="1"/>
  <c r="T596" i="1"/>
  <c r="S593" i="1"/>
  <c r="L660" i="1"/>
  <c r="T693" i="1"/>
  <c r="E730" i="1"/>
  <c r="O730" i="1"/>
  <c r="E767" i="1"/>
  <c r="T861" i="1"/>
  <c r="T884" i="1"/>
  <c r="T887" i="1"/>
  <c r="E929" i="1"/>
  <c r="L837" i="1"/>
  <c r="T930" i="1"/>
  <c r="O960" i="1"/>
  <c r="M965" i="1"/>
  <c r="W965" i="1" s="1"/>
  <c r="I965" i="1"/>
  <c r="P965" i="1"/>
  <c r="O982" i="1"/>
  <c r="J1020" i="1"/>
  <c r="X1030" i="1"/>
  <c r="X1050" i="1"/>
  <c r="T196" i="1"/>
  <c r="T204" i="1"/>
  <c r="T217" i="1"/>
  <c r="T233" i="1"/>
  <c r="T237" i="1"/>
  <c r="N255" i="1"/>
  <c r="T258" i="1"/>
  <c r="T274" i="1"/>
  <c r="T328" i="1"/>
  <c r="T336" i="1"/>
  <c r="T339" i="1"/>
  <c r="T347" i="1"/>
  <c r="T351" i="1"/>
  <c r="T355" i="1"/>
  <c r="S369" i="1"/>
  <c r="T375" i="1"/>
  <c r="L369" i="1"/>
  <c r="Q369" i="1"/>
  <c r="O385" i="1"/>
  <c r="T400" i="1"/>
  <c r="O454" i="1"/>
  <c r="E468" i="1"/>
  <c r="T499" i="1"/>
  <c r="E554" i="1"/>
  <c r="O563" i="1"/>
  <c r="L609" i="1"/>
  <c r="E610" i="1"/>
  <c r="J610" i="1"/>
  <c r="E634" i="1"/>
  <c r="J634" i="1"/>
  <c r="T639" i="1"/>
  <c r="R654" i="1"/>
  <c r="O665" i="1"/>
  <c r="H677" i="1"/>
  <c r="T684" i="1"/>
  <c r="T688" i="1"/>
  <c r="T704" i="1"/>
  <c r="T812" i="1"/>
  <c r="O939" i="1"/>
  <c r="E966" i="1"/>
  <c r="S965" i="1"/>
  <c r="T969" i="1"/>
  <c r="T980" i="1"/>
  <c r="T34" i="1"/>
  <c r="J52" i="1"/>
  <c r="T52" i="1" s="1"/>
  <c r="T63" i="1"/>
  <c r="T70" i="1"/>
  <c r="E71" i="1"/>
  <c r="T98" i="1"/>
  <c r="T235" i="1"/>
  <c r="T239" i="1"/>
  <c r="T243" i="1"/>
  <c r="T248" i="1"/>
  <c r="T251" i="1"/>
  <c r="T294" i="1"/>
  <c r="O307" i="1"/>
  <c r="J310" i="1"/>
  <c r="T318" i="1"/>
  <c r="T326" i="1"/>
  <c r="T331" i="1"/>
  <c r="T334" i="1"/>
  <c r="T342" i="1"/>
  <c r="T363" i="1"/>
  <c r="T380" i="1"/>
  <c r="T387" i="1"/>
  <c r="T419" i="1"/>
  <c r="T433" i="1"/>
  <c r="T457" i="1"/>
  <c r="E465" i="1"/>
  <c r="T469" i="1"/>
  <c r="T481" i="1"/>
  <c r="T483" i="1"/>
  <c r="T516" i="1"/>
  <c r="T524" i="1"/>
  <c r="T532" i="1"/>
  <c r="O578" i="1"/>
  <c r="T579" i="1"/>
  <c r="G586" i="1"/>
  <c r="T592" i="1"/>
  <c r="H593" i="1"/>
  <c r="T603" i="1"/>
  <c r="T616" i="1"/>
  <c r="T619" i="1"/>
  <c r="L641" i="1"/>
  <c r="V641" i="1" s="1"/>
  <c r="O650" i="1"/>
  <c r="O658" i="1"/>
  <c r="T659" i="1"/>
  <c r="I660" i="1"/>
  <c r="S677" i="1"/>
  <c r="T697" i="1"/>
  <c r="E715" i="1"/>
  <c r="T719" i="1"/>
  <c r="E783" i="1"/>
  <c r="F818" i="1"/>
  <c r="T906" i="1"/>
  <c r="J960" i="1"/>
  <c r="T1014" i="1"/>
  <c r="T1029" i="1"/>
  <c r="T1042" i="1"/>
  <c r="T1043" i="1"/>
  <c r="X1063" i="1"/>
  <c r="T19" i="1"/>
  <c r="T37" i="1"/>
  <c r="E45" i="1"/>
  <c r="O45" i="1"/>
  <c r="O57" i="1"/>
  <c r="T58" i="1"/>
  <c r="V64" i="1"/>
  <c r="E75" i="1"/>
  <c r="T82" i="1"/>
  <c r="J85" i="1"/>
  <c r="O85" i="1"/>
  <c r="T126" i="1"/>
  <c r="T135" i="1"/>
  <c r="T141" i="1"/>
  <c r="T142" i="1"/>
  <c r="T146" i="1"/>
  <c r="T163" i="1"/>
  <c r="T169" i="1"/>
  <c r="T220" i="1"/>
  <c r="T221" i="1"/>
  <c r="T262" i="1"/>
  <c r="T300" i="1"/>
  <c r="J442" i="1"/>
  <c r="E591" i="1"/>
  <c r="G593" i="1"/>
  <c r="L593" i="1"/>
  <c r="V594" i="1"/>
  <c r="U598" i="1"/>
  <c r="J598" i="1"/>
  <c r="E608" i="1"/>
  <c r="R606" i="1"/>
  <c r="U1050" i="1"/>
  <c r="K1048" i="1"/>
  <c r="U1048" i="1" s="1"/>
  <c r="R538" i="1"/>
  <c r="X543" i="1"/>
  <c r="N538" i="1"/>
  <c r="X538" i="1" s="1"/>
  <c r="U810" i="1"/>
  <c r="J810" i="1"/>
  <c r="W20" i="1"/>
  <c r="M80" i="1"/>
  <c r="M79" i="1" s="1"/>
  <c r="T504" i="1"/>
  <c r="J503" i="1"/>
  <c r="W534" i="1"/>
  <c r="J534" i="1"/>
  <c r="U642" i="1"/>
  <c r="J642" i="1"/>
  <c r="T642" i="1" s="1"/>
  <c r="O81" i="1"/>
  <c r="O124" i="1"/>
  <c r="T23" i="1"/>
  <c r="T26" i="1"/>
  <c r="T30" i="1"/>
  <c r="T41" i="1"/>
  <c r="T55" i="1"/>
  <c r="T72" i="1"/>
  <c r="Q80" i="1"/>
  <c r="T111" i="1"/>
  <c r="T122" i="1"/>
  <c r="T154" i="1"/>
  <c r="T155" i="1"/>
  <c r="T173" i="1"/>
  <c r="T177" i="1"/>
  <c r="T180" i="1"/>
  <c r="T185" i="1"/>
  <c r="T197" i="1"/>
  <c r="T200" i="1"/>
  <c r="T213" i="1"/>
  <c r="U357" i="1"/>
  <c r="K356" i="1"/>
  <c r="U356" i="1" s="1"/>
  <c r="F404" i="1"/>
  <c r="J407" i="1"/>
  <c r="T407" i="1" s="1"/>
  <c r="E498" i="1"/>
  <c r="O645" i="1"/>
  <c r="Q644" i="1"/>
  <c r="E314" i="1"/>
  <c r="O314" i="1"/>
  <c r="T343" i="1"/>
  <c r="T352" i="1"/>
  <c r="T360" i="1"/>
  <c r="E397" i="1"/>
  <c r="X397" i="1"/>
  <c r="E417" i="1"/>
  <c r="E422" i="1"/>
  <c r="S413" i="1"/>
  <c r="T462" i="1"/>
  <c r="T470" i="1"/>
  <c r="T488" i="1"/>
  <c r="T505" i="1"/>
  <c r="E534" i="1"/>
  <c r="T555" i="1"/>
  <c r="T559" i="1"/>
  <c r="E561" i="1"/>
  <c r="E587" i="1"/>
  <c r="O608" i="1"/>
  <c r="E628" i="1"/>
  <c r="O628" i="1"/>
  <c r="E631" i="1"/>
  <c r="G677" i="1"/>
  <c r="J750" i="1"/>
  <c r="V750" i="1"/>
  <c r="T222" i="1"/>
  <c r="T246" i="1"/>
  <c r="T247" i="1"/>
  <c r="T250" i="1"/>
  <c r="T257" i="1"/>
  <c r="T271" i="1"/>
  <c r="T279" i="1"/>
  <c r="T284" i="1"/>
  <c r="T298" i="1"/>
  <c r="E310" i="1"/>
  <c r="T350" i="1"/>
  <c r="T358" i="1"/>
  <c r="T359" i="1"/>
  <c r="O378" i="1"/>
  <c r="T383" i="1"/>
  <c r="T384" i="1"/>
  <c r="T392" i="1"/>
  <c r="T401" i="1"/>
  <c r="L404" i="1"/>
  <c r="V404" i="1" s="1"/>
  <c r="T418" i="1"/>
  <c r="T423" i="1"/>
  <c r="T434" i="1"/>
  <c r="E460" i="1"/>
  <c r="T464" i="1"/>
  <c r="T482" i="1"/>
  <c r="T484" i="1"/>
  <c r="T486" i="1"/>
  <c r="T490" i="1"/>
  <c r="E491" i="1"/>
  <c r="E473" i="1" s="1"/>
  <c r="T496" i="1"/>
  <c r="T500" i="1"/>
  <c r="G520" i="1"/>
  <c r="T525" i="1"/>
  <c r="E527" i="1"/>
  <c r="I520" i="1"/>
  <c r="E531" i="1"/>
  <c r="T548" i="1"/>
  <c r="E552" i="1"/>
  <c r="N550" i="1"/>
  <c r="X550" i="1" s="1"/>
  <c r="E558" i="1"/>
  <c r="I567" i="1"/>
  <c r="I549" i="1" s="1"/>
  <c r="S567" i="1"/>
  <c r="T588" i="1"/>
  <c r="T624" i="1"/>
  <c r="J638" i="1"/>
  <c r="N649" i="1"/>
  <c r="W661" i="1"/>
  <c r="M660" i="1"/>
  <c r="W660" i="1" s="1"/>
  <c r="R660" i="1"/>
  <c r="N667" i="1"/>
  <c r="X667" i="1" s="1"/>
  <c r="X668" i="1"/>
  <c r="U710" i="1"/>
  <c r="J710" i="1"/>
  <c r="O789" i="1"/>
  <c r="W801" i="1"/>
  <c r="M791" i="1"/>
  <c r="T868" i="1"/>
  <c r="T229" i="1"/>
  <c r="T240" i="1"/>
  <c r="J260" i="1"/>
  <c r="T266" i="1"/>
  <c r="T273" i="1"/>
  <c r="T277" i="1"/>
  <c r="O287" i="1"/>
  <c r="T319" i="1"/>
  <c r="T323" i="1"/>
  <c r="S356" i="1"/>
  <c r="T366" i="1"/>
  <c r="O388" i="1"/>
  <c r="E391" i="1"/>
  <c r="E404" i="1"/>
  <c r="H413" i="1"/>
  <c r="H403" i="1" s="1"/>
  <c r="T436" i="1"/>
  <c r="L473" i="1"/>
  <c r="Q473" i="1"/>
  <c r="V473" i="1" s="1"/>
  <c r="J498" i="1"/>
  <c r="Q520" i="1"/>
  <c r="V520" i="1" s="1"/>
  <c r="T535" i="1"/>
  <c r="E536" i="1"/>
  <c r="Q538" i="1"/>
  <c r="O580" i="1"/>
  <c r="M583" i="1"/>
  <c r="W583" i="1" s="1"/>
  <c r="H586" i="1"/>
  <c r="R586" i="1"/>
  <c r="P593" i="1"/>
  <c r="E598" i="1"/>
  <c r="W601" i="1"/>
  <c r="X671" i="1"/>
  <c r="N670" i="1"/>
  <c r="X670" i="1" s="1"/>
  <c r="E703" i="1"/>
  <c r="O721" i="1"/>
  <c r="N818" i="1"/>
  <c r="X818" i="1" s="1"/>
  <c r="X824" i="1"/>
  <c r="O907" i="1"/>
  <c r="Q965" i="1"/>
  <c r="T1034" i="1"/>
  <c r="T1054" i="1"/>
  <c r="O1052" i="1"/>
  <c r="X1055" i="1"/>
  <c r="S649" i="1"/>
  <c r="E652" i="1"/>
  <c r="J655" i="1"/>
  <c r="E665" i="1"/>
  <c r="Q677" i="1"/>
  <c r="J683" i="1"/>
  <c r="T685" i="1"/>
  <c r="T695" i="1"/>
  <c r="E696" i="1"/>
  <c r="E707" i="1"/>
  <c r="E721" i="1"/>
  <c r="W732" i="1"/>
  <c r="T733" i="1"/>
  <c r="T768" i="1"/>
  <c r="O785" i="1"/>
  <c r="E787" i="1"/>
  <c r="H791" i="1"/>
  <c r="T799" i="1"/>
  <c r="T811" i="1"/>
  <c r="J832" i="1"/>
  <c r="O832" i="1"/>
  <c r="V835" i="1"/>
  <c r="T857" i="1"/>
  <c r="T872" i="1"/>
  <c r="T880" i="1"/>
  <c r="M837" i="1"/>
  <c r="W837" i="1" s="1"/>
  <c r="T905" i="1"/>
  <c r="T910" i="1"/>
  <c r="M936" i="1"/>
  <c r="W936" i="1" s="1"/>
  <c r="O942" i="1"/>
  <c r="V947" i="1"/>
  <c r="T950" i="1"/>
  <c r="G965" i="1"/>
  <c r="V966" i="1"/>
  <c r="T973" i="1"/>
  <c r="H965" i="1"/>
  <c r="T981" i="1"/>
  <c r="T984" i="1"/>
  <c r="K990" i="1"/>
  <c r="U990" i="1" s="1"/>
  <c r="T1004" i="1"/>
  <c r="K1009" i="1"/>
  <c r="U1009" i="1" s="1"/>
  <c r="T1019" i="1"/>
  <c r="O1020" i="1"/>
  <c r="E1023" i="1"/>
  <c r="T1062" i="1"/>
  <c r="G654" i="1"/>
  <c r="S654" i="1"/>
  <c r="O661" i="1"/>
  <c r="T692" i="1"/>
  <c r="I699" i="1"/>
  <c r="T711" i="1"/>
  <c r="T735" i="1"/>
  <c r="O779" i="1"/>
  <c r="O781" i="1"/>
  <c r="E789" i="1"/>
  <c r="O801" i="1"/>
  <c r="H818" i="1"/>
  <c r="R818" i="1"/>
  <c r="O882" i="1"/>
  <c r="J916" i="1"/>
  <c r="S945" i="1"/>
  <c r="X1009" i="1"/>
  <c r="O1016" i="1"/>
  <c r="R649" i="1"/>
  <c r="Q660" i="1"/>
  <c r="O674" i="1"/>
  <c r="T691" i="1"/>
  <c r="O717" i="1"/>
  <c r="W721" i="1"/>
  <c r="O732" i="1"/>
  <c r="T784" i="1"/>
  <c r="R778" i="1"/>
  <c r="Q791" i="1"/>
  <c r="O829" i="1"/>
  <c r="T845" i="1"/>
  <c r="J859" i="1"/>
  <c r="T864" i="1"/>
  <c r="T886" i="1"/>
  <c r="T893" i="1"/>
  <c r="T898" i="1"/>
  <c r="T901" i="1"/>
  <c r="T913" i="1"/>
  <c r="T922" i="1"/>
  <c r="T938" i="1"/>
  <c r="T944" i="1"/>
  <c r="T961" i="1"/>
  <c r="T1001" i="1"/>
  <c r="E1012" i="1"/>
  <c r="E1009" i="1" s="1"/>
  <c r="T1022" i="1"/>
  <c r="O1023" i="1"/>
  <c r="T1031" i="1"/>
  <c r="T1041" i="1"/>
  <c r="T1058" i="1"/>
  <c r="T1061" i="1"/>
  <c r="X17" i="1"/>
  <c r="T27" i="1"/>
  <c r="J57" i="1"/>
  <c r="N80" i="1"/>
  <c r="O132" i="1"/>
  <c r="T181" i="1"/>
  <c r="T230" i="1"/>
  <c r="T252" i="1"/>
  <c r="W256" i="1"/>
  <c r="T259" i="1"/>
  <c r="T261" i="1"/>
  <c r="T263" i="1"/>
  <c r="Q356" i="1"/>
  <c r="V521" i="1"/>
  <c r="L520" i="1"/>
  <c r="N586" i="1"/>
  <c r="X591" i="1"/>
  <c r="J20" i="1"/>
  <c r="E36" i="1"/>
  <c r="T43" i="1"/>
  <c r="E57" i="1"/>
  <c r="T60" i="1"/>
  <c r="T73" i="1"/>
  <c r="V85" i="1"/>
  <c r="J36" i="1"/>
  <c r="T53" i="1"/>
  <c r="G42" i="1"/>
  <c r="E61" i="1"/>
  <c r="J61" i="1"/>
  <c r="J71" i="1"/>
  <c r="U75" i="1"/>
  <c r="V118" i="1"/>
  <c r="Q137" i="1"/>
  <c r="O137" i="1" s="1"/>
  <c r="V138" i="1"/>
  <c r="O153" i="1"/>
  <c r="T157" i="1"/>
  <c r="O187" i="1"/>
  <c r="T187" i="1" s="1"/>
  <c r="O188" i="1"/>
  <c r="T188" i="1" s="1"/>
  <c r="O199" i="1"/>
  <c r="T199" i="1" s="1"/>
  <c r="T209" i="1"/>
  <c r="T212" i="1"/>
  <c r="T214" i="1"/>
  <c r="O224" i="1"/>
  <c r="T224" i="1" s="1"/>
  <c r="T225" i="1"/>
  <c r="T254" i="1"/>
  <c r="E255" i="1"/>
  <c r="O260" i="1"/>
  <c r="T265" i="1"/>
  <c r="T267" i="1"/>
  <c r="T302" i="1"/>
  <c r="T304" i="1"/>
  <c r="V314" i="1"/>
  <c r="T322" i="1"/>
  <c r="T324" i="1"/>
  <c r="T338" i="1"/>
  <c r="T340" i="1"/>
  <c r="T354" i="1"/>
  <c r="O357" i="1"/>
  <c r="H369" i="1"/>
  <c r="J378" i="1"/>
  <c r="T379" i="1"/>
  <c r="T381" i="1"/>
  <c r="T389" i="1"/>
  <c r="I369" i="1"/>
  <c r="I42" i="1" s="1"/>
  <c r="R404" i="1"/>
  <c r="L413" i="1"/>
  <c r="O442" i="1"/>
  <c r="W478" i="1"/>
  <c r="M473" i="1"/>
  <c r="O529" i="1"/>
  <c r="E539" i="1"/>
  <c r="E543" i="1"/>
  <c r="F538" i="1"/>
  <c r="O545" i="1"/>
  <c r="M644" i="1"/>
  <c r="W644" i="1" s="1"/>
  <c r="W645" i="1"/>
  <c r="E779" i="1"/>
  <c r="F778" i="1"/>
  <c r="T35" i="1"/>
  <c r="O61" i="1"/>
  <c r="T112" i="1"/>
  <c r="R115" i="1"/>
  <c r="W115" i="1" s="1"/>
  <c r="J124" i="1"/>
  <c r="T133" i="1"/>
  <c r="T170" i="1"/>
  <c r="V17" i="1"/>
  <c r="T39" i="1"/>
  <c r="E20" i="1"/>
  <c r="J40" i="1"/>
  <c r="T40" i="1" s="1"/>
  <c r="T66" i="1"/>
  <c r="T68" i="1"/>
  <c r="T76" i="1"/>
  <c r="U85" i="1"/>
  <c r="T88" i="1"/>
  <c r="T90" i="1"/>
  <c r="T97" i="1"/>
  <c r="V99" i="1"/>
  <c r="O108" i="1"/>
  <c r="O117" i="1"/>
  <c r="T117" i="1" s="1"/>
  <c r="T120" i="1"/>
  <c r="T128" i="1"/>
  <c r="J182" i="1"/>
  <c r="T216" i="1"/>
  <c r="O232" i="1"/>
  <c r="T232" i="1" s="1"/>
  <c r="T242" i="1"/>
  <c r="M255" i="1"/>
  <c r="O256" i="1"/>
  <c r="O297" i="1"/>
  <c r="E307" i="1"/>
  <c r="O310" i="1"/>
  <c r="J314" i="1"/>
  <c r="E357" i="1"/>
  <c r="J357" i="1"/>
  <c r="K369" i="1"/>
  <c r="O370" i="1"/>
  <c r="P413" i="1"/>
  <c r="P403" i="1" s="1"/>
  <c r="O541" i="1"/>
  <c r="V745" i="1"/>
  <c r="J745" i="1"/>
  <c r="J272" i="1"/>
  <c r="M286" i="1"/>
  <c r="W286" i="1" s="1"/>
  <c r="T289" i="1"/>
  <c r="T291" i="1"/>
  <c r="J297" i="1"/>
  <c r="T297" i="1" s="1"/>
  <c r="T316" i="1"/>
  <c r="T330" i="1"/>
  <c r="T332" i="1"/>
  <c r="T346" i="1"/>
  <c r="T348" i="1"/>
  <c r="L356" i="1"/>
  <c r="T362" i="1"/>
  <c r="T364" i="1"/>
  <c r="O367" i="1"/>
  <c r="T368" i="1"/>
  <c r="J370" i="1"/>
  <c r="T371" i="1"/>
  <c r="T373" i="1"/>
  <c r="O376" i="1"/>
  <c r="T377" i="1"/>
  <c r="J411" i="1"/>
  <c r="T411" i="1" s="1"/>
  <c r="T412" i="1"/>
  <c r="G413" i="1"/>
  <c r="T451" i="1"/>
  <c r="J449" i="1"/>
  <c r="T453" i="1"/>
  <c r="T480" i="1"/>
  <c r="O478" i="1"/>
  <c r="T478" i="1" s="1"/>
  <c r="R473" i="1"/>
  <c r="O521" i="1"/>
  <c r="P520" i="1"/>
  <c r="H520" i="1"/>
  <c r="T544" i="1"/>
  <c r="S550" i="1"/>
  <c r="S549" i="1" s="1"/>
  <c r="U556" i="1"/>
  <c r="J556" i="1"/>
  <c r="V561" i="1"/>
  <c r="V565" i="1"/>
  <c r="P567" i="1"/>
  <c r="L567" i="1"/>
  <c r="V601" i="1"/>
  <c r="L600" i="1"/>
  <c r="V600" i="1" s="1"/>
  <c r="V614" i="1"/>
  <c r="J614" i="1"/>
  <c r="U655" i="1"/>
  <c r="O391" i="1"/>
  <c r="T393" i="1"/>
  <c r="X409" i="1"/>
  <c r="K413" i="1"/>
  <c r="U413" i="1" s="1"/>
  <c r="F413" i="1"/>
  <c r="F403" i="1" s="1"/>
  <c r="E414" i="1"/>
  <c r="W417" i="1"/>
  <c r="T420" i="1"/>
  <c r="I413" i="1"/>
  <c r="T424" i="1"/>
  <c r="T438" i="1"/>
  <c r="E437" i="1"/>
  <c r="E454" i="1"/>
  <c r="J460" i="1"/>
  <c r="T474" i="1"/>
  <c r="V498" i="1"/>
  <c r="T501" i="1"/>
  <c r="T517" i="1"/>
  <c r="J527" i="1"/>
  <c r="T527" i="1" s="1"/>
  <c r="R520" i="1"/>
  <c r="V531" i="1"/>
  <c r="J539" i="1"/>
  <c r="T539" i="1" s="1"/>
  <c r="K538" i="1"/>
  <c r="S538" i="1"/>
  <c r="M550" i="1"/>
  <c r="W550" i="1" s="1"/>
  <c r="G550" i="1"/>
  <c r="V563" i="1"/>
  <c r="K567" i="1"/>
  <c r="U567" i="1" s="1"/>
  <c r="O569" i="1"/>
  <c r="T570" i="1"/>
  <c r="R567" i="1"/>
  <c r="T572" i="1"/>
  <c r="E573" i="1"/>
  <c r="K586" i="1"/>
  <c r="U586" i="1" s="1"/>
  <c r="S586" i="1"/>
  <c r="R593" i="1"/>
  <c r="E671" i="1"/>
  <c r="F670" i="1"/>
  <c r="U671" i="1"/>
  <c r="R723" i="1"/>
  <c r="T744" i="1"/>
  <c r="O797" i="1"/>
  <c r="T823" i="1"/>
  <c r="O874" i="1"/>
  <c r="P837" i="1"/>
  <c r="E388" i="1"/>
  <c r="T395" i="1"/>
  <c r="T399" i="1"/>
  <c r="O404" i="1"/>
  <c r="X405" i="1"/>
  <c r="T415" i="1"/>
  <c r="J417" i="1"/>
  <c r="T426" i="1"/>
  <c r="U437" i="1"/>
  <c r="T440" i="1"/>
  <c r="E442" i="1"/>
  <c r="E449" i="1"/>
  <c r="T456" i="1"/>
  <c r="J468" i="1"/>
  <c r="T476" i="1"/>
  <c r="O491" i="1"/>
  <c r="O495" i="1"/>
  <c r="E506" i="1"/>
  <c r="T523" i="1"/>
  <c r="E529" i="1"/>
  <c r="J531" i="1"/>
  <c r="O536" i="1"/>
  <c r="I538" i="1"/>
  <c r="G538" i="1"/>
  <c r="P538" i="1"/>
  <c r="J543" i="1"/>
  <c r="O554" i="1"/>
  <c r="O556" i="1"/>
  <c r="T556" i="1" s="1"/>
  <c r="O558" i="1"/>
  <c r="H550" i="1"/>
  <c r="H549" i="1" s="1"/>
  <c r="E565" i="1"/>
  <c r="J565" i="1"/>
  <c r="J571" i="1"/>
  <c r="T582" i="1"/>
  <c r="I593" i="1"/>
  <c r="G606" i="1"/>
  <c r="I606" i="1"/>
  <c r="E614" i="1"/>
  <c r="O621" i="1"/>
  <c r="E623" i="1"/>
  <c r="O623" i="1"/>
  <c r="T656" i="1"/>
  <c r="E667" i="1"/>
  <c r="W737" i="1"/>
  <c r="M723" i="1"/>
  <c r="T780" i="1"/>
  <c r="I791" i="1"/>
  <c r="S791" i="1"/>
  <c r="E819" i="1"/>
  <c r="T828" i="1"/>
  <c r="E1030" i="1"/>
  <c r="H1026" i="1"/>
  <c r="E1026" i="1" s="1"/>
  <c r="W1030" i="1"/>
  <c r="M1026" i="1"/>
  <c r="W1026" i="1" s="1"/>
  <c r="X1039" i="1"/>
  <c r="N1036" i="1"/>
  <c r="X1036" i="1" s="1"/>
  <c r="J391" i="1"/>
  <c r="G404" i="1"/>
  <c r="I404" i="1"/>
  <c r="M404" i="1"/>
  <c r="W404" i="1" s="1"/>
  <c r="Q404" i="1"/>
  <c r="X411" i="1"/>
  <c r="W414" i="1"/>
  <c r="V422" i="1"/>
  <c r="J422" i="1"/>
  <c r="T430" i="1"/>
  <c r="E431" i="1"/>
  <c r="T445" i="1"/>
  <c r="V478" i="1"/>
  <c r="T494" i="1"/>
  <c r="W506" i="1"/>
  <c r="T507" i="1"/>
  <c r="T519" i="1"/>
  <c r="S520" i="1"/>
  <c r="F520" i="1"/>
  <c r="O534" i="1"/>
  <c r="H538" i="1"/>
  <c r="E545" i="1"/>
  <c r="J547" i="1"/>
  <c r="R550" i="1"/>
  <c r="L550" i="1"/>
  <c r="L549" i="1" s="1"/>
  <c r="Q550" i="1"/>
  <c r="E556" i="1"/>
  <c r="T557" i="1"/>
  <c r="O561" i="1"/>
  <c r="O565" i="1"/>
  <c r="E569" i="1"/>
  <c r="G567" i="1"/>
  <c r="E578" i="1"/>
  <c r="O584" i="1"/>
  <c r="J594" i="1"/>
  <c r="K593" i="1"/>
  <c r="U593" i="1" s="1"/>
  <c r="U594" i="1"/>
  <c r="O601" i="1"/>
  <c r="R670" i="1"/>
  <c r="V678" i="1"/>
  <c r="J678" i="1"/>
  <c r="L677" i="1"/>
  <c r="V683" i="1"/>
  <c r="Q723" i="1"/>
  <c r="T725" i="1"/>
  <c r="T827" i="1"/>
  <c r="U832" i="1"/>
  <c r="K948" i="1"/>
  <c r="U948" i="1" s="1"/>
  <c r="J949" i="1"/>
  <c r="U949" i="1"/>
  <c r="Q586" i="1"/>
  <c r="O598" i="1"/>
  <c r="H606" i="1"/>
  <c r="E621" i="1"/>
  <c r="O636" i="1"/>
  <c r="L644" i="1"/>
  <c r="V644" i="1" s="1"/>
  <c r="H654" i="1"/>
  <c r="Q654" i="1"/>
  <c r="Q670" i="1"/>
  <c r="E674" i="1"/>
  <c r="J674" i="1"/>
  <c r="T674" i="1" s="1"/>
  <c r="I677" i="1"/>
  <c r="R677" i="1"/>
  <c r="E694" i="1"/>
  <c r="J694" i="1"/>
  <c r="M699" i="1"/>
  <c r="O715" i="1"/>
  <c r="J724" i="1"/>
  <c r="O728" i="1"/>
  <c r="T739" i="1"/>
  <c r="O767" i="1"/>
  <c r="O772" i="1"/>
  <c r="N778" i="1"/>
  <c r="X778" i="1" s="1"/>
  <c r="Q778" i="1"/>
  <c r="O783" i="1"/>
  <c r="O816" i="1"/>
  <c r="I818" i="1"/>
  <c r="V832" i="1"/>
  <c r="T841" i="1"/>
  <c r="O862" i="1"/>
  <c r="T894" i="1"/>
  <c r="T902" i="1"/>
  <c r="U916" i="1"/>
  <c r="T941" i="1"/>
  <c r="T951" i="1"/>
  <c r="T964" i="1"/>
  <c r="E638" i="1"/>
  <c r="E650" i="1"/>
  <c r="J650" i="1"/>
  <c r="H649" i="1"/>
  <c r="E683" i="1"/>
  <c r="O696" i="1"/>
  <c r="Q699" i="1"/>
  <c r="E713" i="1"/>
  <c r="G723" i="1"/>
  <c r="E728" i="1"/>
  <c r="I723" i="1"/>
  <c r="E732" i="1"/>
  <c r="E745" i="1"/>
  <c r="E772" i="1"/>
  <c r="H778" i="1"/>
  <c r="E781" i="1"/>
  <c r="S778" i="1"/>
  <c r="O787" i="1"/>
  <c r="G791" i="1"/>
  <c r="E816" i="1"/>
  <c r="O824" i="1"/>
  <c r="E829" i="1"/>
  <c r="S818" i="1"/>
  <c r="I837" i="1"/>
  <c r="O641" i="1"/>
  <c r="F649" i="1"/>
  <c r="U650" i="1"/>
  <c r="I670" i="1"/>
  <c r="O683" i="1"/>
  <c r="T683" i="1" s="1"/>
  <c r="T687" i="1"/>
  <c r="T689" i="1"/>
  <c r="O707" i="1"/>
  <c r="T709" i="1"/>
  <c r="J741" i="1"/>
  <c r="O741" i="1"/>
  <c r="I778" i="1"/>
  <c r="G778" i="1"/>
  <c r="E785" i="1"/>
  <c r="O808" i="1"/>
  <c r="R791" i="1"/>
  <c r="Q818" i="1"/>
  <c r="G818" i="1"/>
  <c r="E832" i="1"/>
  <c r="T834" i="1"/>
  <c r="T836" i="1"/>
  <c r="O838" i="1"/>
  <c r="T925" i="1"/>
  <c r="T956" i="1"/>
  <c r="T968" i="1"/>
  <c r="T976" i="1"/>
  <c r="J990" i="1"/>
  <c r="M1000" i="1"/>
  <c r="W1002" i="1"/>
  <c r="W1039" i="1"/>
  <c r="R1036" i="1"/>
  <c r="W1036" i="1" s="1"/>
  <c r="E862" i="1"/>
  <c r="E904" i="1"/>
  <c r="J904" i="1"/>
  <c r="O934" i="1"/>
  <c r="L945" i="1"/>
  <c r="E982" i="1"/>
  <c r="F1009" i="1"/>
  <c r="T1015" i="1"/>
  <c r="T1021" i="1"/>
  <c r="O1039" i="1"/>
  <c r="O1036" i="1" s="1"/>
  <c r="T1045" i="1"/>
  <c r="T1049" i="1"/>
  <c r="J1052" i="1"/>
  <c r="X1061" i="1"/>
  <c r="O1065" i="1"/>
  <c r="T1065" i="1" s="1"/>
  <c r="Q837" i="1"/>
  <c r="I945" i="1"/>
  <c r="O977" i="1"/>
  <c r="E990" i="1"/>
  <c r="O1030" i="1"/>
  <c r="U1030" i="1"/>
  <c r="T1057" i="1"/>
  <c r="O853" i="1"/>
  <c r="O859" i="1"/>
  <c r="E882" i="1"/>
  <c r="O904" i="1"/>
  <c r="E916" i="1"/>
  <c r="R945" i="1"/>
  <c r="O957" i="1"/>
  <c r="R965" i="1"/>
  <c r="E977" i="1"/>
  <c r="X1023" i="1"/>
  <c r="P1026" i="1"/>
  <c r="O1026" i="1" s="1"/>
  <c r="T1027" i="1"/>
  <c r="T1033" i="1"/>
  <c r="T1035" i="1"/>
  <c r="T1037" i="1"/>
  <c r="X1059" i="1"/>
  <c r="O106" i="1"/>
  <c r="T106" i="1" s="1"/>
  <c r="P105" i="1"/>
  <c r="U15" i="1"/>
  <c r="T16" i="1"/>
  <c r="O17" i="1"/>
  <c r="W17" i="1"/>
  <c r="X20" i="1"/>
  <c r="T24" i="1"/>
  <c r="T28" i="1"/>
  <c r="T32" i="1"/>
  <c r="O33" i="1"/>
  <c r="W33" i="1"/>
  <c r="X36" i="1"/>
  <c r="X40" i="1"/>
  <c r="T44" i="1"/>
  <c r="K45" i="1"/>
  <c r="W45" i="1"/>
  <c r="T48" i="1"/>
  <c r="T57" i="1"/>
  <c r="X57" i="1"/>
  <c r="X61" i="1"/>
  <c r="U64" i="1"/>
  <c r="T65" i="1"/>
  <c r="T69" i="1"/>
  <c r="W71" i="1"/>
  <c r="T74" i="1"/>
  <c r="O75" i="1"/>
  <c r="X75" i="1"/>
  <c r="K80" i="1"/>
  <c r="J81" i="1"/>
  <c r="V81" i="1"/>
  <c r="T83" i="1"/>
  <c r="W85" i="1"/>
  <c r="T87" i="1"/>
  <c r="T91" i="1"/>
  <c r="T96" i="1"/>
  <c r="U99" i="1"/>
  <c r="T114" i="1"/>
  <c r="J115" i="1"/>
  <c r="X15" i="1"/>
  <c r="O20" i="1"/>
  <c r="J15" i="1"/>
  <c r="L45" i="1"/>
  <c r="J51" i="1"/>
  <c r="U51" i="1"/>
  <c r="T54" i="1"/>
  <c r="J64" i="1"/>
  <c r="O71" i="1"/>
  <c r="L80" i="1"/>
  <c r="O86" i="1"/>
  <c r="T86" i="1" s="1"/>
  <c r="V86" i="1"/>
  <c r="O93" i="1"/>
  <c r="T93" i="1" s="1"/>
  <c r="V93" i="1"/>
  <c r="T94" i="1"/>
  <c r="J99" i="1"/>
  <c r="R99" i="1"/>
  <c r="W106" i="1"/>
  <c r="T109" i="1"/>
  <c r="X112" i="1"/>
  <c r="V115" i="1"/>
  <c r="J118" i="1"/>
  <c r="J108" i="1"/>
  <c r="U108" i="1"/>
  <c r="O36" i="1"/>
  <c r="J75" i="1"/>
  <c r="O107" i="1"/>
  <c r="T107" i="1" s="1"/>
  <c r="T121" i="1"/>
  <c r="X124" i="1"/>
  <c r="J129" i="1"/>
  <c r="R129" i="1"/>
  <c r="V129" i="1"/>
  <c r="T130" i="1"/>
  <c r="O131" i="1"/>
  <c r="T131" i="1" s="1"/>
  <c r="V132" i="1"/>
  <c r="T134" i="1"/>
  <c r="R137" i="1"/>
  <c r="T138" i="1"/>
  <c r="O139" i="1"/>
  <c r="T139" i="1" s="1"/>
  <c r="T140" i="1"/>
  <c r="T144" i="1"/>
  <c r="T148" i="1"/>
  <c r="T153" i="1"/>
  <c r="T156" i="1"/>
  <c r="W159" i="1"/>
  <c r="W161" i="1"/>
  <c r="T164" i="1"/>
  <c r="T167" i="1"/>
  <c r="W171" i="1"/>
  <c r="T174" i="1"/>
  <c r="T178" i="1"/>
  <c r="X182" i="1"/>
  <c r="T186" i="1"/>
  <c r="T191" i="1"/>
  <c r="T194" i="1"/>
  <c r="T198" i="1"/>
  <c r="W201" i="1"/>
  <c r="T203" i="1"/>
  <c r="W206" i="1"/>
  <c r="T208" i="1"/>
  <c r="T211" i="1"/>
  <c r="T215" i="1"/>
  <c r="T219" i="1"/>
  <c r="T223" i="1"/>
  <c r="W226" i="1"/>
  <c r="W228" i="1"/>
  <c r="T231" i="1"/>
  <c r="T234" i="1"/>
  <c r="T238" i="1"/>
  <c r="T241" i="1"/>
  <c r="T245" i="1"/>
  <c r="T249" i="1"/>
  <c r="T253" i="1"/>
  <c r="K255" i="1"/>
  <c r="X255" i="1"/>
  <c r="X256" i="1"/>
  <c r="U260" i="1"/>
  <c r="T264" i="1"/>
  <c r="T268" i="1"/>
  <c r="O270" i="1"/>
  <c r="T270" i="1" s="1"/>
  <c r="T276" i="1"/>
  <c r="T280" i="1"/>
  <c r="T281" i="1"/>
  <c r="T282" i="1"/>
  <c r="O283" i="1"/>
  <c r="T283" i="1" s="1"/>
  <c r="T285" i="1"/>
  <c r="K286" i="1"/>
  <c r="J287" i="1"/>
  <c r="V287" i="1"/>
  <c r="T288" i="1"/>
  <c r="T292" i="1"/>
  <c r="T296" i="1"/>
  <c r="X297" i="1"/>
  <c r="T301" i="1"/>
  <c r="T305" i="1"/>
  <c r="J307" i="1"/>
  <c r="V307" i="1"/>
  <c r="T309" i="1"/>
  <c r="W310" i="1"/>
  <c r="T313" i="1"/>
  <c r="W314" i="1"/>
  <c r="T317" i="1"/>
  <c r="T321" i="1"/>
  <c r="T325" i="1"/>
  <c r="T329" i="1"/>
  <c r="T333" i="1"/>
  <c r="T337" i="1"/>
  <c r="T341" i="1"/>
  <c r="T345" i="1"/>
  <c r="T349" i="1"/>
  <c r="T353" i="1"/>
  <c r="M356" i="1"/>
  <c r="X357" i="1"/>
  <c r="T361" i="1"/>
  <c r="T365" i="1"/>
  <c r="J367" i="1"/>
  <c r="V367" i="1"/>
  <c r="M369" i="1"/>
  <c r="T370" i="1"/>
  <c r="X370" i="1"/>
  <c r="T374" i="1"/>
  <c r="J376" i="1"/>
  <c r="V376" i="1"/>
  <c r="X378" i="1"/>
  <c r="T382" i="1"/>
  <c r="U385" i="1"/>
  <c r="T386" i="1"/>
  <c r="J388" i="1"/>
  <c r="V388" i="1"/>
  <c r="T390" i="1"/>
  <c r="W391" i="1"/>
  <c r="T394" i="1"/>
  <c r="U397" i="1"/>
  <c r="T398" i="1"/>
  <c r="T402" i="1"/>
  <c r="N404" i="1"/>
  <c r="U405" i="1"/>
  <c r="T406" i="1"/>
  <c r="W407" i="1"/>
  <c r="U409" i="1"/>
  <c r="T410" i="1"/>
  <c r="W411" i="1"/>
  <c r="M413" i="1"/>
  <c r="X414" i="1"/>
  <c r="X417" i="1"/>
  <c r="T421" i="1"/>
  <c r="O422" i="1"/>
  <c r="W422" i="1"/>
  <c r="T425" i="1"/>
  <c r="T429" i="1"/>
  <c r="J431" i="1"/>
  <c r="V431" i="1"/>
  <c r="T435" i="1"/>
  <c r="J437" i="1"/>
  <c r="V437" i="1"/>
  <c r="T439" i="1"/>
  <c r="U442" i="1"/>
  <c r="T459" i="1"/>
  <c r="O123" i="1"/>
  <c r="T123" i="1" s="1"/>
  <c r="S129" i="1"/>
  <c r="J132" i="1"/>
  <c r="J137" i="1"/>
  <c r="O150" i="1"/>
  <c r="T150" i="1" s="1"/>
  <c r="T151" i="1"/>
  <c r="O158" i="1"/>
  <c r="T158" i="1" s="1"/>
  <c r="T159" i="1"/>
  <c r="O160" i="1"/>
  <c r="T160" i="1" s="1"/>
  <c r="T161" i="1"/>
  <c r="O166" i="1"/>
  <c r="T166" i="1" s="1"/>
  <c r="V166" i="1"/>
  <c r="T171" i="1"/>
  <c r="Q182" i="1"/>
  <c r="O190" i="1"/>
  <c r="T190" i="1" s="1"/>
  <c r="O193" i="1"/>
  <c r="T193" i="1" s="1"/>
  <c r="T201" i="1"/>
  <c r="O202" i="1"/>
  <c r="T202" i="1" s="1"/>
  <c r="V202" i="1"/>
  <c r="O205" i="1"/>
  <c r="T205" i="1" s="1"/>
  <c r="T206" i="1"/>
  <c r="O207" i="1"/>
  <c r="T207" i="1" s="1"/>
  <c r="O210" i="1"/>
  <c r="T210" i="1" s="1"/>
  <c r="T226" i="1"/>
  <c r="O227" i="1"/>
  <c r="T227" i="1" s="1"/>
  <c r="T228" i="1"/>
  <c r="L255" i="1"/>
  <c r="P255" i="1"/>
  <c r="T269" i="1"/>
  <c r="O275" i="1"/>
  <c r="T275" i="1" s="1"/>
  <c r="L286" i="1"/>
  <c r="P286" i="1"/>
  <c r="O286" i="1" s="1"/>
  <c r="F356" i="1"/>
  <c r="E356" i="1" s="1"/>
  <c r="N356" i="1"/>
  <c r="R356" i="1"/>
  <c r="N369" i="1"/>
  <c r="R369" i="1"/>
  <c r="J397" i="1"/>
  <c r="K404" i="1"/>
  <c r="S404" i="1"/>
  <c r="S403" i="1" s="1"/>
  <c r="J405" i="1"/>
  <c r="J409" i="1"/>
  <c r="N413" i="1"/>
  <c r="R413" i="1"/>
  <c r="Q414" i="1"/>
  <c r="O416" i="1"/>
  <c r="V416" i="1"/>
  <c r="O431" i="1"/>
  <c r="O437" i="1"/>
  <c r="V442" i="1"/>
  <c r="T444" i="1"/>
  <c r="T448" i="1"/>
  <c r="O449" i="1"/>
  <c r="J454" i="1"/>
  <c r="T455" i="1"/>
  <c r="W460" i="1"/>
  <c r="V567" i="1"/>
  <c r="W123" i="1"/>
  <c r="W150" i="1"/>
  <c r="W158" i="1"/>
  <c r="W160" i="1"/>
  <c r="W190" i="1"/>
  <c r="W193" i="1"/>
  <c r="W205" i="1"/>
  <c r="W207" i="1"/>
  <c r="W210" i="1"/>
  <c r="W227" i="1"/>
  <c r="W275" i="1"/>
  <c r="U454" i="1"/>
  <c r="T458" i="1"/>
  <c r="R118" i="1"/>
  <c r="W118" i="1" s="1"/>
  <c r="R272" i="1"/>
  <c r="R255" i="1" s="1"/>
  <c r="O417" i="1"/>
  <c r="T443" i="1"/>
  <c r="W449" i="1"/>
  <c r="O460" i="1"/>
  <c r="T463" i="1"/>
  <c r="J465" i="1"/>
  <c r="V465" i="1"/>
  <c r="T467" i="1"/>
  <c r="O468" i="1"/>
  <c r="W468" i="1"/>
  <c r="T471" i="1"/>
  <c r="N473" i="1"/>
  <c r="T475" i="1"/>
  <c r="U478" i="1"/>
  <c r="V487" i="1"/>
  <c r="T489" i="1"/>
  <c r="J491" i="1"/>
  <c r="V491" i="1"/>
  <c r="T493" i="1"/>
  <c r="J495" i="1"/>
  <c r="V495" i="1"/>
  <c r="T497" i="1"/>
  <c r="O498" i="1"/>
  <c r="W498" i="1"/>
  <c r="T502" i="1"/>
  <c r="O503" i="1"/>
  <c r="W503" i="1"/>
  <c r="X506" i="1"/>
  <c r="T510" i="1"/>
  <c r="T514" i="1"/>
  <c r="N520" i="1"/>
  <c r="E521" i="1"/>
  <c r="U521" i="1"/>
  <c r="T522" i="1"/>
  <c r="T526" i="1"/>
  <c r="O527" i="1"/>
  <c r="W527" i="1"/>
  <c r="U529" i="1"/>
  <c r="T530" i="1"/>
  <c r="O531" i="1"/>
  <c r="W531" i="1"/>
  <c r="X534" i="1"/>
  <c r="J536" i="1"/>
  <c r="V536" i="1"/>
  <c r="L538" i="1"/>
  <c r="O539" i="1"/>
  <c r="W539" i="1"/>
  <c r="E541" i="1"/>
  <c r="U541" i="1"/>
  <c r="T542" i="1"/>
  <c r="O543" i="1"/>
  <c r="W543" i="1"/>
  <c r="U545" i="1"/>
  <c r="T546" i="1"/>
  <c r="O547" i="1"/>
  <c r="W547" i="1"/>
  <c r="F550" i="1"/>
  <c r="U552" i="1"/>
  <c r="K550" i="1"/>
  <c r="O552" i="1"/>
  <c r="X556" i="1"/>
  <c r="V558" i="1"/>
  <c r="W561" i="1"/>
  <c r="E563" i="1"/>
  <c r="J563" i="1"/>
  <c r="U563" i="1"/>
  <c r="O465" i="1"/>
  <c r="K473" i="1"/>
  <c r="K520" i="1"/>
  <c r="J521" i="1"/>
  <c r="J529" i="1"/>
  <c r="M538" i="1"/>
  <c r="J541" i="1"/>
  <c r="J545" i="1"/>
  <c r="J561" i="1"/>
  <c r="W565" i="1"/>
  <c r="V569" i="1"/>
  <c r="Q567" i="1"/>
  <c r="W571" i="1"/>
  <c r="O573" i="1"/>
  <c r="T581" i="1"/>
  <c r="M586" i="1"/>
  <c r="W587" i="1"/>
  <c r="X487" i="1"/>
  <c r="T560" i="1"/>
  <c r="W569" i="1"/>
  <c r="M567" i="1"/>
  <c r="E571" i="1"/>
  <c r="F567" i="1"/>
  <c r="N567" i="1"/>
  <c r="X571" i="1"/>
  <c r="V573" i="1"/>
  <c r="O487" i="1"/>
  <c r="O506" i="1"/>
  <c r="P550" i="1"/>
  <c r="X552" i="1"/>
  <c r="V554" i="1"/>
  <c r="T564" i="1"/>
  <c r="O571" i="1"/>
  <c r="T576" i="1"/>
  <c r="J554" i="1"/>
  <c r="J558" i="1"/>
  <c r="J569" i="1"/>
  <c r="J573" i="1"/>
  <c r="T575" i="1"/>
  <c r="W578" i="1"/>
  <c r="J580" i="1"/>
  <c r="U580" i="1"/>
  <c r="P583" i="1"/>
  <c r="T585" i="1"/>
  <c r="I586" i="1"/>
  <c r="O591" i="1"/>
  <c r="E601" i="1"/>
  <c r="J601" i="1"/>
  <c r="K600" i="1"/>
  <c r="U601" i="1"/>
  <c r="O609" i="1"/>
  <c r="O610" i="1"/>
  <c r="T610" i="1" s="1"/>
  <c r="E612" i="1"/>
  <c r="O612" i="1"/>
  <c r="P606" i="1"/>
  <c r="O614" i="1"/>
  <c r="T618" i="1"/>
  <c r="T622" i="1"/>
  <c r="T634" i="1"/>
  <c r="X634" i="1"/>
  <c r="X638" i="1"/>
  <c r="O642" i="1"/>
  <c r="O644" i="1"/>
  <c r="T648" i="1"/>
  <c r="J578" i="1"/>
  <c r="E580" i="1"/>
  <c r="L583" i="1"/>
  <c r="J584" i="1"/>
  <c r="K583" i="1"/>
  <c r="U584" i="1"/>
  <c r="S583" i="1"/>
  <c r="O587" i="1"/>
  <c r="T590" i="1"/>
  <c r="E594" i="1"/>
  <c r="F593" i="1"/>
  <c r="N593" i="1"/>
  <c r="X594" i="1"/>
  <c r="T598" i="1"/>
  <c r="X598" i="1"/>
  <c r="T602" i="1"/>
  <c r="E607" i="1"/>
  <c r="Q607" i="1"/>
  <c r="E609" i="1"/>
  <c r="S606" i="1"/>
  <c r="V612" i="1"/>
  <c r="M606" i="1"/>
  <c r="W623" i="1"/>
  <c r="O631" i="1"/>
  <c r="O634" i="1"/>
  <c r="E636" i="1"/>
  <c r="O638" i="1"/>
  <c r="T638" i="1" s="1"/>
  <c r="E645" i="1"/>
  <c r="J645" i="1"/>
  <c r="K644" i="1"/>
  <c r="U645" i="1"/>
  <c r="G583" i="1"/>
  <c r="E583" i="1" s="1"/>
  <c r="E584" i="1"/>
  <c r="W591" i="1"/>
  <c r="O600" i="1"/>
  <c r="T630" i="1"/>
  <c r="V636" i="1"/>
  <c r="T651" i="1"/>
  <c r="T653" i="1"/>
  <c r="V609" i="1"/>
  <c r="L608" i="1"/>
  <c r="X610" i="1"/>
  <c r="N609" i="1"/>
  <c r="J609" i="1" s="1"/>
  <c r="X614" i="1"/>
  <c r="J621" i="1"/>
  <c r="U621" i="1"/>
  <c r="T626" i="1"/>
  <c r="V628" i="1"/>
  <c r="W631" i="1"/>
  <c r="U641" i="1"/>
  <c r="E642" i="1"/>
  <c r="F641" i="1"/>
  <c r="E641" i="1" s="1"/>
  <c r="N641" i="1"/>
  <c r="X642" i="1"/>
  <c r="E655" i="1"/>
  <c r="F654" i="1"/>
  <c r="X655" i="1"/>
  <c r="N654" i="1"/>
  <c r="V660" i="1"/>
  <c r="J665" i="1"/>
  <c r="U665" i="1"/>
  <c r="L667" i="1"/>
  <c r="V668" i="1"/>
  <c r="V671" i="1"/>
  <c r="E678" i="1"/>
  <c r="F677" i="1"/>
  <c r="E677" i="1" s="1"/>
  <c r="N677" i="1"/>
  <c r="X678" i="1"/>
  <c r="T682" i="1"/>
  <c r="X694" i="1"/>
  <c r="H699" i="1"/>
  <c r="E700" i="1"/>
  <c r="T702" i="1"/>
  <c r="J713" i="1"/>
  <c r="U713" i="1"/>
  <c r="J721" i="1"/>
  <c r="U721" i="1"/>
  <c r="O724" i="1"/>
  <c r="P723" i="1"/>
  <c r="U724" i="1"/>
  <c r="J732" i="1"/>
  <c r="U732" i="1"/>
  <c r="T736" i="1"/>
  <c r="T742" i="1"/>
  <c r="T753" i="1"/>
  <c r="T757" i="1"/>
  <c r="M818" i="1"/>
  <c r="W819" i="1"/>
  <c r="X1020" i="1"/>
  <c r="J1023" i="1"/>
  <c r="T1024" i="1"/>
  <c r="T1040" i="1"/>
  <c r="V1046" i="1"/>
  <c r="O1050" i="1"/>
  <c r="O1048" i="1" s="1"/>
  <c r="P1048" i="1"/>
  <c r="U1055" i="1"/>
  <c r="W1061" i="1"/>
  <c r="J587" i="1"/>
  <c r="V587" i="1"/>
  <c r="T589" i="1"/>
  <c r="J591" i="1"/>
  <c r="V591" i="1"/>
  <c r="O594" i="1"/>
  <c r="W594" i="1"/>
  <c r="T597" i="1"/>
  <c r="W598" i="1"/>
  <c r="X601" i="1"/>
  <c r="T605" i="1"/>
  <c r="K606" i="1"/>
  <c r="W610" i="1"/>
  <c r="U612" i="1"/>
  <c r="T613" i="1"/>
  <c r="W614" i="1"/>
  <c r="T617" i="1"/>
  <c r="X621" i="1"/>
  <c r="J623" i="1"/>
  <c r="V623" i="1"/>
  <c r="T625" i="1"/>
  <c r="U628" i="1"/>
  <c r="T629" i="1"/>
  <c r="J631" i="1"/>
  <c r="V631" i="1"/>
  <c r="T633" i="1"/>
  <c r="W634" i="1"/>
  <c r="U636" i="1"/>
  <c r="T637" i="1"/>
  <c r="W638" i="1"/>
  <c r="W642" i="1"/>
  <c r="X645" i="1"/>
  <c r="X649" i="1"/>
  <c r="I649" i="1"/>
  <c r="M649" i="1"/>
  <c r="Q649" i="1"/>
  <c r="V649" i="1" s="1"/>
  <c r="V650" i="1"/>
  <c r="J652" i="1"/>
  <c r="O652" i="1"/>
  <c r="O655" i="1"/>
  <c r="T655" i="1" s="1"/>
  <c r="T662" i="1"/>
  <c r="W667" i="1"/>
  <c r="M670" i="1"/>
  <c r="W671" i="1"/>
  <c r="X674" i="1"/>
  <c r="P677" i="1"/>
  <c r="O678" i="1"/>
  <c r="V696" i="1"/>
  <c r="T698" i="1"/>
  <c r="S699" i="1"/>
  <c r="W703" i="1"/>
  <c r="J703" i="1"/>
  <c r="O710" i="1"/>
  <c r="R699" i="1"/>
  <c r="W699" i="1" s="1"/>
  <c r="T718" i="1"/>
  <c r="L723" i="1"/>
  <c r="V724" i="1"/>
  <c r="V728" i="1"/>
  <c r="U737" i="1"/>
  <c r="J737" i="1"/>
  <c r="V741" i="1"/>
  <c r="E810" i="1"/>
  <c r="F791" i="1"/>
  <c r="X810" i="1"/>
  <c r="N791" i="1"/>
  <c r="L586" i="1"/>
  <c r="P586" i="1"/>
  <c r="M593" i="1"/>
  <c r="F600" i="1"/>
  <c r="E600" i="1" s="1"/>
  <c r="N600" i="1"/>
  <c r="J612" i="1"/>
  <c r="J628" i="1"/>
  <c r="J636" i="1"/>
  <c r="M641" i="1"/>
  <c r="F644" i="1"/>
  <c r="E644" i="1" s="1"/>
  <c r="T646" i="1"/>
  <c r="W650" i="1"/>
  <c r="K654" i="1"/>
  <c r="P660" i="1"/>
  <c r="E661" i="1"/>
  <c r="J661" i="1"/>
  <c r="K660" i="1"/>
  <c r="U661" i="1"/>
  <c r="S660" i="1"/>
  <c r="E668" i="1"/>
  <c r="J671" i="1"/>
  <c r="K677" i="1"/>
  <c r="W683" i="1"/>
  <c r="T690" i="1"/>
  <c r="O700" i="1"/>
  <c r="P699" i="1"/>
  <c r="T706" i="1"/>
  <c r="E710" i="1"/>
  <c r="F699" i="1"/>
  <c r="X710" i="1"/>
  <c r="N699" i="1"/>
  <c r="T714" i="1"/>
  <c r="T722" i="1"/>
  <c r="H723" i="1"/>
  <c r="E724" i="1"/>
  <c r="W730" i="1"/>
  <c r="J730" i="1"/>
  <c r="M654" i="1"/>
  <c r="W655" i="1"/>
  <c r="E658" i="1"/>
  <c r="J658" i="1"/>
  <c r="X658" i="1"/>
  <c r="T666" i="1"/>
  <c r="O668" i="1"/>
  <c r="P667" i="1"/>
  <c r="O667" i="1" s="1"/>
  <c r="O671" i="1"/>
  <c r="W678" i="1"/>
  <c r="T686" i="1"/>
  <c r="W694" i="1"/>
  <c r="O694" i="1"/>
  <c r="G699" i="1"/>
  <c r="L699" i="1"/>
  <c r="V700" i="1"/>
  <c r="O703" i="1"/>
  <c r="W707" i="1"/>
  <c r="J707" i="1"/>
  <c r="W715" i="1"/>
  <c r="J715" i="1"/>
  <c r="E717" i="1"/>
  <c r="J717" i="1"/>
  <c r="U717" i="1"/>
  <c r="S723" i="1"/>
  <c r="T743" i="1"/>
  <c r="E750" i="1"/>
  <c r="F723" i="1"/>
  <c r="X750" i="1"/>
  <c r="N723" i="1"/>
  <c r="T774" i="1"/>
  <c r="L791" i="1"/>
  <c r="V792" i="1"/>
  <c r="J829" i="1"/>
  <c r="U829" i="1"/>
  <c r="K818" i="1"/>
  <c r="T831" i="1"/>
  <c r="T749" i="1"/>
  <c r="T770" i="1"/>
  <c r="V772" i="1"/>
  <c r="J781" i="1"/>
  <c r="U781" i="1"/>
  <c r="K778" i="1"/>
  <c r="J785" i="1"/>
  <c r="U785" i="1"/>
  <c r="J789" i="1"/>
  <c r="U789" i="1"/>
  <c r="T814" i="1"/>
  <c r="V816" i="1"/>
  <c r="T826" i="1"/>
  <c r="T830" i="1"/>
  <c r="T900" i="1"/>
  <c r="T908" i="1"/>
  <c r="T928" i="1"/>
  <c r="W960" i="1"/>
  <c r="J982" i="1"/>
  <c r="T983" i="1"/>
  <c r="T987" i="1"/>
  <c r="X987" i="1"/>
  <c r="L654" i="1"/>
  <c r="P654" i="1"/>
  <c r="F660" i="1"/>
  <c r="N660" i="1"/>
  <c r="K667" i="1"/>
  <c r="J668" i="1"/>
  <c r="L670" i="1"/>
  <c r="P670" i="1"/>
  <c r="M677" i="1"/>
  <c r="J696" i="1"/>
  <c r="K699" i="1"/>
  <c r="J700" i="1"/>
  <c r="K723" i="1"/>
  <c r="T726" i="1"/>
  <c r="W728" i="1"/>
  <c r="T734" i="1"/>
  <c r="V737" i="1"/>
  <c r="E741" i="1"/>
  <c r="W741" i="1"/>
  <c r="U745" i="1"/>
  <c r="O745" i="1"/>
  <c r="X745" i="1"/>
  <c r="T748" i="1"/>
  <c r="O750" i="1"/>
  <c r="T752" i="1"/>
  <c r="T766" i="1"/>
  <c r="T782" i="1"/>
  <c r="T786" i="1"/>
  <c r="T790" i="1"/>
  <c r="E797" i="1"/>
  <c r="J797" i="1"/>
  <c r="U797" i="1"/>
  <c r="E801" i="1"/>
  <c r="J801" i="1"/>
  <c r="U801" i="1"/>
  <c r="T806" i="1"/>
  <c r="E808" i="1"/>
  <c r="V808" i="1"/>
  <c r="O819" i="1"/>
  <c r="T822" i="1"/>
  <c r="E824" i="1"/>
  <c r="V824" i="1"/>
  <c r="J862" i="1"/>
  <c r="U862" i="1"/>
  <c r="T867" i="1"/>
  <c r="J885" i="1"/>
  <c r="N882" i="1"/>
  <c r="N837" i="1" s="1"/>
  <c r="X885" i="1"/>
  <c r="W954" i="1"/>
  <c r="W724" i="1"/>
  <c r="J728" i="1"/>
  <c r="T729" i="1"/>
  <c r="E737" i="1"/>
  <c r="U741" i="1"/>
  <c r="T746" i="1"/>
  <c r="W750" i="1"/>
  <c r="T762" i="1"/>
  <c r="W767" i="1"/>
  <c r="M778" i="1"/>
  <c r="W779" i="1"/>
  <c r="W783" i="1"/>
  <c r="W787" i="1"/>
  <c r="O792" i="1"/>
  <c r="P791" i="1"/>
  <c r="T794" i="1"/>
  <c r="T798" i="1"/>
  <c r="T802" i="1"/>
  <c r="H837" i="1"/>
  <c r="T839" i="1"/>
  <c r="T761" i="1"/>
  <c r="T765" i="1"/>
  <c r="J767" i="1"/>
  <c r="V767" i="1"/>
  <c r="T769" i="1"/>
  <c r="U772" i="1"/>
  <c r="T773" i="1"/>
  <c r="T777" i="1"/>
  <c r="J779" i="1"/>
  <c r="V779" i="1"/>
  <c r="X781" i="1"/>
  <c r="J783" i="1"/>
  <c r="V783" i="1"/>
  <c r="X785" i="1"/>
  <c r="J787" i="1"/>
  <c r="V787" i="1"/>
  <c r="X789" i="1"/>
  <c r="E792" i="1"/>
  <c r="U792" i="1"/>
  <c r="T793" i="1"/>
  <c r="X797" i="1"/>
  <c r="X801" i="1"/>
  <c r="T805" i="1"/>
  <c r="U808" i="1"/>
  <c r="T809" i="1"/>
  <c r="O810" i="1"/>
  <c r="W810" i="1"/>
  <c r="T813" i="1"/>
  <c r="U816" i="1"/>
  <c r="T817" i="1"/>
  <c r="J819" i="1"/>
  <c r="V819" i="1"/>
  <c r="T821" i="1"/>
  <c r="U824" i="1"/>
  <c r="T825" i="1"/>
  <c r="X829" i="1"/>
  <c r="E838" i="1"/>
  <c r="J838" i="1"/>
  <c r="K837" i="1"/>
  <c r="U838" i="1"/>
  <c r="S837" i="1"/>
  <c r="T848" i="1"/>
  <c r="E853" i="1"/>
  <c r="T855" i="1"/>
  <c r="T863" i="1"/>
  <c r="U882" i="1"/>
  <c r="T883" i="1"/>
  <c r="T889" i="1"/>
  <c r="T896" i="1"/>
  <c r="X916" i="1"/>
  <c r="T924" i="1"/>
  <c r="W929" i="1"/>
  <c r="E936" i="1"/>
  <c r="E947" i="1"/>
  <c r="F945" i="1"/>
  <c r="T975" i="1"/>
  <c r="V977" i="1"/>
  <c r="L965" i="1"/>
  <c r="X1000" i="1"/>
  <c r="T1011" i="1"/>
  <c r="J772" i="1"/>
  <c r="L778" i="1"/>
  <c r="P778" i="1"/>
  <c r="K791" i="1"/>
  <c r="J792" i="1"/>
  <c r="J808" i="1"/>
  <c r="J816" i="1"/>
  <c r="L818" i="1"/>
  <c r="P818" i="1"/>
  <c r="J824" i="1"/>
  <c r="W832" i="1"/>
  <c r="E835" i="1"/>
  <c r="J835" i="1"/>
  <c r="X835" i="1"/>
  <c r="G837" i="1"/>
  <c r="T844" i="1"/>
  <c r="O850" i="1"/>
  <c r="T850" i="1" s="1"/>
  <c r="X850" i="1"/>
  <c r="T851" i="1"/>
  <c r="V853" i="1"/>
  <c r="R837" i="1"/>
  <c r="E874" i="1"/>
  <c r="J874" i="1"/>
  <c r="U874" i="1"/>
  <c r="T879" i="1"/>
  <c r="T892" i="1"/>
  <c r="X904" i="1"/>
  <c r="T920" i="1"/>
  <c r="E939" i="1"/>
  <c r="J939" i="1"/>
  <c r="U939" i="1"/>
  <c r="K936" i="1"/>
  <c r="V942" i="1"/>
  <c r="E942" i="1"/>
  <c r="N948" i="1"/>
  <c r="J948" i="1" s="1"/>
  <c r="X949" i="1"/>
  <c r="O954" i="1"/>
  <c r="T994" i="1"/>
  <c r="V837" i="1"/>
  <c r="T840" i="1"/>
  <c r="E859" i="1"/>
  <c r="F837" i="1"/>
  <c r="X859" i="1"/>
  <c r="T871" i="1"/>
  <c r="T875" i="1"/>
  <c r="E907" i="1"/>
  <c r="J907" i="1"/>
  <c r="U907" i="1"/>
  <c r="T912" i="1"/>
  <c r="O916" i="1"/>
  <c r="O929" i="1"/>
  <c r="T932" i="1"/>
  <c r="E934" i="1"/>
  <c r="V934" i="1"/>
  <c r="X936" i="1"/>
  <c r="T940" i="1"/>
  <c r="T943" i="1"/>
  <c r="J942" i="1"/>
  <c r="T953" i="1"/>
  <c r="V1009" i="1"/>
  <c r="T843" i="1"/>
  <c r="T847" i="1"/>
  <c r="U853" i="1"/>
  <c r="T854" i="1"/>
  <c r="T858" i="1"/>
  <c r="W859" i="1"/>
  <c r="X862" i="1"/>
  <c r="T866" i="1"/>
  <c r="T870" i="1"/>
  <c r="X874" i="1"/>
  <c r="T878" i="1"/>
  <c r="T888" i="1"/>
  <c r="J890" i="1"/>
  <c r="T891" i="1"/>
  <c r="T895" i="1"/>
  <c r="T899" i="1"/>
  <c r="T903" i="1"/>
  <c r="W904" i="1"/>
  <c r="X907" i="1"/>
  <c r="T911" i="1"/>
  <c r="T915" i="1"/>
  <c r="W916" i="1"/>
  <c r="T919" i="1"/>
  <c r="T923" i="1"/>
  <c r="T927" i="1"/>
  <c r="J929" i="1"/>
  <c r="V929" i="1"/>
  <c r="T931" i="1"/>
  <c r="U934" i="1"/>
  <c r="T935" i="1"/>
  <c r="O936" i="1"/>
  <c r="X939" i="1"/>
  <c r="U942" i="1"/>
  <c r="M945" i="1"/>
  <c r="Q945" i="1"/>
  <c r="T946" i="1"/>
  <c r="O947" i="1"/>
  <c r="W947" i="1"/>
  <c r="O949" i="1"/>
  <c r="W949" i="1"/>
  <c r="T952" i="1"/>
  <c r="J954" i="1"/>
  <c r="T963" i="1"/>
  <c r="X963" i="1"/>
  <c r="J966" i="1"/>
  <c r="K965" i="1"/>
  <c r="U966" i="1"/>
  <c r="T971" i="1"/>
  <c r="W980" i="1"/>
  <c r="V985" i="1"/>
  <c r="X990" i="1"/>
  <c r="T996" i="1"/>
  <c r="O1002" i="1"/>
  <c r="O1000" i="1" s="1"/>
  <c r="P1000" i="1"/>
  <c r="T1007" i="1"/>
  <c r="W1012" i="1"/>
  <c r="M1009" i="1"/>
  <c r="J853" i="1"/>
  <c r="J934" i="1"/>
  <c r="F942" i="1"/>
  <c r="X954" i="1"/>
  <c r="T955" i="1"/>
  <c r="T959" i="1"/>
  <c r="T967" i="1"/>
  <c r="O990" i="1"/>
  <c r="X994" i="1"/>
  <c r="V998" i="1"/>
  <c r="V1002" i="1"/>
  <c r="L1000" i="1"/>
  <c r="T1003" i="1"/>
  <c r="V957" i="1"/>
  <c r="T979" i="1"/>
  <c r="U982" i="1"/>
  <c r="T995" i="1"/>
  <c r="O1012" i="1"/>
  <c r="O1009" i="1" s="1"/>
  <c r="W1018" i="1"/>
  <c r="U957" i="1"/>
  <c r="T958" i="1"/>
  <c r="V960" i="1"/>
  <c r="T962" i="1"/>
  <c r="W963" i="1"/>
  <c r="X966" i="1"/>
  <c r="T970" i="1"/>
  <c r="T974" i="1"/>
  <c r="U977" i="1"/>
  <c r="T978" i="1"/>
  <c r="V980" i="1"/>
  <c r="X982" i="1"/>
  <c r="U985" i="1"/>
  <c r="T986" i="1"/>
  <c r="W987" i="1"/>
  <c r="T989" i="1"/>
  <c r="W990" i="1"/>
  <c r="T993" i="1"/>
  <c r="W994" i="1"/>
  <c r="U998" i="1"/>
  <c r="T999" i="1"/>
  <c r="K1000" i="1"/>
  <c r="W1000" i="1"/>
  <c r="U1002" i="1"/>
  <c r="T1006" i="1"/>
  <c r="T1010" i="1"/>
  <c r="J1012" i="1"/>
  <c r="V1012" i="1"/>
  <c r="V1050" i="1"/>
  <c r="L1048" i="1"/>
  <c r="T1052" i="1"/>
  <c r="X1052" i="1"/>
  <c r="J1055" i="1"/>
  <c r="T1056" i="1"/>
  <c r="U1059" i="1"/>
  <c r="W1065" i="1"/>
  <c r="J1067" i="1"/>
  <c r="T1068" i="1"/>
  <c r="J957" i="1"/>
  <c r="F965" i="1"/>
  <c r="N965" i="1"/>
  <c r="J977" i="1"/>
  <c r="J985" i="1"/>
  <c r="J998" i="1"/>
  <c r="F1002" i="1"/>
  <c r="J1002" i="1"/>
  <c r="T1013" i="1"/>
  <c r="E1016" i="1"/>
  <c r="J1016" i="1"/>
  <c r="X1016" i="1"/>
  <c r="O1018" i="1"/>
  <c r="E1020" i="1"/>
  <c r="V1030" i="1"/>
  <c r="T1032" i="1"/>
  <c r="E1039" i="1"/>
  <c r="E1036" i="1" s="1"/>
  <c r="J1039" i="1"/>
  <c r="U1039" i="1"/>
  <c r="K1036" i="1"/>
  <c r="O1046" i="1"/>
  <c r="T1047" i="1"/>
  <c r="H1048" i="1"/>
  <c r="E1050" i="1"/>
  <c r="E1048" i="1" s="1"/>
  <c r="J1059" i="1"/>
  <c r="T1060" i="1"/>
  <c r="U1063" i="1"/>
  <c r="V1018" i="1"/>
  <c r="U1023" i="1"/>
  <c r="V1026" i="1"/>
  <c r="J1026" i="1"/>
  <c r="T1028" i="1"/>
  <c r="T1044" i="1"/>
  <c r="X1048" i="1"/>
  <c r="E1052" i="1"/>
  <c r="W1057" i="1"/>
  <c r="J1063" i="1"/>
  <c r="T1064" i="1"/>
  <c r="U1067" i="1"/>
  <c r="J1030" i="1"/>
  <c r="L1036" i="1"/>
  <c r="J1050" i="1"/>
  <c r="M1048" i="1"/>
  <c r="T960" i="1" l="1"/>
  <c r="V593" i="1"/>
  <c r="T506" i="1"/>
  <c r="T531" i="1"/>
  <c r="T378" i="1"/>
  <c r="E945" i="1"/>
  <c r="T678" i="1"/>
  <c r="O965" i="1"/>
  <c r="T1020" i="1"/>
  <c r="E567" i="1"/>
  <c r="X586" i="1"/>
  <c r="T124" i="1"/>
  <c r="T650" i="1"/>
  <c r="T310" i="1"/>
  <c r="T710" i="1"/>
  <c r="T949" i="1"/>
  <c r="J641" i="1"/>
  <c r="T641" i="1" s="1"/>
  <c r="G549" i="1"/>
  <c r="G518" i="1" s="1"/>
  <c r="T61" i="1"/>
  <c r="T832" i="1"/>
  <c r="E670" i="1"/>
  <c r="J649" i="1"/>
  <c r="O473" i="1"/>
  <c r="T904" i="1"/>
  <c r="W723" i="1"/>
  <c r="V550" i="1"/>
  <c r="U538" i="1"/>
  <c r="T503" i="1"/>
  <c r="O356" i="1"/>
  <c r="T36" i="1"/>
  <c r="E593" i="1"/>
  <c r="V137" i="1"/>
  <c r="R403" i="1"/>
  <c r="O369" i="1"/>
  <c r="E649" i="1"/>
  <c r="O837" i="1"/>
  <c r="T391" i="1"/>
  <c r="V356" i="1"/>
  <c r="J369" i="1"/>
  <c r="E778" i="1"/>
  <c r="L403" i="1"/>
  <c r="T357" i="1"/>
  <c r="T859" i="1"/>
  <c r="O538" i="1"/>
  <c r="T260" i="1"/>
  <c r="W791" i="1"/>
  <c r="T314" i="1"/>
  <c r="T85" i="1"/>
  <c r="O593" i="1"/>
  <c r="O791" i="1"/>
  <c r="U369" i="1"/>
  <c r="O115" i="1"/>
  <c r="T115" i="1" s="1"/>
  <c r="E520" i="1"/>
  <c r="I403" i="1"/>
  <c r="W520" i="1"/>
  <c r="K947" i="1"/>
  <c r="E660" i="1"/>
  <c r="J593" i="1"/>
  <c r="V677" i="1"/>
  <c r="G403" i="1"/>
  <c r="O654" i="1"/>
  <c r="T741" i="1"/>
  <c r="E818" i="1"/>
  <c r="T442" i="1"/>
  <c r="E369" i="1"/>
  <c r="T534" i="1"/>
  <c r="V369" i="1"/>
  <c r="E965" i="1"/>
  <c r="O778" i="1"/>
  <c r="O670" i="1"/>
  <c r="T694" i="1"/>
  <c r="E791" i="1"/>
  <c r="T614" i="1"/>
  <c r="O567" i="1"/>
  <c r="T498" i="1"/>
  <c r="Q79" i="1"/>
  <c r="Q42" i="1" s="1"/>
  <c r="E606" i="1"/>
  <c r="T990" i="1"/>
  <c r="O677" i="1"/>
  <c r="I518" i="1"/>
  <c r="I14" i="1" s="1"/>
  <c r="J413" i="1"/>
  <c r="M42" i="1"/>
  <c r="T20" i="1"/>
  <c r="R549" i="1"/>
  <c r="R518" i="1" s="1"/>
  <c r="O818" i="1"/>
  <c r="E654" i="1"/>
  <c r="W255" i="1"/>
  <c r="O945" i="1"/>
  <c r="J882" i="1"/>
  <c r="T882" i="1" s="1"/>
  <c r="O699" i="1"/>
  <c r="O660" i="1"/>
  <c r="E586" i="1"/>
  <c r="J538" i="1"/>
  <c r="J356" i="1"/>
  <c r="X80" i="1"/>
  <c r="N79" i="1"/>
  <c r="X79" i="1" s="1"/>
  <c r="E837" i="1"/>
  <c r="E699" i="1"/>
  <c r="O583" i="1"/>
  <c r="T487" i="1"/>
  <c r="H518" i="1"/>
  <c r="E413" i="1"/>
  <c r="E403" i="1" s="1"/>
  <c r="E538" i="1"/>
  <c r="W473" i="1"/>
  <c r="H42" i="1"/>
  <c r="O118" i="1"/>
  <c r="T118" i="1" s="1"/>
  <c r="T565" i="1"/>
  <c r="O520" i="1"/>
  <c r="X837" i="1"/>
  <c r="T609" i="1"/>
  <c r="T1030" i="1"/>
  <c r="T1063" i="1"/>
  <c r="T1039" i="1"/>
  <c r="J1036" i="1"/>
  <c r="E1002" i="1"/>
  <c r="E1000" i="1" s="1"/>
  <c r="F1000" i="1"/>
  <c r="X965" i="1"/>
  <c r="T1067" i="1"/>
  <c r="T1012" i="1"/>
  <c r="V1000" i="1"/>
  <c r="T966" i="1"/>
  <c r="T929" i="1"/>
  <c r="T948" i="1"/>
  <c r="T942" i="1"/>
  <c r="T907" i="1"/>
  <c r="X948" i="1"/>
  <c r="N947" i="1"/>
  <c r="V818" i="1"/>
  <c r="J791" i="1"/>
  <c r="U791" i="1"/>
  <c r="V965" i="1"/>
  <c r="T838" i="1"/>
  <c r="T787" i="1"/>
  <c r="T783" i="1"/>
  <c r="T779" i="1"/>
  <c r="T745" i="1"/>
  <c r="V945" i="1"/>
  <c r="T885" i="1"/>
  <c r="T700" i="1"/>
  <c r="X660" i="1"/>
  <c r="T789" i="1"/>
  <c r="V791" i="1"/>
  <c r="X723" i="1"/>
  <c r="T750" i="1"/>
  <c r="T717" i="1"/>
  <c r="V699" i="1"/>
  <c r="J660" i="1"/>
  <c r="U660" i="1"/>
  <c r="T612" i="1"/>
  <c r="O586" i="1"/>
  <c r="T737" i="1"/>
  <c r="T631" i="1"/>
  <c r="U606" i="1"/>
  <c r="T587" i="1"/>
  <c r="W818" i="1"/>
  <c r="T732" i="1"/>
  <c r="O723" i="1"/>
  <c r="T721" i="1"/>
  <c r="X677" i="1"/>
  <c r="V667" i="1"/>
  <c r="L607" i="1"/>
  <c r="V608" i="1"/>
  <c r="O649" i="1"/>
  <c r="J644" i="1"/>
  <c r="U644" i="1"/>
  <c r="W606" i="1"/>
  <c r="O607" i="1"/>
  <c r="Q606" i="1"/>
  <c r="O606" i="1" s="1"/>
  <c r="T594" i="1"/>
  <c r="T584" i="1"/>
  <c r="J600" i="1"/>
  <c r="U600" i="1"/>
  <c r="T580" i="1"/>
  <c r="T554" i="1"/>
  <c r="O550" i="1"/>
  <c r="P549" i="1"/>
  <c r="T571" i="1"/>
  <c r="W567" i="1"/>
  <c r="M549" i="1"/>
  <c r="T545" i="1"/>
  <c r="U550" i="1"/>
  <c r="J550" i="1"/>
  <c r="K549" i="1"/>
  <c r="K518" i="1" s="1"/>
  <c r="T465" i="1"/>
  <c r="Q549" i="1"/>
  <c r="V549" i="1" s="1"/>
  <c r="T543" i="1"/>
  <c r="V414" i="1"/>
  <c r="Q413" i="1"/>
  <c r="T409" i="1"/>
  <c r="U404" i="1"/>
  <c r="K403" i="1"/>
  <c r="T385" i="1"/>
  <c r="V286" i="1"/>
  <c r="O255" i="1"/>
  <c r="T137" i="1"/>
  <c r="T547" i="1"/>
  <c r="T468" i="1"/>
  <c r="T449" i="1"/>
  <c r="T417" i="1"/>
  <c r="W413" i="1"/>
  <c r="N403" i="1"/>
  <c r="X404" i="1"/>
  <c r="T388" i="1"/>
  <c r="T367" i="1"/>
  <c r="W272" i="1"/>
  <c r="M403" i="1"/>
  <c r="T108" i="1"/>
  <c r="T51" i="1"/>
  <c r="T422" i="1"/>
  <c r="O129" i="1"/>
  <c r="T17" i="1"/>
  <c r="W1048" i="1"/>
  <c r="T1046" i="1"/>
  <c r="T998" i="1"/>
  <c r="V1048" i="1"/>
  <c r="T934" i="1"/>
  <c r="W1009" i="1"/>
  <c r="T890" i="1"/>
  <c r="T939" i="1"/>
  <c r="T816" i="1"/>
  <c r="T862" i="1"/>
  <c r="J699" i="1"/>
  <c r="U699" i="1"/>
  <c r="V670" i="1"/>
  <c r="T982" i="1"/>
  <c r="U778" i="1"/>
  <c r="J778" i="1"/>
  <c r="T829" i="1"/>
  <c r="E723" i="1"/>
  <c r="T671" i="1"/>
  <c r="T661" i="1"/>
  <c r="W641" i="1"/>
  <c r="X600" i="1"/>
  <c r="V586" i="1"/>
  <c r="J586" i="1"/>
  <c r="T810" i="1"/>
  <c r="T623" i="1"/>
  <c r="T591" i="1"/>
  <c r="T1023" i="1"/>
  <c r="X641" i="1"/>
  <c r="T621" i="1"/>
  <c r="T645" i="1"/>
  <c r="T578" i="1"/>
  <c r="T601" i="1"/>
  <c r="T573" i="1"/>
  <c r="J567" i="1"/>
  <c r="T561" i="1"/>
  <c r="W538" i="1"/>
  <c r="T521" i="1"/>
  <c r="U473" i="1"/>
  <c r="X520" i="1"/>
  <c r="T495" i="1"/>
  <c r="X473" i="1"/>
  <c r="T256" i="1"/>
  <c r="T460" i="1"/>
  <c r="T454" i="1"/>
  <c r="X356" i="1"/>
  <c r="V255" i="1"/>
  <c r="T132" i="1"/>
  <c r="T431" i="1"/>
  <c r="T376" i="1"/>
  <c r="T307" i="1"/>
  <c r="T287" i="1"/>
  <c r="W137" i="1"/>
  <c r="T129" i="1"/>
  <c r="W129" i="1"/>
  <c r="T64" i="1"/>
  <c r="T81" i="1"/>
  <c r="J45" i="1"/>
  <c r="U45" i="1"/>
  <c r="O105" i="1"/>
  <c r="P104" i="1"/>
  <c r="T71" i="1"/>
  <c r="F42" i="1"/>
  <c r="J1048" i="1"/>
  <c r="T1050" i="1"/>
  <c r="T1026" i="1"/>
  <c r="T1059" i="1"/>
  <c r="U1036" i="1"/>
  <c r="J1009" i="1"/>
  <c r="T985" i="1"/>
  <c r="T957" i="1"/>
  <c r="U1000" i="1"/>
  <c r="T853" i="1"/>
  <c r="T954" i="1"/>
  <c r="W945" i="1"/>
  <c r="T835" i="1"/>
  <c r="T824" i="1"/>
  <c r="T808" i="1"/>
  <c r="V778" i="1"/>
  <c r="T916" i="1"/>
  <c r="T819" i="1"/>
  <c r="W778" i="1"/>
  <c r="T728" i="1"/>
  <c r="T696" i="1"/>
  <c r="T668" i="1"/>
  <c r="J670" i="1"/>
  <c r="W654" i="1"/>
  <c r="J677" i="1"/>
  <c r="U677" i="1"/>
  <c r="U654" i="1"/>
  <c r="J654" i="1"/>
  <c r="T636" i="1"/>
  <c r="X791" i="1"/>
  <c r="V723" i="1"/>
  <c r="T652" i="1"/>
  <c r="T724" i="1"/>
  <c r="X654" i="1"/>
  <c r="X593" i="1"/>
  <c r="V583" i="1"/>
  <c r="T569" i="1"/>
  <c r="X567" i="1"/>
  <c r="N549" i="1"/>
  <c r="U520" i="1"/>
  <c r="J520" i="1"/>
  <c r="V538" i="1"/>
  <c r="T536" i="1"/>
  <c r="T491" i="1"/>
  <c r="J473" i="1"/>
  <c r="S518" i="1"/>
  <c r="X413" i="1"/>
  <c r="T405" i="1"/>
  <c r="J404" i="1"/>
  <c r="T397" i="1"/>
  <c r="X369" i="1"/>
  <c r="O272" i="1"/>
  <c r="O182" i="1"/>
  <c r="V182" i="1"/>
  <c r="T437" i="1"/>
  <c r="W369" i="1"/>
  <c r="R80" i="1"/>
  <c r="W99" i="1"/>
  <c r="V80" i="1"/>
  <c r="L79" i="1"/>
  <c r="L42" i="1" s="1"/>
  <c r="V45" i="1"/>
  <c r="S80" i="1"/>
  <c r="T33" i="1"/>
  <c r="V1036" i="1"/>
  <c r="T1018" i="1"/>
  <c r="T1016" i="1"/>
  <c r="J1000" i="1"/>
  <c r="T1002" i="1"/>
  <c r="T977" i="1"/>
  <c r="T1055" i="1"/>
  <c r="J965" i="1"/>
  <c r="U965" i="1"/>
  <c r="U947" i="1"/>
  <c r="K945" i="1"/>
  <c r="U936" i="1"/>
  <c r="J936" i="1"/>
  <c r="T874" i="1"/>
  <c r="T792" i="1"/>
  <c r="T772" i="1"/>
  <c r="J837" i="1"/>
  <c r="U837" i="1"/>
  <c r="T767" i="1"/>
  <c r="X882" i="1"/>
  <c r="T801" i="1"/>
  <c r="T797" i="1"/>
  <c r="J723" i="1"/>
  <c r="U723" i="1"/>
  <c r="W677" i="1"/>
  <c r="U667" i="1"/>
  <c r="J667" i="1"/>
  <c r="V654" i="1"/>
  <c r="T785" i="1"/>
  <c r="T781" i="1"/>
  <c r="U818" i="1"/>
  <c r="J818" i="1"/>
  <c r="T715" i="1"/>
  <c r="T707" i="1"/>
  <c r="T658" i="1"/>
  <c r="T730" i="1"/>
  <c r="X699" i="1"/>
  <c r="T628" i="1"/>
  <c r="W593" i="1"/>
  <c r="T703" i="1"/>
  <c r="W670" i="1"/>
  <c r="W649" i="1"/>
  <c r="T713" i="1"/>
  <c r="T665" i="1"/>
  <c r="N608" i="1"/>
  <c r="J608" i="1" s="1"/>
  <c r="X609" i="1"/>
  <c r="J583" i="1"/>
  <c r="U583" i="1"/>
  <c r="T558" i="1"/>
  <c r="W586" i="1"/>
  <c r="T541" i="1"/>
  <c r="T529" i="1"/>
  <c r="T563" i="1"/>
  <c r="E550" i="1"/>
  <c r="F549" i="1"/>
  <c r="T416" i="1"/>
  <c r="O414" i="1"/>
  <c r="W356" i="1"/>
  <c r="J286" i="1"/>
  <c r="U286" i="1"/>
  <c r="J255" i="1"/>
  <c r="U255" i="1"/>
  <c r="T75" i="1"/>
  <c r="T15" i="1"/>
  <c r="J80" i="1"/>
  <c r="K79" i="1"/>
  <c r="U80" i="1"/>
  <c r="J947" i="1" l="1"/>
  <c r="T947" i="1" s="1"/>
  <c r="T538" i="1"/>
  <c r="G14" i="1"/>
  <c r="T593" i="1"/>
  <c r="T356" i="1"/>
  <c r="T369" i="1"/>
  <c r="N42" i="1"/>
  <c r="H14" i="1"/>
  <c r="T608" i="1"/>
  <c r="T286" i="1"/>
  <c r="T723" i="1"/>
  <c r="T936" i="1"/>
  <c r="T965" i="1"/>
  <c r="S79" i="1"/>
  <c r="T182" i="1"/>
  <c r="T473" i="1"/>
  <c r="T654" i="1"/>
  <c r="T677" i="1"/>
  <c r="T670" i="1"/>
  <c r="T1009" i="1"/>
  <c r="T1048" i="1"/>
  <c r="P103" i="1"/>
  <c r="O104" i="1"/>
  <c r="W403" i="1"/>
  <c r="X403" i="1"/>
  <c r="Q403" i="1"/>
  <c r="V413" i="1"/>
  <c r="J549" i="1"/>
  <c r="U549" i="1"/>
  <c r="T644" i="1"/>
  <c r="O413" i="1"/>
  <c r="T414" i="1"/>
  <c r="V42" i="1"/>
  <c r="T255" i="1"/>
  <c r="T818" i="1"/>
  <c r="T667" i="1"/>
  <c r="U945" i="1"/>
  <c r="V79" i="1"/>
  <c r="R79" i="1"/>
  <c r="W80" i="1"/>
  <c r="T105" i="1"/>
  <c r="T45" i="1"/>
  <c r="Q518" i="1"/>
  <c r="T550" i="1"/>
  <c r="T600" i="1"/>
  <c r="L606" i="1"/>
  <c r="V607" i="1"/>
  <c r="J79" i="1"/>
  <c r="T583" i="1"/>
  <c r="E549" i="1"/>
  <c r="F518" i="1"/>
  <c r="E518" i="1" s="1"/>
  <c r="X608" i="1"/>
  <c r="N607" i="1"/>
  <c r="J607" i="1" s="1"/>
  <c r="T837" i="1"/>
  <c r="T272" i="1"/>
  <c r="E42" i="1"/>
  <c r="T778" i="1"/>
  <c r="T699" i="1"/>
  <c r="W549" i="1"/>
  <c r="M518" i="1"/>
  <c r="O549" i="1"/>
  <c r="P518" i="1"/>
  <c r="U518" i="1" s="1"/>
  <c r="T649" i="1"/>
  <c r="J945" i="1"/>
  <c r="T1000" i="1"/>
  <c r="J403" i="1"/>
  <c r="T404" i="1"/>
  <c r="T520" i="1"/>
  <c r="X549" i="1"/>
  <c r="K42" i="1"/>
  <c r="T567" i="1"/>
  <c r="T586" i="1"/>
  <c r="U403" i="1"/>
  <c r="T660" i="1"/>
  <c r="T791" i="1"/>
  <c r="X947" i="1"/>
  <c r="N945" i="1"/>
  <c r="T1036" i="1"/>
  <c r="E14" i="1" l="1"/>
  <c r="O518" i="1"/>
  <c r="T607" i="1"/>
  <c r="W518" i="1"/>
  <c r="M14" i="1"/>
  <c r="T945" i="1"/>
  <c r="V606" i="1"/>
  <c r="L518" i="1"/>
  <c r="T549" i="1"/>
  <c r="T104" i="1"/>
  <c r="O403" i="1"/>
  <c r="T403" i="1" s="1"/>
  <c r="T413" i="1"/>
  <c r="R42" i="1"/>
  <c r="W79" i="1"/>
  <c r="X945" i="1"/>
  <c r="F14" i="1"/>
  <c r="O103" i="1"/>
  <c r="P102" i="1"/>
  <c r="J42" i="1"/>
  <c r="K14" i="1"/>
  <c r="Q14" i="1"/>
  <c r="V403" i="1"/>
  <c r="S42" i="1"/>
  <c r="X607" i="1"/>
  <c r="N606" i="1"/>
  <c r="V518" i="1" l="1"/>
  <c r="L14" i="1"/>
  <c r="X606" i="1"/>
  <c r="N518" i="1"/>
  <c r="J518" i="1" s="1"/>
  <c r="S14" i="1"/>
  <c r="X42" i="1"/>
  <c r="P101" i="1"/>
  <c r="R14" i="1"/>
  <c r="W14" i="1" s="1"/>
  <c r="W42" i="1"/>
  <c r="J606" i="1"/>
  <c r="T103" i="1"/>
  <c r="T518" i="1" l="1"/>
  <c r="J14" i="1"/>
  <c r="T606" i="1"/>
  <c r="O101" i="1"/>
  <c r="P100" i="1"/>
  <c r="X518" i="1"/>
  <c r="N14" i="1"/>
  <c r="V14" i="1"/>
  <c r="X14" i="1" l="1"/>
  <c r="T101" i="1"/>
  <c r="O100" i="1"/>
  <c r="P99" i="1"/>
  <c r="T100" i="1" l="1"/>
  <c r="O99" i="1"/>
  <c r="P80" i="1"/>
  <c r="T99" i="1" l="1"/>
  <c r="O80" i="1"/>
  <c r="P79" i="1"/>
  <c r="O79" i="1" l="1"/>
  <c r="P42" i="1"/>
  <c r="U79" i="1"/>
  <c r="T80" i="1"/>
  <c r="O42" i="1" l="1"/>
  <c r="P14" i="1"/>
  <c r="U42" i="1"/>
  <c r="T79" i="1"/>
  <c r="U14" i="1" l="1"/>
  <c r="O14" i="1"/>
  <c r="T42" i="1"/>
  <c r="T14" i="1" l="1"/>
</calcChain>
</file>

<file path=xl/sharedStrings.xml><?xml version="1.0" encoding="utf-8"?>
<sst xmlns="http://schemas.openxmlformats.org/spreadsheetml/2006/main" count="1094" uniqueCount="940">
  <si>
    <t>Հավելված N 1</t>
  </si>
  <si>
    <t>Աղյուսակ N 3</t>
  </si>
  <si>
    <t>ՀԱՇՎԵՏՎՈՒԹՅՈՒՆ</t>
  </si>
  <si>
    <t>Հայաստանի Հանրապետության 2023 թվականի պետական բյուջեով նախատեսված ոչ ֆինանսական ակտիվների գծով բյուջետային ծախսերի վերաբերյալ 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</si>
  <si>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Հազար դրամ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</si>
  <si>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</si>
  <si>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</si>
  <si>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Տարեկան պլան¹</t>
  </si>
  <si>
    <t xml:space="preserve">Տարեկան ճշտված պլան² </t>
  </si>
  <si>
    <t xml:space="preserve">Փաստ                                                                                                                                                                                                    </t>
  </si>
  <si>
    <t xml:space="preserve">Կատարման % ճշտված պլանի նկատմամբ                                                                                                                                                                        </t>
  </si>
  <si>
    <t>Ընդամենը,</t>
  </si>
  <si>
    <t>այդ թվում՝</t>
  </si>
  <si>
    <t>Ծրագիր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</si>
  <si>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</si>
  <si>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</si>
  <si>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</si>
  <si>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</si>
  <si>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</si>
  <si>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</si>
  <si>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>ՀԱՆՐԱՊԵՏՈՒԹՅԱՆ ՆԱԽԱԳԱՀԻ ԱՇԽԱՏԱԿԱԶՄ</t>
  </si>
  <si>
    <t xml:space="preserve"> Հանրապետության նախագահի աշխատակազմի տեխնիկական հագեցվածության բարելավում</t>
  </si>
  <si>
    <t>ՀՀ ԱԶԳԱՅԻՆ ԺՈՂՈՎ</t>
  </si>
  <si>
    <t xml:space="preserve"> Ազգային ժողովի տեխնիկական հագեցվածության բարելավում</t>
  </si>
  <si>
    <t>ՀՀ Ազգային ժողովի շենքային պայմանների բարելավում</t>
  </si>
  <si>
    <t>ՀՀ ՎԱՐՉԱՊԵՏԻ ԱՇԽԱՏԱԿԱԶՄ</t>
  </si>
  <si>
    <t xml:space="preserve"> ՀՀ վարչապետի աշխատակազմի տեխնիկական հագեցվածության բարելավում</t>
  </si>
  <si>
    <t>Պետական սեփականություն հանդիսացող կառույցում ընդհանուր նշանակության մեքենաների, սարքավորումների բարելավում</t>
  </si>
  <si>
    <t>Տրանսպորտային միջոցներով համալրում</t>
  </si>
  <si>
    <t>Պետական սեփականություն հանդիսացող  կառավարական շենքերի վերակառուցում,   հիմնանորոգում</t>
  </si>
  <si>
    <t xml:space="preserve">  Բնապահպանության և ընդերքի տեսչական մարմնի կարողությունների զարգացում և տեխնիկական հագեցվածության ապահովում</t>
  </si>
  <si>
    <t xml:space="preserve">  Կրթության տեսչական մարմնի կարողությունների զարգացում և տեխնիկական հագեցվածության ապահովում</t>
  </si>
  <si>
    <t xml:space="preserve"> Շուկայի վերահսկողության տեսչական մարմնի կարողությունների զարգացում և տեխնիկական հագեցվածության ապահովում</t>
  </si>
  <si>
    <t xml:space="preserve"> 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</si>
  <si>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</si>
  <si>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Սննդամթերքի անվտանգության տեսչական մարմնի տեխնիկական հագեցվածության բարելավում</t>
  </si>
  <si>
    <t xml:space="preserve"> Քաղաքաշինության, տեխնիկական և հրդեհային անվտանգության տեսչական մարմնի շենքային պայմանների բարելավում </t>
  </si>
  <si>
    <t>ՀՀ առողջապահական և աշխատանքի տեսչական մարմնի շենքային պայմանների բարելավում</t>
  </si>
  <si>
    <t>ՀՀ ՍԱՀՄԱՆԱԴՐԱԿԱՆ ԴԱՏԱՐԱՆ</t>
  </si>
  <si>
    <t>ՀՀ սահմանադրական դատարանի պահուստային ֆոնդ</t>
  </si>
  <si>
    <t>ՀՀ սահմանադրական դատարանի տեխնիկական հագեցվածության բարելավում</t>
  </si>
  <si>
    <t>ԲԱՐՁՐԱԳՈՒՅՆ ԴԱՏԱԿԱՆ ԽՈՐՀՈՒՐԴ</t>
  </si>
  <si>
    <t>Բարձրագույն դատական խորհրդի և ՀՀ դատարանների պահուստային ֆոնդի ձևավորում և կառավարում</t>
  </si>
  <si>
    <t>Բարձրագույն դատական խորհրդի տեխնիկական հագեցվածության բարելավում</t>
  </si>
  <si>
    <t xml:space="preserve"> Բարձրագույն դատական խորհրդի և դատարանների շենքային պայմանների  բարելավում</t>
  </si>
  <si>
    <t>ՀՀ ԴԱՏԱԽԱԶՈՒԹՅՈՒՆ</t>
  </si>
  <si>
    <t>ՀՀ դատախազության պահուստային ֆոնդ</t>
  </si>
  <si>
    <t>ՀՀ ՏԱՐԱԾՔԱՅԻՆ ԿԱՌԱՎԱՐՄԱՆ ԵՎ ԵՆԹԱԿԱՌՈՒՑՎԱԾՔՆԵՐԻ ՆԱԽԱՐԱՐՈՒԹՅՈՒՆ</t>
  </si>
  <si>
    <t>ՀՀ տարածքային կառավարման և ենթակառուցվածքների նախարարության կարողությունների զարգացում և տեխնիկական հագեցվածության ապահովում</t>
  </si>
  <si>
    <t>Արարատյան ջրավազանի ձկնաբուծական տնտեսությունների ելքային ջրերի վերաօգտագործման ծրագիր</t>
  </si>
  <si>
    <t>Ոռոգման համակարգերի հիմնանորոգում</t>
  </si>
  <si>
    <t>«Արմաշ» պոմպակայանի IV գոտու հեռացնող ջրատարի վերականգնման աշխատանքներ</t>
  </si>
  <si>
    <t>Սուրենավան III գոտու ջրագծի հիմնանորոգման աշխատանքներ</t>
  </si>
  <si>
    <t>Արազափ-1 պոմպակայանի 3-րդ գոտու հեռացնոց ջրատարի վերականգնում</t>
  </si>
  <si>
    <t>Արմավիրի մարզի Մրգաշատ համայնքի Բաժանարար N2 կիսախողովակային ջրանցքի վերակառուցում</t>
  </si>
  <si>
    <t xml:space="preserve">Քաղցրաշեն-1 պ/կ 2-րդ հերթի մղման ավազանից </t>
  </si>
  <si>
    <t xml:space="preserve">Մասիսի տարածաշրջանի ինքնաշատրվանող հորերի փականներով և ջրաչափերով կահավորելու աշխատանքներ </t>
  </si>
  <si>
    <t>Թալին 1 պոմպակայանի վերականգնման աշխատանքների նախագծանախահաշվային փաստաթղթերի ձեռքբերում</t>
  </si>
  <si>
    <t xml:space="preserve">«Արմաշ» ջրհան կայանի ճնշումային խողովակաշի Սուրենավան համայնքում IV գոտու ջրանցքի հիմնանորոգման աշխատանքներ  </t>
  </si>
  <si>
    <t xml:space="preserve">«Արմաշ» ջրհան կայանի ճնշումային խողովակաշի Սուրենավան համայնքում III գոտու ջրանցքի հիմնանորչոգման աշխատանքներ </t>
  </si>
  <si>
    <t>Քաղցրաշեն-1 պ/կ 2-րդ հերթի մղման ավազանից 1-ին հերթի մղման ավազան ջուր տեղափոխող մետաղական խողովակաշարի տեղադրման շինարարական աշխատանքներ</t>
  </si>
  <si>
    <t>Ջրային տնտեսության հիդրոտեխնիկական սարքավորումների տեղադրման աշխատանքներ</t>
  </si>
  <si>
    <t>Տվյալների առցանց փոխանցմամբ ջրահաշվիչ (ջրաչափիչ) սարքերի ձեռքբերում</t>
  </si>
  <si>
    <t>Օրվա կարգավորման ջրավազանների կառուցում և վերակառուցում</t>
  </si>
  <si>
    <t xml:space="preserve">Խորքային հորերի վերականգնում </t>
  </si>
  <si>
    <t>Արմավիր ՋՕԸ-ի Ոռոգման համակարգի 2018թ. հիմնանորոգում ծրագրով նախատեսված խորքային հորերի վերականգնում</t>
  </si>
  <si>
    <t>Գետերի և հեղեղատարների տեղամասերի ամրացման և մաքրման աշխատանքներ</t>
  </si>
  <si>
    <t>ՀՀ Տավուշի մարզի Այրում համայնքի տարածքում Դեբեդ գետի ափի ամրացում և սահմանային ճանապարհի ստեղծում</t>
  </si>
  <si>
    <t>ՀՀ Արարատի մարզի Արաքսավան և Բուրաստան համայնքների Արաքս գետի N 16-ից մինչև N 14 սահմանների միջակայքում Արաքս գետի նախկին հունի վերականգնման և N 16 սահմանանշանի մոտակայքում Արաքս գետի հայկական կողմի մոտ 130 մ երկարությամբ և 8 մ խորությամբ ողողված պատնեշի վերականգնման աշխատանքների նախագծանախահաշվային
փաստաթղթերի փորձաքննություն</t>
  </si>
  <si>
    <t>Նարեկի սելավատարի հունի մաքրում 2945 մ և ափերի ամրացում 380 մ</t>
  </si>
  <si>
    <t xml:space="preserve">ք.Ապարանի «ՔՅԱՆԴԱԼ» կոչվող սելավատարի մաքրում մոտ 2000 մ հատվածում </t>
  </si>
  <si>
    <t xml:space="preserve">ՀՀ Արարատի մարզի Արաքսավան և Բուրաստան համայնքների Արաքս գետի N 16-ից մինչև N 14 սահմանների միջակայքում Արաքս գետի նախկին հունի վերականգնման և N 16 սահմանանշանի մոտակայքում Արաքս գետի հայկական կողմի մոտ 130 մ երկարությամբ և 8 մ խորությամբ ողողված պատնեշի վերականգնման աշխատանքների </t>
  </si>
  <si>
    <t>Փոքր և միջին ջրամբարների կառուցում</t>
  </si>
  <si>
    <t>Ջրամբարների վերականգնման և վերազինման աշխատանքներ</t>
  </si>
  <si>
    <t>ՀՀ Լոռու մարզի Մեծավանի ջրամբարի վերականգնման աշխատանքներ</t>
  </si>
  <si>
    <t xml:space="preserve">Ապարանի ջրամբարի վերանորոգում </t>
  </si>
  <si>
    <t>ՀՀ Տավուշի մարզի Տավուշ ջրամբարի պատվարի վերականգնման նախագծանախահաշվային փաստաթղթերի ձեռքբերում և փորձաքննություն</t>
  </si>
  <si>
    <t>Ոռոգման համակարգերի կառուցում</t>
  </si>
  <si>
    <t>Բուսաբանական այգու ոռոգման ցանցի կառուցում՝ Սարկավագի փողոցի ջրանցքից մինչ Բուսաբանական այգու պարսպի հատված</t>
  </si>
  <si>
    <t xml:space="preserve">Արփա-Սևան ջրային համակարգի տեխնիկական վիճակի բարելավում  </t>
  </si>
  <si>
    <t>ՀՀ տարածքում փակման ենթակա աղբավայրերի փակում և շահագործվող աղբավայրերի բարեկարգում</t>
  </si>
  <si>
    <t>Պետական նշանակության ավտոճանապարհների հիմնանորոգում</t>
  </si>
  <si>
    <t xml:space="preserve">1. Միջպետական նշանակության ավտոճանապարհներ </t>
  </si>
  <si>
    <t>Մ-1, Երևան-Գյումրի-Վրաստանի սահման</t>
  </si>
  <si>
    <t>կմ113+200-կմ118+900 հատվածի հիմնանորոգում</t>
  </si>
  <si>
    <t>կմ141+500-կմ143+300 հատվածի հիմնանորոգում</t>
  </si>
  <si>
    <t>կմ160+200-կմ171+700 հատվածի հիմնանորոգում</t>
  </si>
  <si>
    <t xml:space="preserve">Մ-2, Երևան-Երասխ-Գորիս-Մեղրի-Իրանի սահման </t>
  </si>
  <si>
    <t>կմ53+150-կմ65+350 հատվածի հիմնանորոգում</t>
  </si>
  <si>
    <t>կմ77+350-կմ82+000 հատվածի հիմնանորոգում</t>
  </si>
  <si>
    <t>կմ131+500-կմ139+900 հատվածի հիմնանորոգում</t>
  </si>
  <si>
    <t>կմ142+000-կմ150+700 հատվածի հիմնանորոգում</t>
  </si>
  <si>
    <t>կմ150+700-կմ167+600 հատվածի հիմնանորոգում</t>
  </si>
  <si>
    <t>կմ182+532-կմ190+000 հատվածի հիմնանորոգում</t>
  </si>
  <si>
    <t xml:space="preserve"> կմ245-ից կմ252 հատվածը շրջանցող նոր ճանապարհահատվածի կառուցում</t>
  </si>
  <si>
    <t xml:space="preserve">կմ297+800-կմ311+250 հատվածի հիմնանորոգման աշխատանքների (1-ին տեղամաս՝ կմ297+800- կմ301+820 հատված) </t>
  </si>
  <si>
    <t xml:space="preserve">կմ297+800-կմ311+250 հատվածի հիմնանորոգման աշխատանքների (2-րդ տեղամաս՝ կմ301+820- կմ311+250 հատված) </t>
  </si>
  <si>
    <t>կմ329+820-կմ338+100 հատվածի հիմնանորոգում</t>
  </si>
  <si>
    <t>/Մ-2/-Տաթև-Աղվանի-/Մ-2/(Սյունիք) միջպետական նշանակության ավտոճանապարհի կմ0+000-կմ19+500 հատվածի հիմնանորոգում</t>
  </si>
  <si>
    <t>Մ-2, (Սյունիք) /Մ-2/ - Աղվանի- Տաթև - /Մ-2/ միջպետական նշանակության ավտոճանապարհի Վերին Խոտանանը շրջանցող ճանապարհահատվածի կառուցում (I փուլ)</t>
  </si>
  <si>
    <t>Մ-2, (Սյունիք) /Մ-2/ - Աղվանի- Տաթև - /Մ-2/ միջպետական նշանակության ավտոճանապարհի Վերին Խոտանանը շրջանցող ճանապարհահատվածի կառուցում (II փուլ)</t>
  </si>
  <si>
    <t>Մ- 3, Թուրքիայի սահման-Մարգարա-Վանաձոր-Տաշիր-Վրաստանի սահման</t>
  </si>
  <si>
    <t>կմ2+000 - կմ 10+500 հատվածի հիմնանորոգում</t>
  </si>
  <si>
    <t xml:space="preserve"> կմ10+500 - կմ11+400 հատվածի
հիմնանորոգում 
</t>
  </si>
  <si>
    <t>կմ35+535 - կմ 39+500 հատվածի հիմնանորոգում</t>
  </si>
  <si>
    <t>կմ39+500-կմ45-300 հատվածի հիմնանորոգում</t>
  </si>
  <si>
    <t>կմ97+020 - կմ 104+700 հատվածի հիմնանորոգում</t>
  </si>
  <si>
    <t>կմ130+400-կմ135+354 հատվածի հիմնանորոգում</t>
  </si>
  <si>
    <t>կմ116+790 (կմ116+900)-կմ128+718 (կմ127+900) հատվածի հիմնանորոգում</t>
  </si>
  <si>
    <t>կմ154+000-կմ176+900 հատվածի հիմնանորոգում</t>
  </si>
  <si>
    <t>Մ-4, Երևան-Սևան-Իջևան-Ադրբեջանի սահման</t>
  </si>
  <si>
    <t>կմ144+240-կմ148+200 հատվածի հիմնանորոգում</t>
  </si>
  <si>
    <t>կմ91+176-կմ96+176 հատվածի հիմնանորոգում և ոլորանների պարամետրերի բարելավում</t>
  </si>
  <si>
    <t>Դիլիջան-Իջևան հատվածում անվտանգության տարրերի բարելավում և սև կետերի շտկում</t>
  </si>
  <si>
    <t xml:space="preserve">Մ-5, Երևան - Արմավիր - Հայաստանի Հանրապետության սահման միջպետական նշանակության ավտոճանապարհի կմ17+530-կմ18+200, կմ25+593 - կմ29+385 և կմ32+675 - կմ33+833 աջակողմյան և ձախակողմյան հատվածների հիմնանորոգում և Մ-5 Երևան-Արմավիր-Հայաստանի Հանրապետության սահման ա/ճ-ի կմ 35+457 - կմ 37+054 հատվածի ջրահեռացման համակարգի վերականգնում </t>
  </si>
  <si>
    <t>Մ-6, Վանաձոր-Ալավերդի-Վրաստանի սահման ՊԿ384+50ՊԿ481+ 40/ՊԿ467+50 ՊԿ473+61/տեղամասի (Օձունի խաչմերուկի /Մ6 և Մ35/ ավտոճանապարհի փոխհատում) վերականգնում և վարելավում</t>
  </si>
  <si>
    <t xml:space="preserve"> Մ-7, Մ-3-Սպիտակ-Գյումրի--Թուրքիայի սահմանկ մ47+100-կմ48+000 հատվածի հիմնանորոգում</t>
  </si>
  <si>
    <t>Մ-8, Վանաձոր (Մ-6 հատման կետ)-Դիլիջան</t>
  </si>
  <si>
    <t xml:space="preserve"> կմ0+236 - կմ6+236 հատվածի (Վանաձոր քաղաքի հատված) հիմնանորոգում</t>
  </si>
  <si>
    <t>կմ40+000-կմ42+000 հատվածի հիմնանորոգում</t>
  </si>
  <si>
    <t xml:space="preserve"> Մ-10, Սևան-Մարտունի-Գետափ </t>
  </si>
  <si>
    <t xml:space="preserve">կմ1+000-կմ17+000 հատվածի հիմնանորոգում (բացառությամբ կմ2+800-կմ5+300, կմ5+750-կմ5+886 և կմ6+850-կմ7+034 հատվածների) </t>
  </si>
  <si>
    <t>կմ79+060-կմ80+590 հատվածի վերակառուցում</t>
  </si>
  <si>
    <t xml:space="preserve"> կմ66+000-կմ80+000 հատվածի հիմնանորոգում </t>
  </si>
  <si>
    <t xml:space="preserve"> կմ122+000-կմ124+000 հատվածում հողային պաստառի փլուզված հատվածների, պաշտպանիչ հենապատերի և կառուցվածքների վերականգնում</t>
  </si>
  <si>
    <t xml:space="preserve"> կմ80+000 - կմ94+000 հատվածի հիմնանորոգում</t>
  </si>
  <si>
    <t>կմ0+000-կմ5+900 հատվածի հիմնանորոգում</t>
  </si>
  <si>
    <t>կմ25+500-կմ29+200 հատվածի հիմնանորոգում</t>
  </si>
  <si>
    <t xml:space="preserve"> Մ-12,/Մ-2/-(Գորիս)-Հայաստանի Հանրապետության սահման միջպետական նշանակության  ավտոճանապարհի  կմ0+000-կմ4+000 հատվածի հիմնանորոգում</t>
  </si>
  <si>
    <t xml:space="preserve"> Մ-13,/Մ-2/-Անգեղակոթ-Նախիջևանի սահման կմ0+000-կմ8+000 հատվածի հիմնանորոգում</t>
  </si>
  <si>
    <t xml:space="preserve"> Մ-14, Մ-4-Շորժա-Վարդենիս</t>
  </si>
  <si>
    <t>կմ39+400 - կմ60+300 հատվածի հիմնանորոգում</t>
  </si>
  <si>
    <t>կմ72+800 - կմ78+100 հատվածի հիմնանորոգում</t>
  </si>
  <si>
    <t>Մ-15,/Մ-4/(Վերին Պտղնի) -Մասիսի տրանսպորտային  հանգույց (Երևանի շրջանց)միջպետական նշանակության ավտոճանապարհ</t>
  </si>
  <si>
    <t>կմ0+000-կմ8+200 հատվածի հիմնանորոգում</t>
  </si>
  <si>
    <t>կմ19+900-կմ29+400հատվածի հիմնանորոգում</t>
  </si>
  <si>
    <t>Մ-16, Մ-4-Ոսկեպար-Նոյեմբերյան-Մ-6 կմ0+070-կմ-կմ7+000 հատվածի հիմնանորոգում</t>
  </si>
  <si>
    <t>Հ-30, Մոտեցում Արծվաշենին
հանրապետական նշանակության
ավտոճանապարհի կմ 0+000-կմ 5+000 և կմ5+000 -կմ5+720 հատվածների հիմնանորոգում</t>
  </si>
  <si>
    <t>2 Հանրապետական նշանակության ավտոճանապարհներ</t>
  </si>
  <si>
    <t>Հ-1, Վ. Պտղնու տրանսպորտային հանգույց - Ջրաբեր-Հրազդան -Հրազդանի քրեակատարողական հիմնարկ հանրապետական նշանակության ավտոճանապարհի կմ33+500 - կմ37+700 հատվածի հիմնանորոգում</t>
  </si>
  <si>
    <t>Հ-1, Վ. Պտղնու տրանսպորտային հանգույց - Ջրաբեր-Հրազդան -Հրազդանի քրեակատարողական հիմնարկ հանրապետական նշանակության ավտոճանապարհի կմ0+000 - կմ5+023 հատվածի հիմնանորոգում</t>
  </si>
  <si>
    <t>Հ-1, Վ. Պտղնու տրանսպորտային հանգույց - Ջրաբեր-Հրազդան -Հրազդանի քրեակատարողական հիմնարկ հանրապետական նշանակության ավտոճանապարհի կմ21+700 - կմ24+000 հատվածի հիմնանորոգում</t>
  </si>
  <si>
    <t>Հ-2, /Հ-1/ Աբովյան- Արզնի-/Հ-6/ (Նոր Գեղի) հանրապետական նշանակության ավտոճանապարհի կմ0+000-կմ1+400 հատվածի հիմնանորոգում</t>
  </si>
  <si>
    <t>Հ-3, Երևան (Ջրաշխարհ, Մ-4-ի հետ հատման տեղ)-Գառնի –Գեղարդի վանք հանրապետական նշանակության ավտոճանապարհի կմ10+770-կմ27+500 հատվածի (բացառությամբ սողանքային տեղամասերի) հիմնանորոգում</t>
  </si>
  <si>
    <t>Հ-3, Երևան (Ջրաշխարհ, Մ-4-ի հետ հատման տեղ) - Գառնի -Գեղարդի վանք հանրապետական նշանակության ավտոճանապարհի կմ27+500-կմ33+500 հատվածի հիմնանորոգում</t>
  </si>
  <si>
    <t>Հ-4, Երևան - Եղվարդ - Արագյուղ - Հարթավան - /Մ-3/ հանրապետական նշանակության ավտոճանապարհի կմ0+000-կմ15+600 հատվածի հիմնանորոգում</t>
  </si>
  <si>
    <t>Հ-4, Երևան - եղվարդ - Արագյուղ - Հարթավան - /Մ-3/ հանրապետական նշանակության ավտոճանապարհի կմ33+500 - կմ34+800 հատվածի (Երնջատափ գյուղը շրջանցող հատված) հիմնանորոգում</t>
  </si>
  <si>
    <t>Հ-5, /Հ-6/-Նոր Գեղի-Արգել-Արզական-Հրազդան հանրապետական նշանակության ավտոճանապարհի կմ 0+000 - կմ10+000  հատվածի հիմնանորոգում</t>
  </si>
  <si>
    <t>Հ-5, /Հ-6/-Նոր Գեղի-Արգել-Արզական-Հրազդան հանրապետական նշանակության ավտոճանապարհի կմ 25+200 - կմ36+000  հատվածի հիմնանորոգում</t>
  </si>
  <si>
    <t>Հ-7, /Հ-5/ - Կարենիս - Չարենցավան /Հ-1/(Ֆանտան) հանրապետական նշանակության ավտոճանապարհի կմ7+580 - կմ10+200
հատվածի հիմնանորոգում</t>
  </si>
  <si>
    <t xml:space="preserve">Հ-8, /Մ-2/-Այնթապ-Մխչյան-Արտաշատ-Այգեւան-/Մ-2/ հանրապետական նշանակության ավտոճանապարհի կմ21+200-կմ 26+400 եւ կմ30+000-կմ33+500 հատվածների հիմնանորոգում </t>
  </si>
  <si>
    <t>Հ-10. /Հ-8/ (Ոսկետափ) - Վեդի - Լանջառ - /Մ-2/ հանրապետական նշանակության ավտոճանապարհի կմ5+450 - կմ9+250 հատվածի հիմնանորոգում</t>
  </si>
  <si>
    <t>Հ-12, Մասիսի տրանսպորտային հանգույց - Մասիս - Ռանչպար - Արաքս - Ջրառատ - /Մ-3/ հանրապետական նշանակության ավտոճանապարհի կմ0+000 - կմ9+500 հատվածի հիմնանորոգում</t>
  </si>
  <si>
    <t>Հ-13, /Մ-3/ (Վաղարշապատ) - Մասիս - /Մ-2/ հանրապետական նշանակության ավտոճանապարհի կմ10+300 - կմ15+300 հատվածի հիմնանորոգում</t>
  </si>
  <si>
    <t>Հ-15, /Մ-5/-(Նորապատ) -Արգավանդ-/Մ-3/ (Վարդանաշեն) հանրապետական նշանակության ավտոճանապարհի կմ0+000 - կմ3+000 հատվածի հիմնանորոգում</t>
  </si>
  <si>
    <t>Հ-15, /Մ-5/-(Նորապատ) -Արգավանդ-/Մ-3/ (Վարդանաշեն) հանրապետական նշանակության ավտոճանապարհի կմ3+000 - կմ13+000 հատվածի հիմնանորոգում</t>
  </si>
  <si>
    <t>Հ-15, /Մ-5/(Նորապատ) -Արգավանդ –/Մ-3/ (Վարդանաշեն) հանրապետական նշանակության ավտոճանապարհի կմ13+000 - կմ20+000 հատվածի հիմնանորոգում</t>
  </si>
  <si>
    <t>Հ-16, /Մ-5/ - Մեծամոր – ՀԱԷԿ - /Մ-5/ հանրապետական նշանակության ավտոճանապարհի կմ0+000 - կմ10+700 հատվածի հիմնանորոգում</t>
  </si>
  <si>
    <t>Հ-21, /Հ-75/ - Հոռոմ-Արթիկ-Ալագյազ հանրապետական նշանակության ավտոճանապարհի կմ19+000 - կմ23+900 հատվածի հիմնանորոգում</t>
  </si>
  <si>
    <t>Հ-21, /Հ-75/ - Հոռոմ-Արթիկ-Ալագյազ հանրապետական նշանակության ավտոճանապարհի կմ29+600 - կմ32+700 հատվածի հիմնանորոգում</t>
  </si>
  <si>
    <t>Հ-21, /Հ-75/ - Հոռոմ-Արթիկ-Ալագյազ հանրապետական նշանակության ավտոճանապարհի կմ32+700 - կմ41+000 հատվածի հիմնանորոգում</t>
  </si>
  <si>
    <t>Հ-23, /Մ-3/-Պուշկինյան լեռնանցք-/Մ-3/ հանրապետական նշանակության ավտոճանապարհի կմ0+000-կմ 13+400 հատվածի հիմնանորոգում</t>
  </si>
  <si>
    <t>Հ-26, /Մ-4/ Ենեքովան-Կարմիրգյուղ (գյուղատեղի)-/Մ-16/ հանրապետական նշանակության ավտոճանապարհի կմ 0+000-կմ 7+000 հատվածի հիմնանորոգում</t>
  </si>
  <si>
    <t>Հ-28,/Հ-55/ - Ջրառատ – Մեղրաձոր - Հանքավան հանրապետական նշանակության ավտոճանապարհի կմ 17+000-կմ 19+000 հատվածի հիմնանորոգում</t>
  </si>
  <si>
    <t>Հ-29,Սևան - Ծաղկունք – Զովաբեր հանրապետական նշանակության ավտոճանապարհի կմ 0+000-կմ 18+200 հատվածի հիմնորոգում (բացառությամբ կմ 11+000-կմ 12+000 հատվածի)</t>
  </si>
  <si>
    <t xml:space="preserve">Հ-30,Մոտեցում Գոշավանքին  հանրապետական նշանակության ավտոճանապարհի կմ 0+000-կմ 3+900 հատվածի հիմնանորոգում  </t>
  </si>
  <si>
    <t xml:space="preserve">Հ-30,Մոտեցում Արծվաշենին հանրապե
-տական նշանակության ավտոճանապարհի կմ 0+000-կմ 5+000 և կմ5+000 -կմ5+720 հատվածների հիմնանորոգում 
</t>
  </si>
  <si>
    <t xml:space="preserve">Հ-30, /Մ-4/ - Ճամբարակ - /Մ-14/ հանրապետական նշանակության ավտոճանապարհի կմ 0+000-կմ 11+000 հատվածի հիմնանորոգում  </t>
  </si>
  <si>
    <t xml:space="preserve">Հ-30, /Մ-4/ - Ճամբարակ - /Մ-14/ հանրապետական նշանակության ավտոճանապարհի կմ 32+000-կմ 35+000 հատվածի հիմնանորոգում  </t>
  </si>
  <si>
    <t>Հ-32, /Մ-1/ (Գյումրի) - Կապս - Ամասիա - /Մ-1/ հանրապետական նշանակության ավտոճանապարհի կմ 20+900-կմ 22+700 և կմ 23+000-կմ 31+200 հատվածների հիմնանորոգում</t>
  </si>
  <si>
    <t>Հ-36, /Մ-4/-Իջևան-Նավուր-Բերդ-Այգեպար կմ5+600-կմ 42+100 հատվածի հիմնանորոգում</t>
  </si>
  <si>
    <t>Հ38,/Հ-30/ (Թթուջուր) – /Հ-36/ (Նավուր) հանրապետական նշանակության ավտոճանապարհի կմ0+000-կմ15+100 հատվածի հիմնանորոգում</t>
  </si>
  <si>
    <t>Հ38,/Հ-30/ (Թթուջուր) – /Հ-36/ (Նավուր) հանրապետական նշանակության ավտոճանապարհի կմ15+100 - կմ40+100 հատվածի հիմնանորոգում</t>
  </si>
  <si>
    <t>Հ-39, /Մ-10/-Գավառ-/Մ-10/ հանրապետական նշանակության ավտոճանապարհի կմ 4+300-կմ 7+700  հատվածի հիմնանորոգում</t>
  </si>
  <si>
    <t>Հ40,/Մ-2/ (Արենի) - Խաչիկ - Գնիշիկ - Եղեգնաձոր հանրապետական նշանակության ավտոճանապարհի կմ 58+000-կմ 70+000 հատվածի հիմնանորոգում</t>
  </si>
  <si>
    <t>Հ-46, Մ2-Տաթև-Աղվանի-Մ2 (Սյունիք) ավտոճանապարհի կմ 55+000-կմ68+000 հատվածի հիմնանորոգում</t>
  </si>
  <si>
    <t>Հ-55, Հրազդանի տրանսպորտային հանգույց-Ծաղկաձորի մարզահամալիր հանրապետական նշանակության ավտոճանապարհի կմ0+000 - կմ10+500 հատվածի հիմնանորոգում</t>
  </si>
  <si>
    <t>Հ-64, Բերդ - Արծվաբերդ - Չինարի հանրապետական նշանակության ավտոճանապարհի 18-րդ կիլոմետրում փլուզված հողային պաստառի վերականգնում</t>
  </si>
  <si>
    <t>Հ-70, Մ-6 – Աթան հանրապետական նշանակության ավտոճանապարհի կմ0+000 - կմ27+500 հատվածի հիմնանորոգում</t>
  </si>
  <si>
    <t>Հ-75,Մ-9-Իսահակյան-Գյումրի-Մ-7 հանրապետական նշանակության  ավտոճանապարհի կմ23+250-կմ37+500 և կմ45+300-կմ60+200 հատվածիների հիմնանորոգում</t>
  </si>
  <si>
    <t>Հ-83/ Հ-21/ Արթիկ- Պեմզաշեն-Մ-1 հանրապետական նշանակության  ավտոճանապարհի կմ0+000-կմ8+900 հատվածի հիմնանորոգում</t>
  </si>
  <si>
    <t>Հ85, /Հ-1/ - Հրազդան - /Հ-55/ հանրապետական նշանակության ավտոճանապարհի կմ1+600 - կմ3+300 հատվածների հիմնանորոգում</t>
  </si>
  <si>
    <t>Հ-93, /Հ-75/ - Երերույքի տաճար հանրապետական նշանակության ավտոճանապարհի կմ 0+000-կմ 2+700 հատվածի հիմնանորոգում</t>
  </si>
  <si>
    <t>3 Մարզային նշանակության ավտոճանապարհներ</t>
  </si>
  <si>
    <t>Հ-36, /Մ-4/ (Իջևան) - Նավուր - Բերդ – Այգեպար հանրապետական նշանակության ավտոճանապարհի 48-րդ կիլոմետրից դեպի զորամաս տանող ճանապարհի հիմնանորոգում</t>
  </si>
  <si>
    <t>Տ-1-14, /Մ-3/ - Հարթավան - /Հ-4/ ավտոճանապարհի կմ0+000-կմ1+200 հատվածի հիմնանորոգում</t>
  </si>
  <si>
    <t>Տ-1-15, /-21/ - Ծաղկահովիտ ավտոճանապարհի կմ0+000 - կմ1+300 հատվածի հիմնանորոգում</t>
  </si>
  <si>
    <t>/Տ-1-21/(Եղիպատրուշ բնակավայր) ճանապարհից դեպի «Մայլեռ» լեռնային հանգստավայր տանող 3 կմ երկարությամբ և 8 մետր լայնությամբ երթևեկելի մասով ասֆալտապատ ավտոճանապարհի կառուցում</t>
  </si>
  <si>
    <t xml:space="preserve">S-1-44 /Մ-3/- (Ապարան)-Լուսագյուղ ավտոճանապարհի կմ 0+000-կմ 3+000 հատվածի հիմնանորոգում </t>
  </si>
  <si>
    <t>Տ-1-50, /Մ-3/ - Լեռնապար ավտոճանապարհի կմ0+000 - կմ3+800 հատվածի հիմնանորոգում</t>
  </si>
  <si>
    <t>Տ-1-52, /Հ-21/ Գեղաձոր ավտոճանապարհի կմ0+000 - կմ1+600 հատվածի հիմնանորոգում</t>
  </si>
  <si>
    <t>S-1-62,/Հ-4/ Երնջաթափ-Շողակն ավտոճանապարհի կմ 0+000-կմ 3+400 հատվածի հիմնանորոգում</t>
  </si>
  <si>
    <t>Տ-1-65, /Մ-1/-Ներքին Բազմաբերդ (Տ-1-60) ավտոճանապարհի կմ1+300 - կմ1+400 հատվածի հիմնանորոգում</t>
  </si>
  <si>
    <t>Տ-1-68, Ներքին Բազմաբերդ (Տ-1-65) – Կաքավաձոր (Տ-1-60) ավտոճանապարհի կմ0+000 – կմ4+100 հատվածի հիմնանորոգում</t>
  </si>
  <si>
    <t>Մ-2 (Կապան) Կավարտ- Առաջաձոր-Մ-2 (Հ46) ավտոճանապարհի վերակառուցում</t>
  </si>
  <si>
    <t>Մ-4-Ակնաղբյուր ավտոճանապարհի 2,85կմ հատվածի և դեպի Մատուռ տանող 0,246 կմ ճանապարհի հիմնանորոգում</t>
  </si>
  <si>
    <t>Մ-5,Երևան-Արմավիր-Թուրքիայի սահման միջպետական նշանակության ավտոճանապարհից դեպի &lt;&lt;Արմենիա միջազգային  ՓԲԸ բեռնային Համալիր տանող 1.7կմ երկարությամբ ճանապարհի հիմնանորոգում</t>
  </si>
  <si>
    <t xml:space="preserve"> Մ-6,Եղեգնուտ-Դեբետ ավտոճանապարհի կմ0+000-կմ7+183 հատվածի հիմնանորոգում</t>
  </si>
  <si>
    <t xml:space="preserve"> /Մ-12/- Կոռռնիձոր-ԱՀ սահման ավտոճանապարհի կմ0+000-կմ4+000 հատվածի վերակառուցում</t>
  </si>
  <si>
    <t xml:space="preserve"> /Մ-12/- Կոռռնիձոր-ԱՀ սահման ավտոճանապարհի կմ4+000-կմ9+000 հատվածի վերակառուցում</t>
  </si>
  <si>
    <t xml:space="preserve"> /Մ-12/- Կոռռնիձոր-ԱՀ սահման ավտոճանապարհի կմ9+000-կմ11+779.75 հատվածի վերակառուցում</t>
  </si>
  <si>
    <t>/Մ-12/ - Խնձորեսկ - Ներքին Խնձորեսկ ավտոճանապարհի կմ0+000 - կմ10+100 հատվածի հիմնանորոգում</t>
  </si>
  <si>
    <t>/Մ-17/-Նռնաձոր - /Հ-49/ավտոճանապարհի կառուցում</t>
  </si>
  <si>
    <t>Տ-3-14, /Մ-5/-Մրգաշատ-Ալաշկերտ-գ․Արմավիր (Տ-3-16) կմ 0+000-կմ1+300, կմ3+800-կմ4+500 և կմ4+800-կմ6+800 հատվածների հիմնանորոգման աշխատանքներ</t>
  </si>
  <si>
    <t>Տ-3-18,Ակնալիճ (Տ-3-6) – Զարթոնք – Արևիկ (Տ-3-50) կմ0+000-կմ3+628 հատվածի հիմնանորոգում</t>
  </si>
  <si>
    <t>Տ-3-19, Արևիկ(Տ-3-50)-/Հ-15/(Տանձուտ) ավտոճանապարհի կմ0+000 - կմ3+400  հատվածի հիմնանորոգում</t>
  </si>
  <si>
    <t>Տ-3-44,/Մ-5/-Ծիածան-Աղավնատուն-Լեռնամերձ ավտոճանապարհի  կմ0+000-կմ7+300 հատվածի ի հմնանորոգում</t>
  </si>
  <si>
    <t>Տ-3-61, /Մ-5/-(Նորապատ)-/Հ-17/ ավտոճանապարհի  կմ0+000-կմ1+700 հատվածի ի հմնանորոգում</t>
  </si>
  <si>
    <t>Տ-3-76, Զարթոնք-Արտաշար (Տ-3-54) ավտոճանապարհի կմ0+000- կմ2+100 հատվածի հիմնանորոգում</t>
  </si>
  <si>
    <t xml:space="preserve">Տ-4-13,/Հ-39/ (Գավառ)– Գանձակ–
Սարուխան – Գեղարքունիք ավտոճանապարհի կմ0+000-կմ12+900 հատվածի հիմնանորոգում 
</t>
  </si>
  <si>
    <t>Տ-4-78,/Տ-4-40/-Նորակերտ/Մ-14/-(Փոքր Մասրիկ) ավտոճանապարհի կմ5+200-կմ7+200 հատվածի հիմնանորոգում</t>
  </si>
  <si>
    <t>Տ-5-7 /Մ-7/ (Շիրակամուտ)- Լեռնավան- /Տ-5-38/ ավտոճանապարհի կմ0+000-կմ1+000-կմ1+142 հատվածի հիմնանորոգում</t>
  </si>
  <si>
    <t>Տ-5-23,/Մ-3/Սարամեջ ավտոճանապարհի կմ 0+000-կմ 4+300 հատվածի հիմնանորոգում</t>
  </si>
  <si>
    <t>Տ-5-24,/Մ-3/ (Ստեփանավան) – Արմանիս – Ուրասար – Կաթնաղբյուր տեղական նշանակության ավտոճանապարհի կմ 6+600-կմ 15+200 հատվածի և Կաթնաղբյուր համայնքի 8-րդ և 9-րդ փողոցների հիմնանորոգում</t>
  </si>
  <si>
    <t>Տ-5-46,/Մ-6/(Ալավերդի)-Սանահին թաղամաս-Ակներ ավտոճանապարհի կմ0+000-կմ9+300 և Տ-5-46 դեպի Սանահին վանական համալիր տանող հատվածների հիմնանորգում</t>
  </si>
  <si>
    <t>Տ-5-69, /Հ-70/ - Ահնիձոր ավտոճանապարհի կմ0+000 - կմ4+000 հատվածի հիմնանորոգում</t>
  </si>
  <si>
    <t>Տ-5-82, /Հ-70/ – Լորուտ ավտոճանապարհի կմ0+000 - կմ1+600 հատվածի հիմնանորոգում</t>
  </si>
  <si>
    <t xml:space="preserve">Տ-5-93, /Հ-70/ - Մարց մարզային նշանակության ավտոճանապարհի կմ0+000 - կմ0+800 հատվածի հիմնանորոգում </t>
  </si>
  <si>
    <t>Տ-6-3, /Հ-4/ (Արագյուղ) - /Հ-5/ ավտոճանապարհի 3.7 կմ երկարությամբ հատվածի հիմնանորոգում</t>
  </si>
  <si>
    <t>Տ-6-19, /Հ5/-Աղբյուրակ (Հրազդան քաղաքի թաղամաս) և Վերին Աղբյուրակի այգեգործական զանգված տանող ավտոճանապարհի 3.7 կմ ընդհանուր երկարությամբ հատվածի հիմնանորոգում</t>
  </si>
  <si>
    <t>Տ-6-29, Երևան (Բագրևանդի փող.) – Ձորաղբյուր (Տ-6-42) ավտոճանապարհի կմ0+000-կմ5+200 հատվածի հիմնանորոգում</t>
  </si>
  <si>
    <t>Տ-7-42, /Մ-7/ (Գյումրի) – Հացիկ – Կարմրաքար (Տ-7-45) ավտոճանապարհի կմ0+000 - կմ4+000 հատվածի հիմնանորոգում</t>
  </si>
  <si>
    <t>Տ-7-48, Գյումրի (Տ-7-58) - Արևիկ – Այգեբաց - Վարդաքար - /Հ-21/ մարզային նշանակության ավտոճանապարհի կմ10+440 - կմ16+200 հատվածի հիմնանորոգում</t>
  </si>
  <si>
    <t>Տ-8-10,/Տ-8-48/ - Շամբ - Շամբի ջրամբարի պատվար /մարգարիտա/ ավտոճանապարհի հիմնանորոգում</t>
  </si>
  <si>
    <t>Տ-8-13, /Մ-12/-Վերիշեն-Խոզնավար ավտոճանապարհի կմ0+000 - կմ18+300 հատվածի հիմնանորոգում</t>
  </si>
  <si>
    <t>Տ-8-49/Տ-8-48/- Լծեն ավտոճանապարհի վերակառուցում</t>
  </si>
  <si>
    <t>Տ-8-50, /Տ-8-48/ - Որոտան ավտոճանապարհի կմ0+000 - կմ1+700 հատվածի հիմնանորոգում</t>
  </si>
  <si>
    <t>Տ-8-52 տեղական նշանակության ավտոճանապարհի կմ 8+100-կմ 10+400 (Տ-8-48-ի հետ հատման կետ) և Տ-8-48 տեղական նշանակության ավտոճանապարհի կմ 5+600- կմ 11+200 (Տ-8-49-ի հետ հատման կետ) հատվածների անցանելիության ապահովում և ոլորանների պարամետրերի բարելավում</t>
  </si>
  <si>
    <t xml:space="preserve">Տ-8-56, /Մ-2/- Հարժիս ավտոճանապարհի
կմ0+000 - կմ8+000 հատվածի
հիմնանորոգում 
</t>
  </si>
  <si>
    <t>Տ-8-93, Լծեն- Տաթև  ավտոճանապարհի վերակառուցում</t>
  </si>
  <si>
    <t>Տ-9-19, /Մ-2/ - Հերհեր -Կարմրաշեն մարզային նշանակության ավտոճանապարհի կմ10+000 - կմ18+700 հատվածի հիմնանորոգում</t>
  </si>
  <si>
    <t>Տ-10-32, /Մ-4/ - Դիտավան ավտոճանապարհի կմ0+000 - կմ3+100 հատվածի հիմնանորոգում</t>
  </si>
  <si>
    <t xml:space="preserve">Տ-10-34 /Մ-4/ Լեռնային Հայաստան առողջարան ավտոճանապարհի կմ 0+000-կմ 2+200 հատվածի հիմնանորոգում </t>
  </si>
  <si>
    <t>Զարինջա-Ձիթհանքով ավտոճանապարհի 4.3 կմ երկարությամբ հատվածի հիմնանորոգում</t>
  </si>
  <si>
    <t>Գյումրի համայնքի օղակային փողոցի կմ0+000-կմ2+500(Մ-7-ի-հետ հատման կետ) հատվածի հիմնանորոգում</t>
  </si>
  <si>
    <t xml:space="preserve">Ուրցաձորից դեպի Մարտունի տանող
ավտոճանապարհի կառուցում 
</t>
  </si>
  <si>
    <t xml:space="preserve">ՀՀ Արագածոտնի մարզի Լուսագյուղ
գյուղից դեպի Հանքավան տանող
ավտոճանապարհի կառուցում </t>
  </si>
  <si>
    <t>/Հ-70/- Քարինջ մարզային նաշանակության ավտոճանապարհի կմ0+000-կմ3+500 հատվածի հիմնանորոգում</t>
  </si>
  <si>
    <t>ՀՀ Լոռու մարզի Ստեփանավան քաղաքի Չարենցի փողոցի 1.725կմ հատվածի և Արևելյան փողոցի 0.120 կմ հատվածի հիմնանորոգում</t>
  </si>
  <si>
    <t xml:space="preserve">ՀՀ Լոռու մարզ Վանաձոր համայնքի Տ.Մեծի պողոտայի հիմնանորոգում </t>
  </si>
  <si>
    <t xml:space="preserve">ՀՀ Լոռու մարզ Վանաձոր համայնքի
Սանկտ - Պետերբուրգի փողոցի
հիմնանորոգում </t>
  </si>
  <si>
    <t>Տանձավեր - Շուռնուխ ավտոճանապարհի կառուցում</t>
  </si>
  <si>
    <t>Որոտան - Խոտ ավտոճանապարհի վերակառուցում</t>
  </si>
  <si>
    <t xml:space="preserve">Իջևան քաղաքի Սարիբեկ-Օհանյան
փողոցի կմ0+000-կմ1+145 հատվածի
հիմնանորոգում 
</t>
  </si>
  <si>
    <t>Վանաձոր քաղաքային համայնքի Կ. Դեմիրչյանի փողոցի հիմնանորոգում</t>
  </si>
  <si>
    <t>Վանաձոր քաղաքային համայնքի Գրիգոր Լուսավորիչ փողոցի հիմնանորոգում</t>
  </si>
  <si>
    <t xml:space="preserve">Վանաձոր քաղաքային համայնքի Խորենացի փողոցի (երկու երթևեկելի գոիտիներ /0.4կմ+0.4կմ/) հիմնանորոգում </t>
  </si>
  <si>
    <t>Վանաձոր քաղաքային համայնքի Մոսկովյան փողոցի հիմնանորոգում</t>
  </si>
  <si>
    <t>Վանաձոր քաղաքային համայնքի Նարեկացի փողոց-Կոմիտաս վարդապետ Հրապարակ էստակադայի հիմնանորոգում</t>
  </si>
  <si>
    <t>ՀՀ Գեղարքունիքի մարզի Լճաշեն համայնքի Փոստի մոտից դեպի Կիկլոպյան ամրոց տանող ճանապարհի 1.2 կմ երկարությամբ հատվածի հիմնանորոգում</t>
  </si>
  <si>
    <t>ՀՀ Գեղարքունիքի մարզի Մարտունի համայնքի  Մյասնիկյան փողոցի մայթերի կառուցում</t>
  </si>
  <si>
    <t>Մարտունի քաղաքի Սայաթ Նովա փողոցի (Մ-10-ի շրջանց) ավտոճանապարհի հիմնանորոգում</t>
  </si>
  <si>
    <t xml:space="preserve">ՀՀ Արագածոտնի մարզի Մեծաձոր համայնքի Օթևան բնակավայրի միջհամայնքային ճանապարհի հիմնանորոգման աշխատանքներ 
</t>
  </si>
  <si>
    <t xml:space="preserve">Տ-4-57, /Մ-11/- Վարդենիս-Այրք-Ներքին Շորժա և Տ-4-42, /Տ-4-54/-Վերին Շորժա մարզային նշանակության ավտոճանապարհների կոպճային ծածկով անցանելության ապահովման աշխատանքներ
</t>
  </si>
  <si>
    <t>Տրանսպորտային օբյեկտների հիմնանորոգում</t>
  </si>
  <si>
    <t>Մ-3, Մարգարա-Վանաձոր-Տաշիր-Վրաստանի սահման կմ144+020 հատվածում կամրջի վերանորոգում</t>
  </si>
  <si>
    <t xml:space="preserve"> կմ 11+400-ում գտնվող կամրջի հիմնանորոգում</t>
  </si>
  <si>
    <t xml:space="preserve">կմ144+020-ում գտնվող կամրջի
հիմնանորոգում 
</t>
  </si>
  <si>
    <t xml:space="preserve"> կմ 105+500-ում գտնվող կամրջի հիմնանորոգում</t>
  </si>
  <si>
    <t>Մ- 4, Երևան-Սևան-Իջևան-Ադրբեջանի սահման</t>
  </si>
  <si>
    <t xml:space="preserve">կմ 103+900 հատվածի վթարված կամրջի վերականգնում </t>
  </si>
  <si>
    <t>կմ 14+796 հատվածում գտնվող կամրջի վերանորոգում</t>
  </si>
  <si>
    <t>կմ 104+300հատվածում գտնվող կամրջի վերանորոգում</t>
  </si>
  <si>
    <t>կմ 105+000 և կմ106+700 հատվածներում բացակայող պարապետերի վերականգնում և կմ105+700 հատվածի փլուզվզծ հողային պաստառի շեպի և կողնակի վերականգնում</t>
  </si>
  <si>
    <t>կմ 105+600-կմ108+900 և կմ111+550-կմ111+595 հատվածներում ստորին հենապատերի կառուցում</t>
  </si>
  <si>
    <t>/Մ-4/ - Սևանի թերակղզի հանրապետական նշանակության ավտոճանապարհի կմ1+400 կմ1+500 հատվածում փլուզված հողային պաստառի շեպի վերականգնում</t>
  </si>
  <si>
    <t xml:space="preserve">Մ- 10, Սևան-Մարտունի-Գետափ     </t>
  </si>
  <si>
    <t>կմ21+500-ում գտնվող փլուզված հողային պաստառի շեպի վերականգնում</t>
  </si>
  <si>
    <t>/Մ-2/ միջպետական նշանակության ավտոճանապարհի կմ61+380-ում գտնվող կամրջի հիմնանորոգում</t>
  </si>
  <si>
    <t>կմ117+042-ում գտնվող կամրջի հիմնանորոգում</t>
  </si>
  <si>
    <t>Մ-16, /Մ-4/ - Ոսկեպար - Նոյեմբերյան - /Մ-6/ միջպետական նշանակության ավտոճանապարհի 57կմ-ում փլուզված ներքին հենապատի հիմնանորոգում</t>
  </si>
  <si>
    <t>Տ-2-13 Արգավանդ – Հայանիստ – Հովտաշատ - Արմավիրի մարզի սահման մարզային նշանակության ավտոճանապարհի կմ4+000 կամրջի հիմնանորոգում</t>
  </si>
  <si>
    <t>Տ-2-21 Հ-8 /Մրգավետ/ - Արևշատ (Տ-2-25) մարզային նշանակության ավտոճանապարհի կմ4+200 կամրջի հիմնանորոգում</t>
  </si>
  <si>
    <t>Տ-7-8, /Տ-7-37/ - Գտաշեն–Կամխուտ – /Տ-7-37/ տեղական նշանակության ավտոճանապարհի կմ2+300-ում գտնվող 5*3մ բացվածքով հավաքովի միասնականացված ե/բ խողովակի հիմնանորոգում</t>
  </si>
  <si>
    <t>Տ-3-36, Աղավնատուն (Տ-3-44) - Ամբերդ –Այգեշատ - Դաշտ (Տ-3-64) տեղական նշանակության ավտոճանապարհի կմ2+610-ում գտնվող կամուրջի հիմնանորոգում</t>
  </si>
  <si>
    <t>Սևանի տրանսպորտային հանգույցի հիմնանորոգում</t>
  </si>
  <si>
    <t>Վթարային իրավիճակներում արտակարգ օպերատիվ ծառայությունների կանչի ավտոմատացված համակարգերի ներդրում</t>
  </si>
  <si>
    <t>Միջպետական և հանրապետական նշանակության ավտոճանապարհների միջին նորոգում</t>
  </si>
  <si>
    <t>1. Միջպետական նշանակության ավտոճանապարհներ,</t>
  </si>
  <si>
    <t>Մ-2, Երևան-Երասխ-Գորիս-Մեղրի-Իրանի ՀՀ սահմանմիջպետական նշանակության ավտոճանապարհի կմ36+312- կմ47+490 (աջ գոտի) հատվածի միջին նորոգում</t>
  </si>
  <si>
    <t>Մ-3 Թուրքիայի Հանրապետության սահման–Մարգարա–Վանաձոր–Տաշիր-Վրաստանի սահման կմ27+000 - կմ35+535հատվածի միջին նորոգում</t>
  </si>
  <si>
    <t>Մ-3 Թուրքիայի Հանրապետության սահման–Մարգարա–Վանաձոր–Տաշիր-Վրաստանի սահման կմ137+060 - կմ141+000 հատվածի միջին նորոգում</t>
  </si>
  <si>
    <t>Մ-3 Թուրքիայի Հանրապետության սահման–Մարգարա–Վանաձոր–Տաշիր-Վրաստանի սահման կմ141+000 - կմ154+000 հատվածի միջին նորոգում</t>
  </si>
  <si>
    <t>Մ-4 Երևան-Սևան-Իջևան–ՀՀ սահման միջպետական նշանակության ավտոճանապարհի կմ12+747- կմ26+000 (աջ գոտի) հատվածի միջին նորոգում</t>
  </si>
  <si>
    <t xml:space="preserve">Մ17, /Մ-2/ Կապան-Ծավ-/Մ-2/ միջպետական նշանակության ավտոճանապարհի կմ
73+600-կմ90+800 հատվածի միջին նորոգում 
</t>
  </si>
  <si>
    <t>Մ-12 Գորիս-Արցախի Հանրապետության սահման միջպետական նշանակության ավտոճանապարհի կմ4+000-կմ20+850 հատվածի միջին նորոգում</t>
  </si>
  <si>
    <t>Հ-28, /Հ-55/- Ջրառատ- ՄեղրաձորՀանքավան հանրապետական նշանակության ավտոճանապարհի կմ2+000 - կմ16+985 և կմ19+000- կմ32+200 հատվածների միջին նորոգում</t>
  </si>
  <si>
    <t>Հ-43 /Մ-2 /-Գնդևազ -Ջերմուկ - Արցախի սահման հանրապետական նշանակության ավտոճանապարհի կմ0+000-կմ23+754 հատվածի միջին նորոգում</t>
  </si>
  <si>
    <t>Հ-45, /Մ-2/-Շաքի-Սիսան-Դաստակերտ-Ցողունի հանրապետական նշանակության ավտոճանապարհի կմ14+590-կմ25+900 հատվածի հիմնանորոգում</t>
  </si>
  <si>
    <t>Հ-75 /Մ-9/ - Իսահակյան- /Մ-7/ (Գյումրի)
 կմ0+000 - կմ15+900և կմ21+932-կմ23+250 հատվածների միջին նորոգում</t>
  </si>
  <si>
    <t>Տրանսպորտային միջոցների տեխնիկական զննության գործընթացի ավտոմատացված համակարգի ներդրում</t>
  </si>
  <si>
    <t>Պարտադիր կապիտալ աշխատանքների ծրագրի շրջանակներում ջրամատակարարման և ջրահեռացման ենթակառուցվածքների հիմնանորոգում</t>
  </si>
  <si>
    <t xml:space="preserve">Սառնակունք գյուղի մոտ Մուխութուրյանի ջրատարի ջրաքանակի համար քլորակայանի կառուցում </t>
  </si>
  <si>
    <t xml:space="preserve">Ղազանչի ջրաղբյուրների սանիտարական գոտում նոր, հեղուկ քլորով շահագործվող քլորակայանի կառուցում </t>
  </si>
  <si>
    <t>ՀՀ Արագածոտնի մարզի որոշ բնակավայրերի ջրամատակարարման և ջրահեռացման համակարգերի բարելավման աշխատանքներ</t>
  </si>
  <si>
    <t>ՀՀ Տավուշի մարզի որոշ բնակավայրերի ջրամատակարարման և ջրահեռացման համակարգերի բարելավման աշխատանքներ</t>
  </si>
  <si>
    <t>Ջրամատակարարման և ջրահեռացման համակարգի հիմնանորոգում</t>
  </si>
  <si>
    <t xml:space="preserve">ՀՀ Գեղարքունիքի մարզի Ներքին Գետաշեն  բնակավայրի ջրամատակարարման համակարգի վերակառուցում                                                      </t>
  </si>
  <si>
    <r>
      <t xml:space="preserve">ՀՀ Գեղարքունիքի մարզի Կարմիրգյուղ և Սարուխան  բնակավայրերի ջրամատակարարման համակարգի վերակառուցում  </t>
    </r>
    <r>
      <rPr>
        <b/>
        <i/>
        <u/>
        <sz val="12"/>
        <color theme="1"/>
        <rFont val="GHEA Grapalat"/>
        <family val="3"/>
      </rPr>
      <t/>
    </r>
  </si>
  <si>
    <r>
      <t xml:space="preserve">ՀՀ Արարատի մարզի Արբաթ համայնքի խմելու ջրամատակարարման համակարգի վերակառուցում  </t>
    </r>
    <r>
      <rPr>
        <b/>
        <i/>
        <u/>
        <sz val="12"/>
        <color theme="1"/>
        <rFont val="GHEA Grapalat"/>
        <family val="3"/>
      </rPr>
      <t/>
    </r>
  </si>
  <si>
    <t xml:space="preserve">ՀՀ Արարատի մարզի Խաչփար համայնքի ջրամատակարարման համակարգի վերակառուցում </t>
  </si>
  <si>
    <t xml:space="preserve">ՀՀ Գեղարքունիքի մարզի Վահան  բնակավայրի ջրամատակարարման համակարգի վերակառուցում </t>
  </si>
  <si>
    <t xml:space="preserve">ՀՀ Արարատի մարզի Մխչյան համայնքի ջրամատակարարման համակարգի վերակառուցում   </t>
  </si>
  <si>
    <r>
      <t xml:space="preserve">ՀՀ Արարատի մարզի Արալեզ համայնքի ջրամատակարարման համակարգի վերակառուցում  </t>
    </r>
    <r>
      <rPr>
        <b/>
        <i/>
        <u/>
        <sz val="11"/>
        <color theme="1"/>
        <rFont val="GHEA Grapalat"/>
        <family val="3"/>
      </rPr>
      <t/>
    </r>
  </si>
  <si>
    <t xml:space="preserve">ՀՀ Արարատի մարզի Դվին համայնքի ջրամատակարարման ցանցի վերակառուցում                                </t>
  </si>
  <si>
    <r>
      <t xml:space="preserve">ՀՀ Արարատի մարզի Նոր Կյանք համայնքի ջրամատակարարման համակարգի վերակառուցում </t>
    </r>
    <r>
      <rPr>
        <b/>
        <i/>
        <u/>
        <sz val="11"/>
        <color theme="1"/>
        <rFont val="GHEA Grapalat"/>
        <family val="3"/>
      </rPr>
      <t/>
    </r>
  </si>
  <si>
    <t xml:space="preserve">ՀՀ Արարատի մարզի Շահումյան համայնքի խմելու ջրամատակարարման համակարգի վերակառուցում </t>
  </si>
  <si>
    <t xml:space="preserve">ՀՀ Արարատի մարզի Արտաշատ համայնքի (վեց փողոցների՝ Մյասնիկայն Աթարբեկյան և նրբանցք, Մարքսի և նրբանցք, Շահումյան)  խմելու ջրամատակարարման համակարգի վերակառուցում  </t>
  </si>
  <si>
    <t xml:space="preserve">ՀՀ Արարատի մարզի Ղուկասավան համայնքի խմելու ջրամատակարարման համակարգի վերակառուցում  </t>
  </si>
  <si>
    <r>
      <t xml:space="preserve">ՀՀ Արարատի մարզի Ոստան համայնքի ջրամատակարարման համակարգի վերակառուցում   </t>
    </r>
    <r>
      <rPr>
        <b/>
        <i/>
        <u/>
        <sz val="11"/>
        <color theme="1"/>
        <rFont val="GHEA Grapalat"/>
        <family val="3"/>
      </rPr>
      <t/>
    </r>
  </si>
  <si>
    <t xml:space="preserve">ՀՀ Գեղարքունիքի մարզի Վարսեր  բնակավայրի ջրամատակարարման համակարգի վերակառուցում                                                      </t>
  </si>
  <si>
    <t xml:space="preserve">ՀՀ Սյունիքի մարզի Մեղրի քաղաքի ջրի մաքրման կայանի ապամոնտաժում, նորի կառուցում   </t>
  </si>
  <si>
    <t xml:space="preserve">ՀՀ Սյունիքի մարզի Ագարակ քաղաքի գոյություն ունեցող ջրի մաքրման կայանի հիմնանորոգում, լրացուցիչ նոր կայանի կառուցում     </t>
  </si>
  <si>
    <t xml:space="preserve">ՀՀ Արարատի մարզի Մասիս քաղաքի ջրամատակարարման համակարգի վերակառուցում  </t>
  </si>
  <si>
    <t xml:space="preserve">ՀՀ Արարատի մարզի Նոր Կյուրին համայնքի ջրամատակարարման համակարգի վերակառուցում   </t>
  </si>
  <si>
    <t xml:space="preserve">ՀՀ Արարատի մարզի Սիսավան համայնքի խմելու ջրամատակարարման համակարգի վերակառուցում   </t>
  </si>
  <si>
    <t xml:space="preserve">ՀՀ Արարատի մարզի Բուրաստան համայնքի ջրամատակարարման համակարգի վերակառուցում   </t>
  </si>
  <si>
    <t xml:space="preserve">ՀՀ Արարատի մարզի Բերդիկ համայնքի ջրամատակարարման համակարգի վերակառուցում </t>
  </si>
  <si>
    <t xml:space="preserve">ՀՀ Արարատի մարզի Ազատավան համայնքի ջրամատակարարման համակարգի վերակառուցում  </t>
  </si>
  <si>
    <t xml:space="preserve">ՀՀ Արարատի մարզի Վերին Արտաշատ համայնքի խմելու ջրամատակարարման համակարգի վերակառուցում                              </t>
  </si>
  <si>
    <r>
      <t xml:space="preserve">ՀՀ Արարատի մարզի Նոր Ուղի համայնքի խմելու ջրամատակարարման համակարգի վերակառուցում  </t>
    </r>
    <r>
      <rPr>
        <i/>
        <sz val="11"/>
        <color theme="1"/>
        <rFont val="GHEA Grapalat"/>
        <family val="3"/>
      </rPr>
      <t/>
    </r>
  </si>
  <si>
    <t xml:space="preserve">ՀՀ Արարատի մարզի Վ. Դվին համայնքի ջրամատակարարման համակարգի վերակառուցում   </t>
  </si>
  <si>
    <t xml:space="preserve">Ջրամատակարարման և ջրահեռացման ոլորտում անշարժ գույքի ձեռքբերում </t>
  </si>
  <si>
    <t>Պետական գույքի կառավարման կոմիտեի տեխնիկական հագեցվածության բարելավում</t>
  </si>
  <si>
    <t>Ջրային կոմիտեի տեխնիկական հագեցվածության բարելավում</t>
  </si>
  <si>
    <t>Երևանի մետրոպոլիտենի ենթակառուցվածքների նորոգում</t>
  </si>
  <si>
    <t>Երևանի մետրոպոլիտենի ենթակառուցվածքների  կառուցում</t>
  </si>
  <si>
    <t>Նոր Խարբերդ թաղամասում գազատարի կառուցման աշխատանքներ</t>
  </si>
  <si>
    <t>Երևան քաղաքում ճանապարհների կառուցման և միջին նորոգման աշխատանքներ</t>
  </si>
  <si>
    <t>Երևան քաղաքի բազմաբնակարան շենքերի վերելակների արդիականացում</t>
  </si>
  <si>
    <t>Երևան քաղաքի կոյուղատար համակարգի արդիականացման և ընդլայնման աշխատանքներ</t>
  </si>
  <si>
    <t>Երևան քաղաքում առողջապահական կազմակերպությունների հիմնանորոգում</t>
  </si>
  <si>
    <t>Երևան քաղաքում հանգստի գոտիների և այգիների կառուցման և հիմնանորոգման աշխատանքներ</t>
  </si>
  <si>
    <t>Երևան քաղաքի նախադպրոցական ուսումնական հաստատությունների կառուցման և հիմնանորոգման աշխատանքներ</t>
  </si>
  <si>
    <t>Երևանի բուսաբանական այգու տարածքում անտառապուրակի կառուցապատման աշխատանքներ</t>
  </si>
  <si>
    <t>Երևանի Բուսաբանական այգու տարածքում անտառպուրակի կառուցապատման նախագծային աշխատանքների իրականացում</t>
  </si>
  <si>
    <t>ՀՀ քաղաքացիական ավիացիայի կոմիտեի տեխնիկական հագեցվածության բարելավում</t>
  </si>
  <si>
    <t>Մարզերում առաջնահերթ լուծում պահանջող հիմնախնդիրների լուծում</t>
  </si>
  <si>
    <t>Արարատի  մարզպետի աշխատակազմ</t>
  </si>
  <si>
    <t>Շիրակի մարզպետարան</t>
  </si>
  <si>
    <t>ՀՀ մարզերում առաջնահերթ լուծում պահանջող անհետաձգելի ծրագրերի իրականացում</t>
  </si>
  <si>
    <t>Արմավիրի մարզպետի աշխատակազմ</t>
  </si>
  <si>
    <t>Ինքնաթափի ձեռքբերում</t>
  </si>
  <si>
    <t xml:space="preserve">Աղբարկղերի ձեռքբերում </t>
  </si>
  <si>
    <t xml:space="preserve">Արմավիրի թիվ 5 մանկապարտեզի մասնաշենքի հիմնանորոգում </t>
  </si>
  <si>
    <t>Արարատի մարզպետի աշխատակազմ</t>
  </si>
  <si>
    <t>Գեղարքունիքի մարզպետի աշխատակազմ</t>
  </si>
  <si>
    <t>«Սևանի ԲԿ» ՓԲԸ-ի մանկական մասնաշենքի տանիքի վերանորոգում</t>
  </si>
  <si>
    <t>«Վարդենիսի ԲԿ» ՓԲԸ-ի մասնաշենքի տանիքի վերանորոգում</t>
  </si>
  <si>
    <t>Գեղարքունիքի մարզ,համայնք Վարդենիս, Սոթք բնակավայր, 1-ին փողոց, թիվ 12 հասցեում բնակելի տան կառուցում (Արաքսյա Առուստամյան)</t>
  </si>
  <si>
    <t>ՀՀ Շիրակի մարզի Արթիկ համայնքի Լմբատ 1-ին և Լմբատ 2-րդ թաղամասերի դիտահորորի փոխարինման և կոյուղագծերի հիմնանորոգման աշխատանքներ (09. 11.23թ թիվ 1954-Ն)</t>
  </si>
  <si>
    <t>Լոռու մարզպետի աշխատակազմ</t>
  </si>
  <si>
    <t xml:space="preserve">«Գուգարքի ԱԱՊԿ» ՊՈԱԿ-ի
վերանորոգում </t>
  </si>
  <si>
    <t>«Սպիտակի ԲԿ» ՓԲԸ-ի համար անզգայացման սարքավորման ձեռքբերում</t>
  </si>
  <si>
    <t>Սյունիքի մարզպետի աշխատակազմ</t>
  </si>
  <si>
    <t>Մեղրի համայնքի մանկապարտեզի օդորակման սարքավորումների ձեռքբերում</t>
  </si>
  <si>
    <t xml:space="preserve"> Տավուշի մարզպետի աշխատակազմ</t>
  </si>
  <si>
    <t xml:space="preserve">Իջևանի ԱԱՊԿ-ի համար ուլտրաձայնային ախտորոշման սարքի ձեռքբերում </t>
  </si>
  <si>
    <t xml:space="preserve">Աղբի տարաների (աղբամանների) ձեռքբերում </t>
  </si>
  <si>
    <t>Աղբի մեքենաների ձեռքբերում</t>
  </si>
  <si>
    <t>ՀՀ ԱՌՈՂՋԱՊԱՀՈՒԹՅԱՆ ՆԱԽԱՐԱՐՈՒԹՅՈՒՆ</t>
  </si>
  <si>
    <t>Առողջապահական կազմակերպությունների վերազինում</t>
  </si>
  <si>
    <t>ՀՀ Վայոց Ձորի մարզ</t>
  </si>
  <si>
    <t>Վայոց Ձորի մարզային հիվանդանոց</t>
  </si>
  <si>
    <t>ՀՀ Արագածոտնի մարզ</t>
  </si>
  <si>
    <t>«Թալինի բժշկական կենտրոն» ՓԲԸ</t>
  </si>
  <si>
    <t>ՀՀ Լոռու մարզ</t>
  </si>
  <si>
    <t>«Դսեղի առողջության կենտրոն» ՓԲԸ</t>
  </si>
  <si>
    <t>ՀՀ Արմավիրի մարզ</t>
  </si>
  <si>
    <t>Զարիշատ /Արամ/ Մարտինի Մկրտչյանի անվան Արմավիրի բժշկական կենտրոնի պոլիկլինիկական մասնաշենքի վերակառուցում, վերելակի կառուցում</t>
  </si>
  <si>
    <t>Առողջապահական կազմակերպությունների կառուցում, վերակառուցում</t>
  </si>
  <si>
    <t>Երևան քաղաք</t>
  </si>
  <si>
    <t xml:space="preserve">«Հոգեկան առողջության պահպանման ազգային կենտրոն» ՓԲԸ </t>
  </si>
  <si>
    <t xml:space="preserve">«Ինֆեկցիոն հիվանդությունների ազգային կենտրոն» ՓԲԸ </t>
  </si>
  <si>
    <t>«Ծաղկահովիտի առողջության կենտրոն»</t>
  </si>
  <si>
    <t>«Աշտարակի բժշկական կենտրոն» ՓԲԸ</t>
  </si>
  <si>
    <t>«Ոսկեվազի ԱԱՊԿ» ՀՈԱԿ</t>
  </si>
  <si>
    <t>ՀՀ Արարատի մարզ</t>
  </si>
  <si>
    <t>«Մասիսի բժշկական կենտրոն» ՓԲԸ</t>
  </si>
  <si>
    <t>«Արտաշատի բժշկական կենտրոն» ՓԲԸ</t>
  </si>
  <si>
    <t>Վեդու բժշկական կենտրոնի ծննդատան մասնաշենքի վերակառուցում, կցակառույցի կառուցում</t>
  </si>
  <si>
    <t>«Արարատի հիվանդանոց» ԲԿ ՓԲԸ պոլիկլինիկա</t>
  </si>
  <si>
    <t xml:space="preserve"> «Դիմիտրովի ԱԱՊԿ» ՊՈԱԿ</t>
  </si>
  <si>
    <t>«Այգեստանի ԱԱՊԿ» ՊՈԱԿ</t>
  </si>
  <si>
    <t>«Դվինի ԱԱՊԿ» ՊՈԱԿ</t>
  </si>
  <si>
    <t>«Նոր կյանքի ԲԱ» ՀՈԱԿ</t>
  </si>
  <si>
    <t>«Վաղարշապատի բժշկական կենտրոն» ՓԲԸ</t>
  </si>
  <si>
    <t>«Գայի ԲԱ» ՀՈԱԿ</t>
  </si>
  <si>
    <t>«Ջրառատի ԲԱ» ՀՈԱԿ</t>
  </si>
  <si>
    <t>«Վարդաշենի ԲԱ» ՀՈԱԿ</t>
  </si>
  <si>
    <t>ՀՀ Կոտայքի մարզ</t>
  </si>
  <si>
    <t>«Նաիրի բժշկական կենտրոն» ՓԲԸ</t>
  </si>
  <si>
    <t>«Չարենցավանի բժշկական կենտրոն» ՓԲԸ</t>
  </si>
  <si>
    <t>«Նոր Հաճնի պոլիկլինիկա» ՊՓԲԸ</t>
  </si>
  <si>
    <t>«Ձորաղբյուրի ԱԱՊԿ» ՊՈԱԿ</t>
  </si>
  <si>
    <t>ՀՀ Շիրակի մարզ</t>
  </si>
  <si>
    <t>«Արթիկի բժշկական կենտրոն» ՓԲԸ</t>
  </si>
  <si>
    <t>«Գյումրու թիվ 1 պոլիկլինիկա» ՓԲԸ</t>
  </si>
  <si>
    <t>«Գյումրու Ն․Ա․ Մելիքյանի անվան թիվ 2 պոլիկլինիկա» ՓԲԸ</t>
  </si>
  <si>
    <t>«Պեմզաշենի ԱԿ» ՊՈԱԿ</t>
  </si>
  <si>
    <t>«Ախուրիկի ԲԱ» ՊՈԱԿ</t>
  </si>
  <si>
    <t>«Գյումրու մոր և մանկան ավստրիական հիվանդանոց» ՊՈԱԿ</t>
  </si>
  <si>
    <t>«Տաշիրի բժշկական կենտրոն» ՓԲԸ</t>
  </si>
  <si>
    <t>«Վանաձորի թիվ 1 պոլիկլինիկա» ՊՓԲԸ</t>
  </si>
  <si>
    <t>Սպիտակ ԲԿ ՓԲԸ</t>
  </si>
  <si>
    <t>«Մեծավանի ԱԿ» ՊՈԱԿ</t>
  </si>
  <si>
    <t>ՀՀ Սյունիքի մարզ</t>
  </si>
  <si>
    <t>«Սիսիանի բժշկական կենտրոն» ՓԲԸ</t>
  </si>
  <si>
    <t>«Կապանի ԲԿ» ՓԲԸ պոլիկլինիկա</t>
  </si>
  <si>
    <t>«Գորիսի ԲԿն» ՓԲԸ պոլիկլինիկա</t>
  </si>
  <si>
    <t>«Խնձորեսկի ԱԱՊԿ» ՊՈԱԿ</t>
  </si>
  <si>
    <t>«Անգեղակոթի ԲԱ» ՊՈԱԿ</t>
  </si>
  <si>
    <t>ՀՀ  Գեղարքունիքի մարզ</t>
  </si>
  <si>
    <t>Վարդենիսի բժշկական կենտրոնի վերակառուցում, կցակառույցի կառուցում</t>
  </si>
  <si>
    <t>«Գավառի ԲԿ» ՓԲԸ պոլիկլինիկա</t>
  </si>
  <si>
    <t>«Ծակքարի ԱԱՊԿ» ՊՈԱԿ</t>
  </si>
  <si>
    <t>«Դպրաբակի ԲԱ» ՊՈԱԿ</t>
  </si>
  <si>
    <t>ՀՀ  Վայոց ձորի մարզ</t>
  </si>
  <si>
    <t>Ջերմուկի ԱԿ շենքի կառուցում</t>
  </si>
  <si>
    <t>«Վայքի պոլիկլինիկա» ՊՓԲԸ</t>
  </si>
  <si>
    <t xml:space="preserve">ՀՀ Տավուշի մարզ </t>
  </si>
  <si>
    <t>«Կողբի ԲԱ» ՀՈԱԿ</t>
  </si>
  <si>
    <t>«Այրումի ԳԲԱ» ՊՈԱԿ</t>
  </si>
  <si>
    <t>«Գետահովիտի ԱԱՊԿ» ՊՈԱԿ</t>
  </si>
  <si>
    <t>ՀՀ ԱՐԴԱՐԱԴԱՏՈՒԹՅԱՆ ՆԱԽԱՐԱՐՈՒԹՅՈՒՆ</t>
  </si>
  <si>
    <t>ՀՀ արդարադատության նախարարության կարողությունների զարգացում և տեխնիկական հագեցվածության ապահովում</t>
  </si>
  <si>
    <t xml:space="preserve"> ՀՀ արդարադատության նախարարության պրոբացիայի ծառայության կարողությունների զարգացում և տեխնիկական հագեցվածության ապահովում</t>
  </si>
  <si>
    <t>ՀՀ արդարադատության նախարարության քրեակատարողական  ծառայության կարողությունների զարգացում և տեխնիկական հագեցվածության ապահովում</t>
  </si>
  <si>
    <t>Քրեակատարողական հիմնարկների շենքային պայմանների բարելավում</t>
  </si>
  <si>
    <t>Քրեակատարողական հիմնարկների օպտիմալացում, շենքային պայմանների բավարարում</t>
  </si>
  <si>
    <t>«Արմավիր քրեակատարողական հիմնարկի մասնաշենքերում օդափոխության, համատեղված ջեռուցման հետ և օդորակման համակարգի կառուցման շինարարական աշխատանքներ</t>
  </si>
  <si>
    <t>«Աբովյան քրեակատարողական հիմնարկի մեկուսարանի և վարչական մասնաշենքերի վերանորոգման աշխատանքներ</t>
  </si>
  <si>
    <t xml:space="preserve">«Աբովյան քրեակատարողական հիմնարկի դպրոցի և անչափահասների տեղամասի (վերափոխել կանանց տեղամասի) մասնաշենքերի շինարարական աշխատանքներ </t>
  </si>
  <si>
    <t>«Աբովյան քրեակատարողական հիմնարկի մասնաշենքերի տանիքների վերանորոգման և թվով չորս դիտաշտարակների կառուցման  աշխատանքներ</t>
  </si>
  <si>
    <t>«Աբովյան  քրեակատարողական հիմնարկի ներքին ջրամատակարարման, արտաքին և ներքին ջրահեռացման համակարգի ցանցերի վերանորոգում</t>
  </si>
  <si>
    <t>«Վանաձոր» քրեակատարողական հիմնարկի արտաքին ջրահեռացման ցանցերի վերանորոգման շինարարական աշխատանքներ</t>
  </si>
  <si>
    <t>«Սևան ՔԿՀ-ի պատժախցերի, պահպանության  և դիտաշտարակների վերանորոգման շինարարական աշխատանքներ</t>
  </si>
  <si>
    <t>Վարդաշեն» ՔԿՀ կիսաբաց ռեժիմի հարկը մեկուսարանին համապատասխան վերանորոգման շինարարական աշխատանքներ</t>
  </si>
  <si>
    <t xml:space="preserve">Քրեակատարողական հիմնարկներում ազատությունից զրկված հաշմանդամություն ունեցող անձանց  պահման  մատչելի պայմանների ապահովում </t>
  </si>
  <si>
    <t>«Վարդաշեն, «Վանաձոր, «Արթիկ , «Արմավիր և «Սևան քրեակատարողական հիմնարկներում հենաշարժողական խնդիրներ ունեցող անձանց (ՀԽՈՒԱ) համար համապատասխան պայմաններ ստեղծելու համար շինարարական աշխատանքներ</t>
  </si>
  <si>
    <t>ՀՀ արդարադատության նախարարության պրոբացիայի ծառայության տրանսպորտային միջոցներով ապահովվածության բարելավում</t>
  </si>
  <si>
    <t xml:space="preserve"> Հարկադիր կատարման ծառայության տեխնիկական հագեցվածության բարելավում</t>
  </si>
  <si>
    <t>Հարկադիր կատարման ենթակա ակտերի  կատարումն ապահովող ծառայության շենքային  պայմանների ապահովում</t>
  </si>
  <si>
    <t>Երևան քաղաքի Թևոսյան փողոցի թիվ 4 հասցեում Հարկադիր կատարումն ապահովող ծառայության նոր ավտոկայանատեղիի կառուցման, առկա շինության վերակառուցման/հիմնանորոգման, տարածքի բարեկարգման նախագծանախահաշվային փաստաթղթերի կազմման խորհրդատվական ծառայություններ</t>
  </si>
  <si>
    <t>Հարկադիր կատարման ենթակա ակտերի կատարումն  ապահովող ծառայության տրանսպորտային միջոցներով  ապահովվածության բարելավում</t>
  </si>
  <si>
    <t>Հակակոռուպցիոն կոմիտեի շենքային պայմանների ապահովում</t>
  </si>
  <si>
    <t>Հակակոռուպցիոն դատարանի շենքային պայմանների ապահովում</t>
  </si>
  <si>
    <t>Երևանի Աջափնյակ համայնքի Արա Սարգսյան 5/1 հասցեում տեղակայված շենքի վերակառուցում</t>
  </si>
  <si>
    <t>Էլեկտրոնային ռեսուրսների ստեղծման կամ արդիականացման նախագծերի ապահովում</t>
  </si>
  <si>
    <t>ՀՀ ԷԿՈՆՈՄԻԿԱՅԻ ՆԱԽԱՐԱՐՈՒԹՅՈՒՆ</t>
  </si>
  <si>
    <t xml:space="preserve"> ՀՀ էկոնոմիկայի նախարարության տեխնիկական հագեցվածության բարելավում</t>
  </si>
  <si>
    <t>ՀՀ էկոնոմիկայի նախարարության շենքային պայմանների բարելավում</t>
  </si>
  <si>
    <t>ՀՀ էկոնոմիկայի նախարարության Ա և Բ մասնաշենքերի վերակառուցման աշխատանքներ</t>
  </si>
  <si>
    <t>Ենթակառուցվածքներ ներդրումների դիմաց</t>
  </si>
  <si>
    <t>ՀՀ ԱՐՏԱՔԻՆ ԳՈՐԾԵՐԻ ՆԱԽԱՐԱՐՈՒԹՅՈՒՆ</t>
  </si>
  <si>
    <t xml:space="preserve"> Արտաքին գործերի նախարարության կարողությունների զարգացում և տեխնիկական հագեցվածության ապահովում</t>
  </si>
  <si>
    <t>Արտերկրում ՀՀ դեսպանությունների շենքային պայմանների ապահովում</t>
  </si>
  <si>
    <t>ՀՀ  ՇՐՋԱԿԱ ՄԻՋԱՎԱՅՐԻ  ՆԱԽԱՐԱՐՈՒԹՅՈՒՆ</t>
  </si>
  <si>
    <t>«Շրջակա միջավայրի վրա ազդեցության փորձաքննական կենտրոն» ՊՈԱԿ-ի տեխնիկական հագեցվածության բարելավում</t>
  </si>
  <si>
    <t xml:space="preserve"> «Հիդրոօդերևութաբանության և մոնիթորինգի կենտրոն» ՊՈԱԿ-ի տեխնիկական միջոցների արդիականացում և նոր սարքավորումների ձեռք բերում</t>
  </si>
  <si>
    <t xml:space="preserve"> ՀՀ շրջակա միջավայրի նախարարության տեխնիկական կարողությունների ընդլայնում</t>
  </si>
  <si>
    <t>Շրջակա միջավայրի նախարարության հատուկ սարքավորումներով և համակարգչային ծրագրերով հագեցվածության բարելավում</t>
  </si>
  <si>
    <t>Սևանա լճի առափնյա հատվածներում ծովի մակարդակից 1901.5 մետր բացարձակ նիշից ցածր ապօրինի կառուցված և քանդման ենթակա շենք-շինությունների ապամոնտաժում</t>
  </si>
  <si>
    <t>Սևանա լիճ թափվող գետերի մաքրման աշխատանքների կատարման նախագծանախահաշվային փաթեթի ձեռք բերում</t>
  </si>
  <si>
    <t>Ընդերքօգտագործման թափոնների լքված, տիրազուրկ տեղամասերի և օբյեկտների ռեկուլտիվացիայի համար նախագծային փաթեթների մշակում</t>
  </si>
  <si>
    <t>«Սևան» ազգային պարկ» ՊՈԱԿ-ի «Նորաշեն» արգելոցի   կահավորում</t>
  </si>
  <si>
    <t>ՀՀ շրջակա միջավայրի նախարարության անտառային կոմիտեի տեխնիկական կարողությունների ընդլայնում</t>
  </si>
  <si>
    <t>Անտառվերականգնման և անտառապատման աշխատանքներ</t>
  </si>
  <si>
    <t xml:space="preserve"> Անտառկառավարման պլանների կազմում</t>
  </si>
  <si>
    <t>ՀՀ ԿՐԹՈՒԹՅԱՆ, ԳԻՏՈՒԹՅԱՆ, ՄՇԱԿՈՒՅԹԻ ԵՎ ՍՊՈՐՏԻ ՆԱԽԱՐԱՐՈՒԹՅՈՒՆ</t>
  </si>
  <si>
    <t>Մանկապատանեկան մարզադպրոցներին, մարզաձևերի ազգային ֆեդերացիաներին և այլ մարզական հասարակական կազմակերպություններին գույքով ապահովում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</si>
  <si>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</si>
  <si>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«Երևանի թեթև արդյունաբերության պետական քոլեջ» ՊՈԱԿ</t>
  </si>
  <si>
    <t>«Երևանի հ․8 արհեստագործական պետական ուսումնարան» ՊՈԱԿ</t>
  </si>
  <si>
    <t>«Երևանի հ․9 արհեստագործական պետական ուսումնարան» ՊՈԱԿ</t>
  </si>
  <si>
    <t>«Երևանի հ․4 արհեստագործական պետական ուսումնարան» ՊՈԱԿ</t>
  </si>
  <si>
    <t>«Երևանի պետական հումանիտար քոլեջ» ՊՈԱԿ</t>
  </si>
  <si>
    <t>«Մասիսի պետական գյուղատնտեսական քոլեջ» ՊՈԱԿ</t>
  </si>
  <si>
    <t>ՀՀ Գեղարքունիքի մարզ</t>
  </si>
  <si>
    <t>«Գավառի պետական բժշկական քոլեջ» ՊՈԱԿ</t>
  </si>
  <si>
    <t xml:space="preserve"> ՀՀ Լոռու մարզ</t>
  </si>
  <si>
    <t>ք. Վանաձորի գյուղատնտեսական պետական քոլեջի վերակառուցում</t>
  </si>
  <si>
    <t xml:space="preserve">«Վանաձորի Կ. Ղարաքեշիշյանի անվան N 1 արհեստագործական պետական ուսումնարան» ՊՈԱԿ </t>
  </si>
  <si>
    <t xml:space="preserve"> ՀՀ Կոտայքի  մարզ</t>
  </si>
  <si>
    <t>«Նոր Գեղիի ակադեմիկոս Գ. Աղաջանյանի անվան պետական գյուղատնտեսական քոլեջ» ՊՈԱԿ</t>
  </si>
  <si>
    <t xml:space="preserve">«Արթիկի պետական քոլեջ» ՊՈԱԿ </t>
  </si>
  <si>
    <t xml:space="preserve"> Նախնական մասնագիտական (արհեստագործական) և միջին մասնագիտական ուսումնական հաստատությունների շենքերի կառուցում</t>
  </si>
  <si>
    <t xml:space="preserve">«Երևանի զարդակիրառական արվեստի արհեստագործական պետական ուսումնարան» ՊՈԱԿ </t>
  </si>
  <si>
    <t>«Հայաստանի ազգային ագրարային համալսարան» հիմնադրամի Ապարանի մասնաճյուղ</t>
  </si>
  <si>
    <t>«Գավառի ակադեմիկոս Ա. Թամամշևի անվան պետական գյուղատնտեսական քոլեջ» ՊՈԱԿ</t>
  </si>
  <si>
    <t>«Ստեփանավանի պրոֆ. Քալանթարի անվան պետական գյուղատնտեսական քոլեջ» ՊՈԱԿ</t>
  </si>
  <si>
    <t>ՀՀ Սյունիքի մարզի «Գորիսի պրոֆեսոր Խ. Երիցյանի անվան պետական գյուղատնտեսական քոլեջ» ՊՈԱԿ</t>
  </si>
  <si>
    <t>Հուշարձանների ամրակայում, նորոգում և վերականգնում</t>
  </si>
  <si>
    <t>1. Վերականգնողական աշխատանքներ</t>
  </si>
  <si>
    <t>որից`</t>
  </si>
  <si>
    <t>Հայոց ցեղասպանության հուշահամալիրի և թանգարանի հիմնանորոգում և բարեկարգում</t>
  </si>
  <si>
    <t>ՀՀ Արագածոնի մարզ</t>
  </si>
  <si>
    <t>Փարպի համայնքի 5-րդ դարի Ծիրանավոր եկեղեցու ամրակայում, վերականգնում և տարածքի բարեկարգում</t>
  </si>
  <si>
    <t>Այգեշատ համայնքի Թարգմանչաց եկեղեցու վերականգնում</t>
  </si>
  <si>
    <t>Ալավերդի համայնքի  Սանահինի վանական համալիրի Սբ Ամենափրկիչ եկեղեցու տանիքների նորոգում</t>
  </si>
  <si>
    <t>Քոբայր ե/գ կայարանի Քոբայրավանքի սեղանատան վերականգնում</t>
  </si>
  <si>
    <t>Բջնի գյուղի Սբ. Աստվածածին եկեղեցու հյուսիսային ավանդատան արտաքին պատի վերականգնում</t>
  </si>
  <si>
    <t xml:space="preserve">Տեղ համայնքի Սբ Գևորգ եկեղեցու վերականգնում </t>
  </si>
  <si>
    <t>ՀՀ Տավուշի մարզ</t>
  </si>
  <si>
    <t>Դիլիջան համայնքի Հ.Շարամբեյանի անվան ժողովրդական արհեստների թանգարանի նորոգում, ամրակայում</t>
  </si>
  <si>
    <t>2. Վավերագրման և ուսումնասիրման աշխատանքներ, (այդ թվում՝ հետախուզումև պեղում), գիտանախագծային փաստաթղթերի կազմում և փորձաքննում</t>
  </si>
  <si>
    <t>Բաղրամյան համայնքի Բագարան բնակավայրի Շուշանավանքի նորոգման, ամրակայման և վերականգնման գիտանախագծային փաստաթղթեր</t>
  </si>
  <si>
    <t>Գավառ համայնքի «Բերդկունք» ամրոցի և կից կառույցների ամրակայման, վերականգնման և տարածքի մասնակի բարեկարգման գիտանախագծային փաստաթղթեր</t>
  </si>
  <si>
    <t>Լոռու մարզի Քաղաքատեղի Լոռի Բերդի միջնաբերդի պարիսպների ամրակայման և վերականգնման գիտանախագծային փաստաթղթեր</t>
  </si>
  <si>
    <t>Լոռու մարզի Քաղաքատեղի Լոռի Բերդի միջնաբերդի եկեղեցու ամրակայման, նորոգման և վերականգնման գիտանախագծային փաստաթղթեր</t>
  </si>
  <si>
    <t>Լոռու մարզի Քաղաքատեղի Լոռի Բերդի միջնաբերդի բաղնիքների ամրակայման և մասնակի վերականգնման գիտանախագծային փաստաթղթեր</t>
  </si>
  <si>
    <t>Լոռու մարզի Ամրակից գյուղի Ռուսական եկեղեցու ամրակայման, վերականգնման և տարածքի բարեկարգման գիտանախագծային փաստաթղթեր</t>
  </si>
  <si>
    <t>Եղեգիս համայնքի Աղնջաձոր բնակավայրի Օրբելյանների քարավանատան (Սելիմի) նորոգման, ամրակայման, վերականգնման և տարածքի բարեկարգման գիտանախագծային փաստաթղթեր</t>
  </si>
  <si>
    <t>«Սրվեղ» վանական համալիրի ամրակայման, վերականգնման և տարածքի բարեկարգման գիտանախագծային փաստաթղթեր</t>
  </si>
  <si>
    <t>«Տավուշ» ամրոցի պարիսպների, կից կառույցների, եկեղեցու ամրակայման, վերականգնման և տարածքի բարեկարգման գիտանախագծային փաստաթղթեր</t>
  </si>
  <si>
    <t xml:space="preserve"> Արձանների պատրաստման, նորոգման, վերականգնման և տեղադրման աշխատանքներ</t>
  </si>
  <si>
    <t>Շուշանիկ Կուրղինյանի կիսանդրիի պատրաստում և տեղադրում</t>
  </si>
  <si>
    <t>Հայաստանի Հանրապետությունում տեղակայված և տեղակայվող հուշարձանների, արձանների և քանդակների հարակից հողատարածքների ձեռքբերում</t>
  </si>
  <si>
    <t xml:space="preserve">Շենգավիթ վարչական շրջանի «Աշխատանքի» հրապարակի սահմաններում՝ Թամանցիների 53/2 հասցեում գտնվող, 01-011-0388-0032 կադաստրային ծածկագրով հողամասի վրա տեղակայված 22.6 քմ մակերեսով տաղավար </t>
  </si>
  <si>
    <t xml:space="preserve">Շենգավիթ վարչական շրջանի «Աշխատանքի» հրապարակի սահմաններում՝ Բագրատունյաց 59/3 հասցեում գտնվող, 01-011-0388-0036 կադաստրային ծածկագրով հողամասի վրա տեղակայված 51.4 քմ մակերեսով խորտկարան </t>
  </si>
  <si>
    <t>Շենգավիթ վարչական շրջանի «Աշխատանքի» հրապարակի սահմաններում՝ Բագրատունյաց 59/4 հասցեում գտնվող, 01-011-0388-0038 կադաստրային ծածկագրով հողամասի վրա տեղակայված 23.5 քմ մակերեսով կրպակ</t>
  </si>
  <si>
    <t>Չարենցավան համայնքի Բջնի բնակավայրի հանրապետական նշանակության «Ամրոց» պատմության և մշակույթի անշարժ հուշարձանի հարակից տարածքում գտնվող` 07-019-0023-0020 կադաստրային ծածկագրով հողամաս</t>
  </si>
  <si>
    <t>Ներդրումներ թանգարանների և պատկերասրահների հիմնանորոգման համար</t>
  </si>
  <si>
    <t>«Հայաստանի ազգային պատկերասրահ»  ՊՈԱԿ-ի «Արա Սարգսյանի և Հակոբ Կոջոյանի տուն-թանգարան» մասնաճյուղ</t>
  </si>
  <si>
    <t>«Հ. Թումանյանի թանգարան» ՊՈԱԿ</t>
  </si>
  <si>
    <t>«Հայաստանի ազգային պատկերասրահ» ՊՈԱԿ</t>
  </si>
  <si>
    <t>«Շիրակի երկրագիտական թանգարան» ՊՈԱԿ</t>
  </si>
  <si>
    <t>Բարձրագույն  ուսումնական հաստատությունների և «Զեյթուն»  ուսանողական ավան»  հիմնադրամի շենքային պայմանների բարելավում</t>
  </si>
  <si>
    <t>«Երևանի Կոմիտասի անվան պետական կոնսերվատորիա» ՊՈԱԿ</t>
  </si>
  <si>
    <t>Հանրային գրադարանների նյութատեխնիկական բազայի զարգացում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</si>
  <si>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ապահովում_x000D_</t>
  </si>
  <si>
    <t>«Մոդուլային» տիպի մանկապարտեզների շենքային ապահովում</t>
  </si>
  <si>
    <t xml:space="preserve"> «Մոդուլային» տիպի 50 տեղ հզորությամբ մսուր-մանկապարտեզի բազմակի օգտագործման օրինակելի նախագծանախահաշվային փաստաթղթեր</t>
  </si>
  <si>
    <t xml:space="preserve"> «Մոդուլային» տիպի 100 տեղ հզորությամբ մսուր-մանկապարտեզի բազմակի օգտագործման օրինակելի նախագծանախահաշվային փաստաթղթեր</t>
  </si>
  <si>
    <t xml:space="preserve"> «Մոդուլային» տիպի 200 տեղ հզորությամբ մսուր-մանկապարտեզի բազմակի օգտագործման օրինակելի նախագծանախահաշվային փաստաթղթեր</t>
  </si>
  <si>
    <t xml:space="preserve">ՀՀ Արագածոտնի մարզի  Ալագյազ համայնքում «Մոդուլային» տիպի 144 տեղ հզորությամբ մսուր-մանկապարտեզ </t>
  </si>
  <si>
    <t>ՀՀ Արարտի մարզ</t>
  </si>
  <si>
    <t xml:space="preserve">ՀՀ Արարատի մարզի Արալեզ համայնքում «Մոդուլային» տիպի 144 տեղ հզորությամբ մսուր-մանկապարտեզ </t>
  </si>
  <si>
    <t xml:space="preserve">ՀՀ Արմավիրի մարզի Արևիկ համայնքում «Մոդուլային» տիպի մսուր-մանկապարտեզ </t>
  </si>
  <si>
    <t>ՀՀ Արմավիրի մարզի Այգեվան համայնքում «Մոդուլային» տիպի 144 տեղ հզորությամբ մսուր-մանկապարտեզ</t>
  </si>
  <si>
    <t>ՀՀ Արմավիրի մարզի Գետաշեն համայնքում «Մոդուլային» տիպի 144 տեղ հզորությամբ մսուր-մանկապարտեզ</t>
  </si>
  <si>
    <t>ՀՀ Արմավիրի մարզի Նորավան համայնքում «Մոդուլային» տիպի 144 տեղ հզորությամբ մսուր-մանկապարտեզ</t>
  </si>
  <si>
    <t>ՀՀ Արմավիրի մարզի Փշատավան համայնքում «Մոդուլային» տիպի 144 տեղ հզորությամբ մսուր-մանկապարտեզ</t>
  </si>
  <si>
    <t>ՀՀ Արմավիրի մարզի Լենուղի համայնքում «Մոդուլային» տիպի 144 տեղ հզորությամբ մսուր-մանկապարտեզ</t>
  </si>
  <si>
    <t xml:space="preserve">ՀՀ Գեղարքունիքի մարզի Աստղաձոր համայնքում «Մոդուլային» տիպի 144 տեղ հզորությամբ մսուր-մանկապարտեզ </t>
  </si>
  <si>
    <t xml:space="preserve">ՀՀ Լոռու մարզի Սպիտակ համայնքում «Մոդուլային» տիպի 144 տեղ հզորությամբ մսուր-մանկապարտեզ </t>
  </si>
  <si>
    <t>ՀՀ Լոռու մարզի Գոգարան համայնքում «Մոդուլային» տիպի 144 տեղ հզորությամբ մսուր-մանկապարտեզ</t>
  </si>
  <si>
    <t>ՀՀ Լոռու մարզի Լեռնավան համայնքում «Մոդուլային» տիպի 144 տեղ հզորությամբ մսուր-մանկապարտեզ</t>
  </si>
  <si>
    <t>ՀՀ Լոռու մարզի Լուսաղբյուր համայնքում «Մոդուլային» տիպի 144 տեղ հզորությամբ մսուր-մանկապարտեզ</t>
  </si>
  <si>
    <t xml:space="preserve">ՀՀ Կոտայքի մարզի Հրազդան համայնքում «Մոդուլային» տիպի 144 տեղ հզորությամբ մսուր-մանկապարտեզ </t>
  </si>
  <si>
    <t>ՀՀ Կոտայքի մարզի Չարենցավան համայնքի Ֆանտան բնակավայրում «Մոդուլային» տիպի 144 տեղ հզորությամբ մսուր-մանկապարտեզ</t>
  </si>
  <si>
    <t>ՀՀ Շիրակի մարզի Արթիկ համայնքում «Մոդուլային» տիպի 144 տեղ հզորությամբ մսուր-մանկապարտեզ</t>
  </si>
  <si>
    <t>ՀՀ Շիրակի մարզի Արևշատ համայնքում «Մոդուլային» տիպի 144 տեղ հզորությամբ մսուր-մանկապարտեզ</t>
  </si>
  <si>
    <t>ՀՀ Սյունիքի մարզի Սիսիան համայնքում «Մոդուլային» տիպի 144 տեղ հզորությամբ մսուր-մանկապարտեզ</t>
  </si>
  <si>
    <t>ՀՀ Վայոց ձորի մարզի Եղեգիս համայնքի Շատին բնակավայրում «Մոդուլային» տիպի 144 տեղ հզորությամբ մսուր-մանկապարտեզ</t>
  </si>
  <si>
    <t>ՀՀ Տավուշի մարզի Այրում համայնքի Բագրատաշեն բնակավայրում «Մոդուլային» տիպի 144 տեղ հզորությամբ մսուր-մանկապարտեզ</t>
  </si>
  <si>
    <t>«Արամ Մանուկյանի անվան մարզառազմական մասնագիտացված դպրոց» ՊՈԱԿ-ի մարզադահլիճի կառուցում</t>
  </si>
  <si>
    <t>«Արամ Մանուկյանի անվան մարզառազմական մասնագիտացված դպրոց» ՊՈԱԿ</t>
  </si>
  <si>
    <t>Արտադպրոցական դաստիարակություն իրականացնող կազմակերպությունների շենքային պայմանների բարելավում</t>
  </si>
  <si>
    <t>«Երևանի հրաձգության մանկապատանեկան մարզադպրոց» ՊՈԱԿ</t>
  </si>
  <si>
    <t>Գիտական կենտրոնները ժամանակակից սարքավորումներով վերազինում ու համատեղ օգտագործման գիտական սարքավորումների կենտրոնների ստեղծում</t>
  </si>
  <si>
    <t>Աջակցություն համայնքներին մարզական հաստատությունների շենքային պայմանների բարելավման համար</t>
  </si>
  <si>
    <t>«Երևանի թենիսի և բադմինթոնի մանկապատանեկան մարզադպրոց» ՀՈԱԿ</t>
  </si>
  <si>
    <t>«Արթուր Ալեքսանյանի անվան հունա-հռոմեական ըմբշամարտի մանկապատանեկան դպրոց» ՀՈԱԿ</t>
  </si>
  <si>
    <t>Մարզական օբյեկտների շինարարություն</t>
  </si>
  <si>
    <t>«Հեծանվային սպորտի օլիմպիական մանկապատանեկան մարզադպրոց» ՊՈԱԿ</t>
  </si>
  <si>
    <t>Արթուր Աբրահամի անվան մարզահամալիր</t>
  </si>
  <si>
    <t>Արմավիրի մարզի Ջրառատ համայնքի Սիմոն Մարտիրոսյանի անվան ծանրամարտի մարզադպրոց</t>
  </si>
  <si>
    <t>Մարզական օբյեկտների հիմնանորոգում</t>
  </si>
  <si>
    <t>«Երևանի օլիմպիական հերթափոխի պետական մարզական քոլեջ» ՊՈԱԿ</t>
  </si>
  <si>
    <t>«Խաղային մարզաձևերի օլիմպիական մանկապատանեկան մարզադպրոց» ՊՈԱԿ</t>
  </si>
  <si>
    <t>«Թիավարության մարզաձևերի օլիմպիական մանկապատանեական մարզադպրոց» ՊՈԱԿ</t>
  </si>
  <si>
    <t>«Գյումրու մանկապատանեկան համալիր մարզադպրոց» ՊՈԱԿ</t>
  </si>
  <si>
    <t>Թեթև կոնստրուկցիաներով մարզադահլիճների հիմնում</t>
  </si>
  <si>
    <t>ՀՀ Կոտայքի մարզի Նաիրի համայնքի Զովունի գյուղում թեթև կոնստրուկցիաներով մարզադահլիճ</t>
  </si>
  <si>
    <t>Ներդրումներ թատրոնների և համերգային կազմակերպությունների շենքերի կապիտալ վերանորոգման համար</t>
  </si>
  <si>
    <t xml:space="preserve">Երևանի մնջախաղի պետական թատրոնի շենքի վերակառուցում </t>
  </si>
  <si>
    <t>«Հայաստանի պետական սիմֆոնիկ նվագախումբ» ՊՈԱԿ</t>
  </si>
  <si>
    <t>«Վանաձորի Հ. Աբելյանի անվան պետական դրամատիկական թատրոն» ՊՈԱԿ</t>
  </si>
  <si>
    <t xml:space="preserve"> Կրթական օբյեկտների շենքային պայմանների բարելավում</t>
  </si>
  <si>
    <t>«Երևանի թիվ 22 հիմնական դպրոց» ՊՈԱԿ</t>
  </si>
  <si>
    <t>«Երևանի Հ. Խաչատրյանի անվան N 199 հիմնական դպրոց» ՊՈԱԿ</t>
  </si>
  <si>
    <t>«Երևանի Գր. Բաղյանի անվան հ. 141 հիմնական դպրոց» ՊՈԱԿ</t>
  </si>
  <si>
    <t>«Երևանի Վ.Համբարձումյանի անվան հ.12 հիմնական դպրոց» ՊՈԱԿ</t>
  </si>
  <si>
    <t>«Ռյա Թազայի Ա․ Ավդալի անվան միջնակարգ դպրոց» ՊՈԱԿ</t>
  </si>
  <si>
    <t>«Ապարան քաղաքի Վ.Եղիազարյանի անվան թիվ 1 հիմնական դպրոց» ՊՈԱԿ</t>
  </si>
  <si>
    <t>«Ապարանի Հ. Ոսկանյանի անվան թիվ 2 հիմնական դպրոց» ՊՈԱԿ</t>
  </si>
  <si>
    <t>«Ներքին Սասնաշենի Հ.Հովհաննիսյանի անվան միջնակարգ դպրոց» ՊՈԱԿ</t>
  </si>
  <si>
    <t>«Ափնայի միջնակարգ դպրոց» ՊՈԱԿ</t>
  </si>
  <si>
    <t>«Եղիպատրուշի միջնակարգ դպրոց» ՊՈԱԿ</t>
  </si>
  <si>
    <t>«Գեղադիրի Ռ.Խաչատրյանի անվան միջնակարգ դպրոց» ՊՈԱԿ</t>
  </si>
  <si>
    <t>«Նորաշենի Ռ. Հարությունյանի անվան միջնակարգ դպրոց» ՊՈԱԿ</t>
  </si>
  <si>
    <t>«Ուջանի Զորավար Անդրանիկի անվան միջնակարգ դպրոց» ՊՈԱԿ</t>
  </si>
  <si>
    <t>«Ծիլքարի միջնակարգ դպրոց» ՊՈԱԿ</t>
  </si>
  <si>
    <t>«Վաղարշապատի Մեսրոպ Մաշտոցի անվան թիվ 1 հիմնական դպրոց» ՊՈԱԿ</t>
  </si>
  <si>
    <t>«Վարդենիս քաղաքի Էդ. Պողոսյանի անվան N 2 հիմնական դպրոց» ՊՈԱԿ</t>
  </si>
  <si>
    <t>«Ծովինար գյուղի Ա. Խաչատրյանի անվան միջնակարգ դպրոց» ՊՈԱԿ</t>
  </si>
  <si>
    <t xml:space="preserve"> Կրթական օբյեկտների շենքային ապահովվածության բարելավում</t>
  </si>
  <si>
    <t>«Երևանի թիվ 109 ավագ դպրոց» ՊՈԱԿ</t>
  </si>
  <si>
    <t>«Երևանի Վ. Տերյանի անվան հ. 60 դպրոց» ՊՈԱԿ</t>
  </si>
  <si>
    <t>«Մասիսի թիվ 5 ավագ դպրոց» ՊՈԱԿ</t>
  </si>
  <si>
    <t>«Վեդիի ավագ դպրոց» ՊՈԱԿ</t>
  </si>
  <si>
    <t>«Բարձրաշենի միջնակարգ դպրոց»ՊՈԱԿ</t>
  </si>
  <si>
    <t>«Վաղարշապատի Մովսես Խորենացու անվան N 10 ավագ դպրոց» ՊՈԱԿ</t>
  </si>
  <si>
    <t>ք. Վաղարշապատի Ե.Օտյանի անվ. թիվ 7 հիմնական դպրոց</t>
  </si>
  <si>
    <t>«Ն. Գետաշենի թիվ 1 հիմնական դպրոց»</t>
  </si>
  <si>
    <t>«Վարդենիսի Հ. Համբարձումյանի անվան ավագ դպրոց» ՊՈԱԿ</t>
  </si>
  <si>
    <t>«Ալավերդու Սայաթ Նովայի անվան թիվ 8 ավագ դպրոց» ՊՈԱԿ</t>
  </si>
  <si>
    <t>«Հրազդանի Լևոն Խեչոյանի անվան թիվ 10 ավագ դպրոց» ՊՈԱԿ</t>
  </si>
  <si>
    <t>«ք. Ագարակի միջնակարգ դպրոց» ՊՈԱԿ</t>
  </si>
  <si>
    <t>«գ. Շաղաթի միջնակարգ դպրոց» ՊՈԱԿ</t>
  </si>
  <si>
    <t>«գ. Խնձորեսկի միջնակարգ դպրոց» ՊՈԱԿ</t>
  </si>
  <si>
    <t>ք. Նոյեմբերյանի միջնակարգ դպրոց (ք. Նոյեմբերյանի թիվ 1 ավագ դպրոցի տեղակայման վայրում)</t>
  </si>
  <si>
    <t>Փոքրաքանակ երեխաներով համալրված հանրակրթական դպրոցների  և կրթահամալիրների մոդուլային շենքերի կառուցում</t>
  </si>
  <si>
    <t>«Լուսակնի միջնակարգ դպրոց» ՀՈԱԿ</t>
  </si>
  <si>
    <t>«Գառնահովիտի  միջնակարգ դպրոց» ՊՈԱԿ</t>
  </si>
  <si>
    <t>«Հացաշենի հիմնական դպրոց» ՊՈԱԿ</t>
  </si>
  <si>
    <t>«Նիզամիի միջնակարգ դպրոց» ՊՈԱԿ</t>
  </si>
  <si>
    <t>ՀՀ Արմավիր մարզ</t>
  </si>
  <si>
    <t>«Հայկաշենի Գ. Կիրակոսյանի անվան միջնակարգ դպրոց» ՊՈԱԿ</t>
  </si>
  <si>
    <t>«Լեռնահովիտ գյուղի Վ. Բարեղամյանի անվան հիմնական դպրոց» ՊՈԱԿ</t>
  </si>
  <si>
    <t>«Շատջրեք գյուղի միջնակարգ դպրոց» ՊՈԱԿ</t>
  </si>
  <si>
    <t>«Ջիլի միջնակարգ դպրոց» ՊՈԱԿ</t>
  </si>
  <si>
    <t>«Արփունք գյուղի միջնակարգ դպրոց» ՊՈԱԿ</t>
  </si>
  <si>
    <t>«Հագվու հիմնական դպրոց» ՊՈԱԿ</t>
  </si>
  <si>
    <t>«Մեդովկայի միջնակարգ դպրոց» ՊՈԱԿ</t>
  </si>
  <si>
    <t>«Բլագոդարնոյեի հիմնական դպրոց» ՊՈԱԿ</t>
  </si>
  <si>
    <t>«Ջրառատի միջնակարգ դպրոց» ՊՈԱԿ</t>
  </si>
  <si>
    <t>«Կաթնաղբյուրի հիմնական դպրոց» ՊՈԱԿ</t>
  </si>
  <si>
    <t>«Նուռնուսի միջնակարգ դպրոց» ՊՈԱԿ</t>
  </si>
  <si>
    <t>«Բերդաշենի միջնակարգ դպրոց» ՊՈԱԿ</t>
  </si>
  <si>
    <t>«Արեգնադեմի միջնակարգ դպրոց» ՊՈԱԿ</t>
  </si>
  <si>
    <t>«Կապսի միջնակարգ դպրոց» ՊՈԱԿ</t>
  </si>
  <si>
    <t>«Հովունիի միջնակարգ դպրոց» ՊՈԱԿ</t>
  </si>
  <si>
    <t>«Հարժիսի Համլետ Մինասյանի անվան միջնակարգ դպրոց» ՊՈԱԿ</t>
  </si>
  <si>
    <t>«Վաղատինի միջնակարգ դպրոց» ՊՈԱԿ</t>
  </si>
  <si>
    <t>«Դարբասի միջնակարգ դպրոց» ՊՈԱԿ</t>
  </si>
  <si>
    <t>«Վերին Խոտանանի միջնակարգ դպրոց» ՊՈԱԿ</t>
  </si>
  <si>
    <t>«Դավիթ Բեկի միջնակարգ դպրոց» ՊՈԱԿ</t>
  </si>
  <si>
    <t>«Եղվարդի միջնակարգ դպրոց» ՊՈԱԿ</t>
  </si>
  <si>
    <t>«Աճանանի միջնակարգ դպրոց» ՊՈԱԿ</t>
  </si>
  <si>
    <t>«Օխտարի միջնակարգ դպրոց» ՊՈԱԿ</t>
  </si>
  <si>
    <t>«Արծվանիկի միջնակարգ դպրոց» ՊՈԱԿ</t>
  </si>
  <si>
    <t>«Գեղանուշի միջնակարգ դպրոց» ՊՈԱԿ</t>
  </si>
  <si>
    <t>«Սյունիքի միջնակարգ դպրոց» ՊՈԱԿ</t>
  </si>
  <si>
    <t>«Եղեգի միջնակարգ դպրոց» ՊՈԱԿ</t>
  </si>
  <si>
    <t>«Ծավի միջնակարգ դպրոց» ՊՈԱԿ</t>
  </si>
  <si>
    <t>«Ճակատենի հիմնական դպրոց» ՊՈԱԿ</t>
  </si>
  <si>
    <t>«Ներքին Հանդի հիմնական դպրոց» ՊՈԱԿ</t>
  </si>
  <si>
    <t>«Շիկահողի միջնակարգ դպրոց» ՊՈԱԿ</t>
  </si>
  <si>
    <t>«Եղեգիսի միջնակարգ դպրոց» ՊՈԱԿ</t>
  </si>
  <si>
    <t>«Գոմքի միջնակարգ դպրոց» ՊՈԱԿ</t>
  </si>
  <si>
    <t>«Չիվայի միջնակարգ դպրոց» ՊՈԱԿ</t>
  </si>
  <si>
    <t>«Գողթանիկի հիմնական դպրոց» ՊՈԱԿ</t>
  </si>
  <si>
    <t>«Կիրանցի հիմնական դպրոց» ՊՈԱԿ</t>
  </si>
  <si>
    <t>«գ. Դովեղի միջնակարգ դպրոց» ՊՈԱԿ</t>
  </si>
  <si>
    <t>«Գոշի միջնակարգ դպրոց» ՊՈԱԿ</t>
  </si>
  <si>
    <t>«Նավուրի միջնակարգ դպրոց» ՊՈԱԿ</t>
  </si>
  <si>
    <t>Փոքրաքանակ երեխաներով համալրված հանրակրթական դպրոցների և կրթահամալիրների մոդուլային շենքերի կառուցում</t>
  </si>
  <si>
    <t>Ավագ մակարդակի կրթություն իրականացնող ուսումնական հաստատությունների շենքային պայմանների բարելավում</t>
  </si>
  <si>
    <t>«Ապարանի ֆիզիկամաթեմատիկական ավագ դպրոց» ՊՈԱԿ</t>
  </si>
  <si>
    <t>«Արտաշատի ավագ դպրոց» ՊՈԱԿ</t>
  </si>
  <si>
    <t>«Ալավերդու N 5 ավագ դպրոց» ՊՈԱԿ</t>
  </si>
  <si>
    <t>«Գյումրու «Ֆոտոն» վարժարան» ՊՈԱԿ</t>
  </si>
  <si>
    <t>«Կապանի N 9 ավագ դպրոց» ՊՈԱԿ</t>
  </si>
  <si>
    <t>«Եղեգնաձորի ավագ դպրոցի» ՊՈԱԿ</t>
  </si>
  <si>
    <t xml:space="preserve"> Հանրակրթական կրթություն իրականացնող ուսումնական հաստատությունների նոր մարզադահլիճների կառուցում</t>
  </si>
  <si>
    <t xml:space="preserve">«Երևանի Միքայել Նալբանդյանի անվան հ.33 հիմնական դպրոց» ՊՈԱԿ </t>
  </si>
  <si>
    <t>«Երևանի Ս. Խանզադյանի անվան հ. 184 ավագ դպրոց» ՊՈԱԿ</t>
  </si>
  <si>
    <t xml:space="preserve">«Երևանի Ա. Երզնկյանի անվան հ. 118 ավագ դպրոց» ՊՈԱԿ  </t>
  </si>
  <si>
    <t xml:space="preserve">«Երևանի Սիլվա Կապուտիկյանի անվան հ. 145 հիմնական դպրոց» ՊՈԱԿ </t>
  </si>
  <si>
    <t xml:space="preserve">«Ալագյազի միջնակարգ դպրոց» ՊՈԱԿ  </t>
  </si>
  <si>
    <t xml:space="preserve">«Թալինի ավագ դպրոց» ՊՈԱԿ </t>
  </si>
  <si>
    <t>«Սիփանի Ֆ. Ուսըվի անվան միջնակարգ դպրոց» ՊՈԱԿ</t>
  </si>
  <si>
    <t xml:space="preserve">«Արտիմետի միջնակարգ դպրոց» ՊՈԱԿ  </t>
  </si>
  <si>
    <t>«Արագածի Մ. Մեխակյանի անվան միջնակարգ դպրոց» ՊՈԱԿ</t>
  </si>
  <si>
    <t xml:space="preserve">«Վաղարշապատի Երվանդ Օտյանի անվան N 7 հիմնական դպրոց» ՊՈԱԿ  </t>
  </si>
  <si>
    <t>«Ջանֆիդայի Է. Դաշտոյանի անվան միջնակարգ դպրոց» ՊՈԱԿ</t>
  </si>
  <si>
    <t xml:space="preserve">«Արմավիրի N 6 հիմնական դպրոց» ՊՈԱԿ  </t>
  </si>
  <si>
    <t>«Մրգաստանի միջնակարգ դպրոց» ՊՈԱԿ</t>
  </si>
  <si>
    <t>«Գագարինի միջնակարգ դպրոց» ՊՈԱԿ</t>
  </si>
  <si>
    <t>«Վանաձորի Խ. Աբովյանի անվան թիվ 9 հիմնական դպրոց» ՊՈԱԿ</t>
  </si>
  <si>
    <t xml:space="preserve">«Վանաձորի Ծովակալ Իսակովի  անվան թիվ 23 հիմնական դպրոց» ՊՈԱԿ </t>
  </si>
  <si>
    <t xml:space="preserve">«Ստեփանավանի N1 վարժարան» ՊՈԱԿ  </t>
  </si>
  <si>
    <t xml:space="preserve">«Ագարակի միջնակարգ դպրոց» ՊՈԱԿ  </t>
  </si>
  <si>
    <t xml:space="preserve">«Վարդաբլուրի միջնակարգ դպրոց» ՊՈԱԿ  </t>
  </si>
  <si>
    <t>Ախուրյանի ավագ դպրոց</t>
  </si>
  <si>
    <t xml:space="preserve"> Հանրակրթական կրթություն իրականացնող ուսումնական հաստատությունների մարզադահլիճների վերակառուցում</t>
  </si>
  <si>
    <t>«Երևանի Մ. Սարյանի անվան հ. 86 հիմնական դպրոց» ՊՈԱԿ</t>
  </si>
  <si>
    <t>«Երևանի Վ. Թեքեյանի անվան թիվ 92 հիմնական դպրոց» ՊՈԱԿ</t>
  </si>
  <si>
    <t>«Երևանի թիվ 37 հիմնական դպրոց» ՊՈԱԿ</t>
  </si>
  <si>
    <t>«Երևանի թիվ 136 հիմնական դպրոց» ՊՈԱԿ</t>
  </si>
  <si>
    <t xml:space="preserve">«Շահումյանի միջնակարգ դպրոց» ՊՈԱԿ </t>
  </si>
  <si>
    <t xml:space="preserve">«Փշատավանի միջնակարգ դպրոց» ՊՈԱԿ </t>
  </si>
  <si>
    <t>«Սարդարապատի միջնակարգ դպրոց» ՊՈԱԿ</t>
  </si>
  <si>
    <t xml:space="preserve">«Արմավիրի հ. 8 հիմնական դպրոց» ՊՈԱԿ </t>
  </si>
  <si>
    <t xml:space="preserve">«Գեղարքունիքի մարզի Ակունք գյուղի միջնակարգ դպրոց» ՊՈԱԿ </t>
  </si>
  <si>
    <t xml:space="preserve">«Վերին Գետաշենի թիվ 2 միջնակարգ դպրոց» ՊՈԱԿ </t>
  </si>
  <si>
    <t>«Վանաձորի Ղևոնդ Ալիշանի անվան N 27 հիմնական դպրոց» ՊՈԱԿ</t>
  </si>
  <si>
    <t>«Ալավերդու N 12 հիմնական դպրոց» ՊՈԱԿ</t>
  </si>
  <si>
    <t>«ՀՀ Վայոց Ձորի մարզի Շատինի միջնակարգ դպրոց» ՊՈԱԿ</t>
  </si>
  <si>
    <t>Հանրակրթական դպրոցների գույքով և տեխնիկայով ապահովում</t>
  </si>
  <si>
    <t>«Երևանի Միքայել Նալբանդյանի անվան հ.33 հիմնական դպրոց» ՊՈԱԿ</t>
  </si>
  <si>
    <t>«Երևանի Ա. Երզնկյանի անվան հ. 118 ավագ դպրոց» ՊՈԱԿ</t>
  </si>
  <si>
    <t>«Երևանի Սիլվա Կապուտիկյանի անվան հ. 145 հիմնական դպրոց» ՊՈԱԿ</t>
  </si>
  <si>
    <t>«Երևանի հ. 37 հիմնական դպրոց» ՊՈԱԿ</t>
  </si>
  <si>
    <t>«Երևանի հ. 136 հիմնական դպրոց» ՊՈԱԿ</t>
  </si>
  <si>
    <t>«Երևանի Հակոբ Կարապենցի անվան թիվ 6 հիմնական դպրոց» ՊՈԱԿ</t>
  </si>
  <si>
    <t xml:space="preserve">«Երևանի թիվ 116 հիմնական դպրոց» ՊՈԱԿ </t>
  </si>
  <si>
    <t>«Հերացի» ավագ դպրոց» ՊՈԱԿ</t>
  </si>
  <si>
    <t>«Երևանի Մուրացանի անվան թիվ 18 հիմնական դպրոց» ՊՈԱԿ</t>
  </si>
  <si>
    <t>«Երևանի Ալեքսանդր Բլոկի անվան համար 122 հիմնական դպրոց» ՊՈԱԿ</t>
  </si>
  <si>
    <t>«Երևանի Ջ. Աբրահամյանի անվան թիվ 111 հիմնական դպրոց» ՊՈԱԿ</t>
  </si>
  <si>
    <t>«Ալագյազի միջնակարգ դպրոց» ՊՈԱԿ</t>
  </si>
  <si>
    <t>«Թալինի ավագ դպրոց» ՊՈԱԿ</t>
  </si>
  <si>
    <t>«Օհանավանի Ս. Ավետիսյանի անվան միջնակարգ դպրոց» ՊՈԱԿ</t>
  </si>
  <si>
    <t>«Դեղձուտի միջնակարգ դպրոց» ՊՈԱԿ</t>
  </si>
  <si>
    <t>«Արգինայի միջնակարգ դպրոց» ՊՈԱԿ</t>
  </si>
  <si>
    <t>«Արտիմետի միջնակարգ դպրոց» ՊՈԱԿ</t>
  </si>
  <si>
    <t>«Վաղարշապատի Երվանդ Օտյանի անվան N 7 հիմնական դպրոց » ՊՈԱԿ</t>
  </si>
  <si>
    <t>«Արմավիրի N 6 հիմնական դպրոց» ՊՈԱԿ</t>
  </si>
  <si>
    <t>«Շահումյանի միջնակարգ դպրոց» ՊՈԱԿ</t>
  </si>
  <si>
    <t>«Փշատավանի միջնակարգ դպրոց » ՊՈԱԿ</t>
  </si>
  <si>
    <t>«Արմավիրի հ. 8 հիմնական դպրոց» ՊՈԱԿ</t>
  </si>
  <si>
    <t>«Պտղունքի Տիգրան Մեծի անվան միջնակարգ դպրոց» ՊՈԱԿ</t>
  </si>
  <si>
    <t>«Գեղարքունիքի մարզի Ակունք գյուղի միջնակարգ դպրոց» ՊՈԱԿ</t>
  </si>
  <si>
    <t>«Վ․ Գետաշենի թիվ 2 միջնակարգ դպրոց» ՊՈԱԿ</t>
  </si>
  <si>
    <t>«Զոլաքար գյուղի Ա. Վարդանյանի անվան N2 միջնակարգ դպրոց» ՊՈԱԿ</t>
  </si>
  <si>
    <t>«Վանաձորի Ծովակալ Իսակովի անվան թիվ 23 հիմնական դպրոց» ՊՈԱԿ</t>
  </si>
  <si>
    <t>«Ստեփանավանի N1 վարժարան» ՊՈԱԿ</t>
  </si>
  <si>
    <t>«Ագարակի միջնակարգ դպրոց» ՊՈԱԿ</t>
  </si>
  <si>
    <t>«Վարդաբլուրի միջնակարգ դպրոց» ՊՈԱԿ</t>
  </si>
  <si>
    <t>«Ալավերդու թիվ 12 հիմնական դպրոց» ՊՈԱԿ-ի մարզադահլիճի վերակառուցում</t>
  </si>
  <si>
    <t>«Վանաձորի Ա.Պուշկինի անվան թիվ 4 հիմնական դպրոց» ՊՈԱԿ</t>
  </si>
  <si>
    <t>«Վանաձորի Վ.Համբարձումյանի  անվան թիվ 25 հիմնական դպրոց» ՊՈԱԿ</t>
  </si>
  <si>
    <t>«Վանաձորի  Պ.Սևակի  անվան թիվ 30 հիմնական դպրոց» ՊՈԱԿ</t>
  </si>
  <si>
    <t>«Ստեփանավանի Ստ.Շահումյանի անվան թիվ 1 հիմնական դպրոց» ՊՈԱԿ</t>
  </si>
  <si>
    <t>«Ստեփանավանի Սուրբ Գրիգոր Լուսավորիչի անվան թիվ 2 հիմնական դպրոց» ՊՈԱԿ</t>
  </si>
  <si>
    <t>«Սարատովկայի միջնակարգ դպրոց» ՊՈԱԿ</t>
  </si>
  <si>
    <t>«Սպիտակի Դ. Տեր-Սիմոնյանի անվան  թիվ 2 հիմնական դպրոց» ՊՈԱԿ</t>
  </si>
  <si>
    <t>«Սպիտակի թիվ 3 հիմնական դպրոց» ՊՈԱԿ</t>
  </si>
  <si>
    <t>«Ալավերդու Ս.Սպանդարյանի անվան թիվ 1 հիմնական դպրոց» ՊՈԱԿ</t>
  </si>
  <si>
    <t>«Լեռնապատի Ե.Դալլաքյանի անվան միջնակարգ դպրոց» ՊՈԱԿ</t>
  </si>
  <si>
    <t>«Շամլուղի միջնակարգ դպրոց» ՊՈԱԿ</t>
  </si>
  <si>
    <t>«Ալավերդու Ստ.Շահումյանի անվան թիվ 5 ավագ դպրոց» ՊՈԱԿ</t>
  </si>
  <si>
    <t>«Ախուրյանի Նիկոլ Աղբալյանի անվան ավագ դպրոց»ՊՈԱԿ</t>
  </si>
  <si>
    <t>«Գյումրու թիվ 8 հիմնական դպրոց» ՊՈԱԿ</t>
  </si>
  <si>
    <t>«Գյումրու թիվ 30 հիմնական դպրոց» ՊՈԱԿ</t>
  </si>
  <si>
    <t>«Մարալիկի թիվ 1 հիմնական դպրոց» ՊՈԱԿ</t>
  </si>
  <si>
    <t>«Կամոյի թիվ 2 հիմնական դպրոց» ՊՈԱԿ</t>
  </si>
  <si>
    <t>«Գորիսի N 2 հիմնական դպրոց» ՊՈԱԿ</t>
  </si>
  <si>
    <t>«Գորիսի N 3 հիմնական դպրոց» ՊՈԱԿ</t>
  </si>
  <si>
    <t>«Սիսիանի N 4 հիմնական դպրոց» ՊՈԱԿ</t>
  </si>
  <si>
    <t>«Շաքիի միջնակարգ դպրոց» ՊՈԱԿ</t>
  </si>
  <si>
    <t>«Շինուհայրի միջնակարգ դպրոց» ՊՈԱԿ</t>
  </si>
  <si>
    <t>«Կապանի N 5 հիմնական դպրոց» ՊՈԱԿ</t>
  </si>
  <si>
    <t>«Կապանի N 6 հիմնական դպրոց» ՊՈԱԿ</t>
  </si>
  <si>
    <t>«Կապանի N 10 հիմնական դպրոց» ՊՈԱԿ</t>
  </si>
  <si>
    <t>«Կապանի N 13 հիմնական դպրոց» ՊՈԱԿ</t>
  </si>
  <si>
    <t>«Շատինի միջնակարգ դպրոց» ՊՈԱԿ</t>
  </si>
  <si>
    <t>«Կիրանցի Գ.Վարդանյանի անվ. հիմնական դպրոց» ՊՈԱԿ</t>
  </si>
  <si>
    <t xml:space="preserve"> ՀՀ մարզերում կրթական որակյալ ծառայությունների հասանելիության ապահովման ծրագրի շրջանակներում կրթական կենտրոնների ստեղծում</t>
  </si>
  <si>
    <t>Մոդուլային դպրոցների բազմակի օգտագործման օրինակելի նախագծանախահաշվային փաստաթղթերի լրամշակում՝ մոդուլային կրթահամալիրների նախագծման համար</t>
  </si>
  <si>
    <t>144 տեղ հզորությամբ մոդուլային կրթահամալիրի կառուցման նախագծի լրամշակում (վերափոխում 200 տեղ հզորության)</t>
  </si>
  <si>
    <t>Սիսիան համայնքի Իշխանասարի կրթահամալիր</t>
  </si>
  <si>
    <t>Երաժշտական և արվեստի դպրոցների համար երաժշտական գործիքների ձեռքբերում</t>
  </si>
  <si>
    <t>ՀՀ ՊԱՇՏՊԱՆՈՒԹՅԱՆ ՆԱԽԱՐԱՐՈՒԹՅՈՒՆ</t>
  </si>
  <si>
    <t>ՀՀ պաշտպանության նախարարության շենքային պայմանների բարելավում</t>
  </si>
  <si>
    <t>Հոսպիտալների և բուժկետերի բժշկական սարքավորումներով համալրում</t>
  </si>
  <si>
    <t>ՀՀ ԱՇԽԱՏԱՆՔԻ ԵՎ ՍՈՑԻԱԼԱԿԱՆ ՀԱՐՑԵՐԻ ՆԱԽԱՐԱՐՈՒԹՅՈՒՆ</t>
  </si>
  <si>
    <t>18 տարեկանից բարձր տարիքի անձանց համայնքային փոքր տներում խնամքի կազմակերպման համար անշարժ գույքի ձեռքբերում</t>
  </si>
  <si>
    <t>18 տարեկանից բարձր տարիքի անձանց խնամքի համայնքային փոքր տների շենքային պայմանների բարելավում</t>
  </si>
  <si>
    <t>ՀՀ Արմավիրի մարզի Գեղակերտի (Սամաղար) համայնքում գնված առանձնատան հիմնանորագման շինարարական աշխատանքներ</t>
  </si>
  <si>
    <t>Տարեց և (կամ) հաշմանդամություն ունեցող անձանց շուրջօրյա խնամք մատուցող պետական ոչ առևտրային կազմակերպությունների շենքային պայմանների բարելավում</t>
  </si>
  <si>
    <t xml:space="preserve"> «Ձորակ» &lt;&lt;հոգեկան առողջության խնդիրներ ունեցող անձանց խնամքի կենտրոն&gt;&gt; ՊՈԱԿ-ի  շենքային պայմանների բարելավում </t>
  </si>
  <si>
    <t>«Երևանի N 1 տուն ինտերնատ» ՊՈԱԿ-ի  շենքային պայմանների բարելավում</t>
  </si>
  <si>
    <t xml:space="preserve"> «Վարդենիսի նյարդահոգեբանական տուն ինտերնատ» ՊՈԱԿ-ի վերանորոգման աշխատանքների նախագծանախահաշվային փաստաթղթերի մշակման համար </t>
  </si>
  <si>
    <t xml:space="preserve">«Նորքի տուն-ինտերնատ»ՊՈԱԿ-ի վերանորոգման աշխատանքների նախագծանախահաշվային փաստաթղթերի մշակման համար </t>
  </si>
  <si>
    <t>Բնակարանային շինարարություն</t>
  </si>
  <si>
    <t>այդ թվում`</t>
  </si>
  <si>
    <t>Սպիտակ քաղաքում նոր բնակելի շենքի կառուցման աշխատանքներ</t>
  </si>
  <si>
    <t>Միասնական սոցիալական ծառայության կարողությունների զարգացում և տեխնիկական հագեցվածության ապահովում</t>
  </si>
  <si>
    <t>ՀՀ աշխատանքի և սոցիալական հարցերի նախարարության կարողությունների զարգացում և տեխնիկական հագեցվածության ապահովում</t>
  </si>
  <si>
    <t>Խարբերդի մասնագիտացված մանկատուն ՊՈԱԿ-ի համար ՀԾ Ձեռնարկություն փաթեթի ձեռքբերում</t>
  </si>
  <si>
    <t>«Երևանի N 1 տուն ինտերնատ» ՊՈԱԿ-ի համար ՀԾ Ձեռնարկություն փաթեթի ձեռքբերում</t>
  </si>
  <si>
    <t xml:space="preserve"> ՀՀ ԲԱՐՁՐ ՏԵԽՆՈԼՈԳԻԱԿԱՆ ԱՐԴՅՈՒՆԱԲԵՐՈՒԹՅԱՆ ՆԱԽԱՐԱՐՈՒԹՅՈՒՆ</t>
  </si>
  <si>
    <t>ՀՀ բարձր տեխնոլոգիական արդյունաբերության նախարարության կարողությունների զարգացում և տեխնիկական հագեցվածության ապահովում</t>
  </si>
  <si>
    <t xml:space="preserve">ՀՀ տարածքում բազային և շարժական ռադիոմոնիթորինգի համակարգի ներդրում  </t>
  </si>
  <si>
    <t>ՀՀ ՖԻՆԱՆՍՆԵՐԻ ՆԱԽԱՐԱՐՈՒԹՅՈՒՆ</t>
  </si>
  <si>
    <t>ՀՀ ֆինանսների նախարարության տեխնիկական հագեցվածության բարելավում</t>
  </si>
  <si>
    <t>ՀՀ ՆԵՐՔԻՆ ԳՈՐԾԵՐԻ ԱՐՏԱԿԱՐԳ ԻՐԱՎԻՃԱԿՆԵՐԻ ՆԱԽԱՐԱՐՈՒԹՅՈՒՆ</t>
  </si>
  <si>
    <t>ԱԻՆ փրկարար ծառայության շենքի ապահովվածության և պայմանների բարելավում</t>
  </si>
  <si>
    <t>Շիրակի մարզ,Աշոցքի համ,Աշոցք 9 փող.2/1 ՀՓՋ շենքի գազաֆիկացման շինմոնտաժային աշխատանքներ</t>
  </si>
  <si>
    <t>N 2 ՀՓՋ, ք. Երևան, Սևանի փ. 124, շենքի 558,9 քմ մակերեսով 1-ին և 2-րդ հարկերի ներքին հարդարման աշխատանքներ, դուռլուսամուտների փոխարինում, ջեռուցման համակարգի իրականացում, տանիքի նորոգում</t>
  </si>
  <si>
    <t>N 7 ՀՓՋ, ք. Երևան, Հասրաթյան փ. 9/1, շենքի 632.65 քմ մակերեսով ներքին հարդարման աշխատանքներ, դուռլուսամուտների փոխարինում, ջեռուցման համակարգի իրականացում, տանիքի նորոգում</t>
  </si>
  <si>
    <t xml:space="preserve">N 11 ՀՓՋ, ք. Երևան, Աճառյան 44/5, շենքի 475 քմ մակերեսով ներքին հարդարման աշխատանքներ, դուռ-լուսամուտների փոխարինում, ջեռուցման համակարգի իրականացում </t>
  </si>
  <si>
    <t xml:space="preserve">Վանաձորի N 1 ՀՓՋ, Լոռու մարզ, ք. Վանաձոր, Երևանյան խճուղի 62, շենքի 1200 քմ մակերեսի ներքին հարդարման աշխատանքներ, դուռ-լուսամուտների փոխարինում, ջեռուցման համակարգի իրականացում, տանիքի նորոգում </t>
  </si>
  <si>
    <t>Տավուշի ՀՓՋ, Տավուշի մարզ, ք. Իջևան, Արցախյան փ. 4 հասցեում 392 քմ մակերեսով ավտոկայանատեղիի կառուցում, ներքին
հարդարման աշխատանքներ, դուռ-լուսամուտների փոխարինում, ջեռուցման համակարգի իրականացում, տանիքի նորոգում</t>
  </si>
  <si>
    <t xml:space="preserve">Եղվարդի ՀՓՋ-ի ավտոկայանատեղի,Կոտայքի մարզ, ք. Եղվարդ -շենքի 223,50 քմ մակերեսի ներքին հարդարման աշխատանքներ, դուռ-լուսամուտների փոխարինում, ջեռուցման համակարգի
իրականացում, տանիքի նորոգում 
</t>
  </si>
  <si>
    <t>N 9 ՀՓՋ, ք. Երևան, Գյուլիքևխյան 12/2, շենքի 730 քմ մակերեսով ներքին հարդարման աշխատանքներ, դուռ-լուսամուտների փոխարինում, ջեռուցման համակարգի իրականացում տանիքի նորոգում</t>
  </si>
  <si>
    <t xml:space="preserve"> ԵՄ-ի կողմից Հարավային Կովկասի խոցելի տարածքներում երկրաշարժի համակողմանի կառավարման աջակցության ծրագրի շրջանակներում տեխնիկական հագեցվածության բարելավում</t>
  </si>
  <si>
    <t>Արտակարգ իրավիճակների նախարարության տեխնիկական հագեցվածության բարելավում</t>
  </si>
  <si>
    <t>ՀՀ արտակարգ իրավիճակների նախարարության շենքային պայմանների բարելավում</t>
  </si>
  <si>
    <t>ԱԻՆ վարչական համալիրի երկրորդ մասնաշենքի տանիքի կապիտալ վերանորոգում (ք. Երևան, Դավթաշեն 4, Ա. Միկոյան 109/8)</t>
  </si>
  <si>
    <t>ՀՀ արտակարգ իրավիճակների նախարարության Կոտայքի մարզի Գետարգել գյուղի տարածքում անգարի կառուցում</t>
  </si>
  <si>
    <t>ՀՀ ՎԻՃԱԿԱԳՐԱԿԱՆ ԿՈՄԻՏԵ</t>
  </si>
  <si>
    <t>ՀՀ վիճակագրական կոմիտեի տեխնիկական կարողությունների զարգացում</t>
  </si>
  <si>
    <t>ՀՀ ՀԱՆՐԱՅԻՆ ԾԱՌԱՅՈՒԹՅՈՒՆՆԵՐԸ ԿԱՐԳԱՎՈՐՈՂ ՀԱՆՁՆԱԺՈՂՈՎ</t>
  </si>
  <si>
    <t xml:space="preserve"> Հանրային ծառայությունները կարգավորող հանձնաժողովի տեխնիկական հագեցվածության բարելավում</t>
  </si>
  <si>
    <t xml:space="preserve"> Հանրային ծառայությունները կարգավորող հանձնաժողովի տրանսպորտային միջոցներով ապահովվածության բարելավում</t>
  </si>
  <si>
    <t>ՀՀ ԿԵՆՏՐՈՆԱԿԱՆ ԸՆՏՐԱԿԱՆ ՀԱՆՁՆԱԺՈՂՈՎ</t>
  </si>
  <si>
    <t xml:space="preserve">ՀՀ կենտրոնական ընտրական հանձնաժողովի կարողությունների զարգացում և տեխնիկական հագեցվածության ապահովում </t>
  </si>
  <si>
    <t>ՄՐՑԱԿՑՈՒԹՅԱՆ ՊԱՇՏՊԱՆՈՒԹՅԱՆ  ՀԱՆՁՆԱԺՈՂՈՎ</t>
  </si>
  <si>
    <t>Մրցակցության պաշտպանության հանձնաժողովին ամրացված վարչական շենքի վերակառուցման նախագծանախահաշվային աշխատանքների իրականացում</t>
  </si>
  <si>
    <t>ՀՀ ԿԱԴԱՍՏՐԻ ԿՈՄԻՏԵ</t>
  </si>
  <si>
    <t xml:space="preserve"> ՀՀ կադաստրի կոմիտեի տեխնիկական հագեցվածության բարելավում</t>
  </si>
  <si>
    <t>ՀՀ կադաստրի կոմիտեի ծառայությունների մատուցման համար ոչ նյութական հիմնական միջոցների ձեռքբերում</t>
  </si>
  <si>
    <t>ՀՀ թվային տեղագրական քարտեզների երկրատեղեկատվական համակարգի միջավայրում ստեղծման աշխատանքներ</t>
  </si>
  <si>
    <t>Նախագծահետազոտական փաստաթղթերի կազմման աշխատանքներ</t>
  </si>
  <si>
    <t>քաղ. Երևան Կոմիտաս N 35/2 հասցեում գտնվող Կադաստրի կոմիտեի վարչական շենքի հիմնանորոգման աշխատանքների նախագծանախահաշվային փաստաթղթերի մշակման խորհրդատվական ծառայությունների ձեռքբերում</t>
  </si>
  <si>
    <t>ՀՀ օրթոֆոտոհատակագծերով ծածկված համայնքների կադաստրային թաղամասերի ճշգրտման աշխատանքներ</t>
  </si>
  <si>
    <t>Կադաստրային քարտեզներում  համայնքների վարչական սահմանների, կադաստրային թաղամասերի տեղադիրքի և սահմանների ուղղման նպատակով լրացուցիչ կետերի դիտարկման աշխատանքներ</t>
  </si>
  <si>
    <t>ՀԵՌՈՒՍՏԱՏԵՍՈՒԹՅԱՆ և ՌԱԴԻՈՅԻ ՀԱՆՁՆԱԺՈՂՈՎ</t>
  </si>
  <si>
    <t xml:space="preserve"> Հեռուստատեսության և ռադիոյի  հանձնաժողովի տեխնիկական հագեցվածության  բարելավում</t>
  </si>
  <si>
    <t>ՀՀ ՊԵՏԱԿԱՆ ԵԿԱՄՈՒՏՆԵՐԻ ԿՈՄԻՏԵ</t>
  </si>
  <si>
    <t xml:space="preserve"> ՀՀ պետական եկամուտների կոմիտեի տեխնիկական հագեցվածության բարելավում</t>
  </si>
  <si>
    <t>ՀՀ պետական եկամուտների կոմիտեի  շենքային ապահովվածության բարելավում</t>
  </si>
  <si>
    <t>ՀՀ ՊԵԿ Երևան քաղաքի արտաքին տնտեսական գործունեության կենտրոնի կառուցման աշխատանքներ։</t>
  </si>
  <si>
    <t xml:space="preserve">Արևելյան մաքսատան-վարչության Բագրատաշենի մաքսային կետ-բաժնի ենթակառուցվածքների վերակառուցում </t>
  </si>
  <si>
    <t>«Մարգարա» մաքսային կետի կառուցման աշխատանքներ</t>
  </si>
  <si>
    <t>«Մարգարա» մաքսային կետի կառուցման նախագծանախահաշվային փաստաթղթերի կազմման աշխատանքների ձեռքբերում</t>
  </si>
  <si>
    <t>ՀՀ ՊԵԿ Երևան քաղաքի արտաքին տնտեսական գործունեության կենտրոնի կառուցման աշխատանքների նախագծանախահաշվային փաստաթղթերի ձեռքբերում</t>
  </si>
  <si>
    <t>ՀՀ ՊԵԿ-ի Արևելյան մաքսատուն-վարչության Բագրատաշենի մաքսային կետ-բաժնի մաքսային հսկողության և ձևակերպումների, մաքսային հսկողության և սպասարկման բարելավման, տրանսպորտային միջոցների հոսքերի արդյունավետ կազմակերպման նպատակով վերակաուցման աշխատանքների  նախագծանախահաշվային փաստաթղթերի ձեռքբերում</t>
  </si>
  <si>
    <t>ՀՀ ԱԶԳԱՅԻՆ ԱՆՎՏԱՆԳՈՒԹՅԱՆ ԾԱՌԱՅՈՒԹՅՈՒՆ</t>
  </si>
  <si>
    <t xml:space="preserve"> ՊՊԾ տրանսպորտային միջոցներով ապահովվածության բարելավում</t>
  </si>
  <si>
    <t>ՊՊԾ տեխնիկական հագեցվածության բարելավում</t>
  </si>
  <si>
    <t>Պետական պահպանության ծառայության շենքային ապահովվածության բարելավում</t>
  </si>
  <si>
    <t>Պռոշյան փողոց 1-ին փակուղի 20 հասցեում գտնվող Պետական պահպանության ծառայության  շենքին կից օժանդակ շինության 2-րդ հարկի կառուցում</t>
  </si>
  <si>
    <t>Ազգային անվտանգության համակարգի տեխնիկական հագեցվածության բարելավում</t>
  </si>
  <si>
    <t>Ազգային անվտանգության համակարգի շենքային ապահովվածության բարելավում</t>
  </si>
  <si>
    <t>ՀՀ ՈՍՏԻԿԱՆՈՒԹՅՈՒՆ</t>
  </si>
  <si>
    <t>ՀՀ ոստիկանության  կարիքի բավարարում</t>
  </si>
  <si>
    <t>ՀՀ ՀԱՆՐԱՅԻՆ ՀԵՌԱՐՁԱԿՈՂԻ ԽՈՐՀՈՒՐԴ</t>
  </si>
  <si>
    <t>Հանրային հեռուստախորհրդի կարողություների զարգացում և տեխնիկական հագեցվածության ապահովում</t>
  </si>
  <si>
    <t>ՀՀ ՀԱՇՎԵՔՆՆԻՉ ՊԱԼԱՏ</t>
  </si>
  <si>
    <t>Հաշվեքննիչ պալատի պահուստային ֆոնդ</t>
  </si>
  <si>
    <t>Հաշվեքննիչ պալատի տեխնիկական հագեցվածության բարելավում</t>
  </si>
  <si>
    <t>ՄԱՐԴՈՒ ԻՐԱՎՈՒՆՔՆԵՐԻ ՊԱՇՏՊԱՆԻ ԱՇԽԱՏԱԿԱԶՄ</t>
  </si>
  <si>
    <t xml:space="preserve"> ՀՀ մարդու իրավունքների պաշտպանի աշխատակազմի  տեխնիկական հագեցվածության բարելավում</t>
  </si>
  <si>
    <t>ՀՀ մարդու իրավունքների պաշտպանի աշխատակազմի շենքային պայմանների բարելավում</t>
  </si>
  <si>
    <t>ՀՀ ՔՆՆՉԱԿԱՆ ԿՈՄԻՏԵ</t>
  </si>
  <si>
    <t>ՀՀ քննչական կոմիտեի պահուստային ֆոնդ</t>
  </si>
  <si>
    <t>ՀՀ քննչական կոմիտեի տեխնիկական հագեցվածության բարելավում</t>
  </si>
  <si>
    <t>ՀՀ քննչական կոմիտեի տրանսպորտային միջոցներով ապահովվածության բարելավում</t>
  </si>
  <si>
    <t>ՀՀ քննչական կոմիտեի շենքային պայմանների բարելավում</t>
  </si>
  <si>
    <t xml:space="preserve">ՀՀ քննչական կոմիտեի Երևան քաղաքի Աջափնյակ, Մ.Մազմանյան փողոցի 3 հասցեի  վարչական շենքի կապիտալ վերանորոգում  </t>
  </si>
  <si>
    <t>ՀՀ քննչական կոմիտեի Ստեփանավան քաղաքի Արևելյան 4 հասցեի վարչական շենքի կապիտալ վերանորոգում</t>
  </si>
  <si>
    <t>ՀՀ քննչական կոմիտեի Տավուշի մարզի Գետահովիտ համայնքի 1-ի փողոցի 3/3 հասցեի վեցերորդ կայազորային քննչական բաժնի վարչական շենքի կապիտալ վերանորոգում</t>
  </si>
  <si>
    <t xml:space="preserve">ՀՀ քննչական կոմիտեի Երևան քաղաքի Կենտրոն, Խանջյան փողոց  43 շենք, 17 շինության  հասցեի  վարչական շենքի կապիտալ վերանորոգում  </t>
  </si>
  <si>
    <t>ՀՀ քննչական կոմիտեի շենքային պայմաններով ապահովում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</si>
  <si>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</si>
  <si>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</si>
  <si>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</si>
  <si>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Քաղաքաշինության բնագավառում պետական ծրագրերի իրականացման ապահովում</t>
  </si>
  <si>
    <t>ՀՀ Լոռու մարզի Ստեփանավան համայնքի Աշոտաբերդ թաղամասի կառուցապատման աշխատանքներ</t>
  </si>
  <si>
    <t>ՀՀ Շիրակի մարզի Աշոցք համայնքում նոր բնակելի թաղամասի կառուցում</t>
  </si>
  <si>
    <t xml:space="preserve">ՀՀ Սյունիքի մարզի սահմանամերձ Գորիս համայնքի Շուռնուխ բնակավայրում բնակելի թաղամասի կառուցում </t>
  </si>
  <si>
    <t>Անբավարար տեխնիկական վիճակում գտնվող բնակֆոնդի հիմնախնդրի լուծմանն ուղղված ծրագրերի իրականացման համար մշակվող նախագծանախահաշվային փաստաթղթեր</t>
  </si>
  <si>
    <t>Շենքերի և շինությունների մատչելիություն և անձնագրավորում</t>
  </si>
  <si>
    <t>Քաղաքաշինության  կոմիտեի կարողությունների զարգացում և տեխնիկական հագեցվածության ապահովում</t>
  </si>
  <si>
    <t>ԿՈՌՈՒՊՑԻԱՅԻ ԿԱՆԽԱՐԳԵԼՄԱՆ ՀԱՆՁՆԱԺՈՂՈՎ</t>
  </si>
  <si>
    <t xml:space="preserve">  Կոռուպցիայի կանխարգելման հանձնաժողովի կարողությունների զարգացում և տեխնիկական հագեցվածության ապահովում</t>
  </si>
  <si>
    <t>ՀՀ ՊԵՏԱԿԱՆ ՎԵՐԱՀՍԿՈՂԱԿԱՆ ԾԱՌԱՅՈՒԹՅՈՒՆ</t>
  </si>
  <si>
    <t>Պետական վերահսկողական ծառայության տեխնիկական հագեցվածության բարելավում</t>
  </si>
  <si>
    <t>Պետական վերահսկողական ծառայության շենքային պայմանների ապահովում</t>
  </si>
  <si>
    <t>Երևան քաղաքի Գ.Նժդեհ փողոցի N 20 հասցեի շենքի վերակառուցման աշխատանքներ</t>
  </si>
  <si>
    <t>ՀՀ ՀԱԿԱԿՈՌՈՒՊՑԻՈՆ ԿՈՄԻՏԵ</t>
  </si>
  <si>
    <t>ՀՀ հակակոռուպցիոն կոմիտեի պահուստային ֆոնդ</t>
  </si>
  <si>
    <t>ՀՀ հակակոռուպցիոն կոմիտեի  տեխնիկական հագեցվածության բարելավում</t>
  </si>
  <si>
    <t>ՀՀ ԱՐԱԳԱԾՈՏՆԻ ՄԱՐԶՊԵՏԱՐԱՆ</t>
  </si>
  <si>
    <t xml:space="preserve"> ՀՀ Արագածոտնի մարզպետարանի տեխնիկական հագեցվածության բարելավում</t>
  </si>
  <si>
    <t>ՀՀ ԼՈՌՈՒ ՄԱՐԶՊԵՏԱՐԱՆ</t>
  </si>
  <si>
    <t xml:space="preserve"> ՀՀ Լոռու մարզպետարանի տեխնիկական հագեցվածության բարելավում</t>
  </si>
  <si>
    <t>ՀՀ ԿՈՏԱՅՔԻ ՄԱՐԶՊԵՏԱՐԱՆ</t>
  </si>
  <si>
    <t xml:space="preserve"> ՀՀ Կոտայքի մարզպետարանի տեխնիկական հագեցվածության բարելավում</t>
  </si>
  <si>
    <t>ՀՀ ՇԻՐԱԿԻ ՄԱՐԶՊԵՏԱՐԱՆ</t>
  </si>
  <si>
    <t xml:space="preserve"> ՀՀ Շիրակի մարզպետարանի տեխնիկական հագեցվածության բարելավում</t>
  </si>
  <si>
    <t>ՀՀ ՎԱՅՈՑ ՁՈՐԻ ՄԱՐԶՊԵՏԱՐԱՆ</t>
  </si>
  <si>
    <t xml:space="preserve"> ՀՀ Վայոց Ձորի մարզպետարանի տեխնիկական հագեցվածության բարելավում</t>
  </si>
  <si>
    <t>ՀՀ ՏԱՎՈՒՇԻ ՄԱՐԶՊԵՏԱՐԱՆ</t>
  </si>
  <si>
    <t xml:space="preserve"> ՀՀ Տավուշի մարզպետարանի տեխնիկական հագեցվածության բարելավում</t>
  </si>
  <si>
    <t>ՀՀ ԿԱՌԱՎԱՐՈՒԹՅՈՒՆ</t>
  </si>
  <si>
    <t>ՀՀ կառավարության պահուստային ֆոնդ</t>
  </si>
  <si>
    <t xml:space="preserve">Գեղարքունիքի մարզ,համայնք Վարդենիս, Սոթք բնակավայր, 1-ին փողոց, թիվ 10 հասցեում բնակելի տանկառուցում (Ստանիսլավ Գալուստյան) </t>
  </si>
  <si>
    <t>Մ-11, Մարտունի - Վարդենիս - ԼՂՀ սահման</t>
  </si>
  <si>
    <t xml:space="preserve">Տ-3-11 /Հ-15/ (Արմավիր գ.) – Նալբանդյան –Գետաշեն – Նոր Կեսարիա – /Մ-5/ավտոճանապարհի կմ6+000-կմ10+000
հատվածի հիմնանորոգում </t>
  </si>
  <si>
    <t>կմ19+800 -ում գտնվող կամրջի հիմնանորոգում</t>
  </si>
  <si>
    <t>կմ68+000-69+000 -ում գտնվող կամրջի հիմնանորոգում</t>
  </si>
  <si>
    <t>կմ68+000-69+000 հատվածում փլուզված հողային պաստառի շեպի վերականգնում</t>
  </si>
  <si>
    <t>Մ-7, /Մ-3/ - Սպիտակ – Գյումրի - Թուրքիայի Հանրապետության սահմանմիջպետական նշանակության ավտոճանապարհի  կմ4+500-ում գտնվողՆալբանդի թունելի հիմնանորոգում</t>
  </si>
  <si>
    <t>կմ 123+500 (Գետափ  բնակավայրի դպրոցի մոտ) վերգետնյա հետիոտնային ամցման կառուցում</t>
  </si>
  <si>
    <t xml:space="preserve">Հ-13,/Մ-3/ (Վաղարշապատ) - Մասիս - /Մ-2/հանրապետական նշանակության ավտոճանապարհի կմ9+800-ում գտնվող կամուրջի հիմնանորոգում </t>
  </si>
  <si>
    <t>Հ-53, /Մ-4/ - Սեմյոնովկա - /Մ-4/ հանրապետական նշանակության ավտոճանապարհի կմ0+100 հատվածի կամրջի հիմնանորոգում</t>
  </si>
  <si>
    <t>Մ-10, Սևան-Մարտունի-Գետափ-/Մ-2/ միջպետական նշանակության ավտոճանապարհի կմ104+866- կմ 108+800 հատվածի միջին նորոգում</t>
  </si>
  <si>
    <t xml:space="preserve">Հ-6, /Հ-2/ –Նոր Գեղի - Եղվարդի տրանսպորտային հանգույց - /Մ-1/ հանրապետական նշանակության ավտոճանապարհի կմ0+000 - կմ1+577, կմ2+217-կմ12+000 և Հ-6,Մոտեցում Եղվարդին հանրապետական նշանակության ավտոճանապարհի կմ+000-կմ 3+150 հատվածի միջին նորոգում </t>
  </si>
  <si>
    <t xml:space="preserve">2 Հանրապետական նշանակության ավտոճանապարհներ, </t>
  </si>
  <si>
    <t xml:space="preserve">Հ-17 /Մ-5/ (Արմավիր) - /Մ-9/ հանրապետական նշանակության ավտոճանապարհի կմ 2+070 - կմ 3+280, կմ 3+930 - կմ 5+230 և կմ 12+060 - կմ 22+800 հատվածների միջին նորոգում </t>
  </si>
  <si>
    <t xml:space="preserve">Հ-39, /Մ-10/ -Գավառ - /Մ-10/ հանրապետական նշանակության ավտոճանապարհի կմ0+000 - կմ 4+005 հատվածի միջին նորոգում </t>
  </si>
  <si>
    <t xml:space="preserve">Հ-76, /Մ-5/ - Ակնալիճ - Մեծամորի թանգարան հանրապետական նշանակության ավտոճանապարհի կմ0+000 - կմ2+050 հատվածի միջին նորոգում 
</t>
  </si>
  <si>
    <t xml:space="preserve">ՀՀ տարածքում վարձակալի կողմից չսպասարկվող բնակավայրերում ջրամատակարարման և ջրահեռացման համակարգերի կառուցում </t>
  </si>
  <si>
    <t xml:space="preserve">ՀՀ Տավուշի մարզի Իջևան համայնքի Աչաջուր և Սևքար բնակավայրերի խմելու ջրամատակարարման համակարգերի վերակառուցում </t>
  </si>
  <si>
    <t>ՀՀ Արարատի մարզի Փոքր Վեդի համայնքի ջրամատակարարման համակարգի վերակառուցում</t>
  </si>
  <si>
    <t>«ՀՀ Արարատի մարզի Արտաշատ քաղաքի մանկապատանեկան համալիր մարզադպրոց» ՀՈԱԿ-ի տրիբունայի քանդման աշխատանքներ</t>
  </si>
  <si>
    <t>«ՀՀ Արարատի մարզի Արտաշատ քաղաքի մանկապատանեկան համալիր մարզադպրոց» ՀՈԱԿ-ի տրիբունայի կառուցման աշխատանքներ</t>
  </si>
  <si>
    <t>«ՀՀ Արարատի մարզի Արտաշատքաղաքի մանկապատանեկան համալիր մարզադպրոց» ՀՈԱԿ-ի տրիբունայի ծածկի կառուցման աշխատանքներ</t>
  </si>
  <si>
    <t>«ՀՀ Արարատի մարզի Արտաշատ քաղաքի մանկապատանեկան համալիր մարզադպրոց» ՀՈԱԿ-ի վարչական շենքի հիմնանորոգման, սանհանգույցի նորոգման, քարե պարսպի հիմնանորոգման, մետաղական ցանկապատի և հետևամուտքի 2 դարպասների կառուցման, անցակետի և գլխավոր մուտքի հիմնանորոգման աշխատանքներ</t>
  </si>
  <si>
    <t>«ՀՀ Արարատի մարզի Արտաշատ քաղաքի մանկապատանեկան համալիր մարզադպրոց» ՀՈԱԿ-ի ֆուտբոլի փոքր խաղադաշտի կառուցման աշխատանքներ</t>
  </si>
  <si>
    <t>«ՀՀ Արարատի մարզի Արտաշատ քաղաքի մանկապատանեկան համալիր մարզադպրոց» ՀՈԱԿ-ի տարածքի բարեկարգման աշխատանքներ</t>
  </si>
  <si>
    <t>«ՀՀ Արարատի մարզի Արտաշատ քաղաքի մանկապատանեկան համալիր մարզադպրոց» ՀՈԱԿ-ի նստատեղերի ձեռքբերման և տեղադրման աշխատանքներ</t>
  </si>
  <si>
    <t>«ՀՀ Արարատի մարզի Արտաշատ քաղաքի մանկապատանեկան համալիր մարզադպրոց» ՀՈԱԿ-ի մարզադաշտի լուսավորության ցանցի կառուցման աշխատանքներ</t>
  </si>
  <si>
    <t>«ՀՀ Արարատի մարզի Արտաշատ քաղաքի մանկապատանեկան համալիր մարզադպրոց» ՀՈԱԿ-ի լուսարձակների ձեռքբերում</t>
  </si>
  <si>
    <t xml:space="preserve">ՀՀ Շիրակի մարզի Գյումրի քաղաքի Շիրակ մարզադաշտի արևմտյան կողմի տարածքի հիմնանորոգման (հատված կմ 0+000- կմ 0+199) աշխատանքների իրականացում </t>
  </si>
  <si>
    <t xml:space="preserve">Աղբատար մեքենայի (հետևի բարձմամբ) ձեռքբերում </t>
  </si>
  <si>
    <t>ՀՀ Արարատի մարզի Վեդի համայնքի Թումանյան 7/2-1 հասցեում գտնվող բացօթյա ամֆիթատրոնի վերակառուցման աշխատանքներ</t>
  </si>
  <si>
    <t>Գեղարքունիքի մարզ, համայնք Վարդենիս, Սոթք բնակավայր, Խճուղի թիվ 33 հասցեում բնակելի տան կառուցում (Լևոն Բոզոյան)</t>
  </si>
  <si>
    <t xml:space="preserve">Գեղարքունիքի մարզ,համայնք Վարդենիս, Սոթք բնակավայր, 1-ին փողոց, 3-րդ նրբանցք թիվ 34 հասցեում բնակելի տան կառուցում (Հովակիմ Աբրահամյան) </t>
  </si>
  <si>
    <t xml:space="preserve">«Վարդան Աճեմյանի անվան դրամատիկական թատրոն» ՊՈԱԿ շենքի արտաքին պատուհանների փոխարինում (06.04.23թ թիվ 498-Ն) </t>
  </si>
  <si>
    <t>Շիրակի մարզպետի աշխատակազմ</t>
  </si>
  <si>
    <t>ՀՀ Սյունիքի մարզի Գորիս համայնքի Քարահունջ բնակավայրի գյուղամիջյան առաջին փողոցի քանդված հենապատի և ճանապարհի վերականգնման աշխատանքներ</t>
  </si>
  <si>
    <t xml:space="preserve">ՀՀ Սյունիքի մարզի Գորիս համայնքի Ակներ գյուղի թիվ 15 փողոցի վերանորոգման աշխատանքներ </t>
  </si>
  <si>
    <t xml:space="preserve">«Սիսիանի մանկապատանեկան մարզադպրոց» ՊՈԱԿ-ի շենքի վերանորոգման աշխատանքներ </t>
  </si>
  <si>
    <t>ՀՀ Սյունիքի մարզի Տեղ համայնքի Կոռնիձոր բնակավայրի խաղահրապարակի և
ժամանցային կենտրոնի կառուցման աշխատանքներ</t>
  </si>
  <si>
    <t xml:space="preserve">Ունիվերսալ վակումային կոմունալ մեքենայի ձեռքբերում </t>
  </si>
  <si>
    <t xml:space="preserve">² Հաշվի են առնված հաշվետու ժամանակաշրջանում օրենսդրության համաձայն  կատարված փոփոխությունները:       </t>
  </si>
  <si>
    <t xml:space="preserve">¹ Հաստատված է «Հայաստանի Հանրապետության 2023 թվականի պետական բյուջեի մասին» Հայաստանի Հանրապետության օրենքով:                    </t>
  </si>
  <si>
    <t>Տ-3-45, /Տ-3-34/ (Ֆերիկ) ընդհանուր օգտագործման մարզային (տեղական) նշանակության ավտոմոբիլային ճանապարհի ասֆալտբետոնե ծածկի և մայթերի հիմնանորոգման
աշխատանքներ</t>
  </si>
  <si>
    <t xml:space="preserve">Մ-6, Վանաձոր (Մ-3 հատման կետ) –Ալավերդի - Վրաստանի սահման միջպետական նշանակության ավտոճանապարհի կմ 51+100-ում գտնող փլուզված հենապատի վերականգում </t>
  </si>
  <si>
    <t>Մ-4 Երևան-Սևան-Իջևան–Ադրբեջանի Հանրապետության սահման միջպետական նշանակության ավտոճանապարհի կմ74+226 - կմ80+702 հատվածի միջին նորոգում</t>
  </si>
  <si>
    <t>Գիտական կենտրոնների վերանորոգում</t>
  </si>
  <si>
    <t>ՀՀ կրթության, գիտության, մշակույթի և սպորտի բնագավառում օժանդակ ծրագրեր իրականացնող կազմակերպությունների շենքային պայմանների բարելավում և գույքային հագեցվածության բարելավում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</si>
</sst>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#,##0.0_);\(#,##0.0\)"/>
    <numFmt numFmtId="165" formatCode="0.0%"/>
    <numFmt numFmtId="166" formatCode="_(* #,##0_);_(* \(#,##0\);_(* &quot;-&quot;??_);_(@_)"/>
    <numFmt numFmtId="167" formatCode="#,##0.0_);[Red]\(#,##0.0\)"/>
    <numFmt numFmtId="168" formatCode="_(* #,##0.0_);_(* \(#,##0.0\);_(* &quot;-&quot;??_);_(@_)"/>
    <numFmt numFmtId="169" formatCode="#,##0.0"/>
  </numFmts>
  <fonts count="23" x14ac:knownFonts="1">
    <font>
      <sz val="10"/>
      <name val="Arial Armenian"/>
      <family val="2"/>
    </font>
    <font>
      <sz val="11"/>
      <color theme="1"/>
      <name val="GHEA Grapalat"/>
      <family val="2"/>
    </font>
    <font>
      <sz val="10"/>
      <name val="Arial Armenian"/>
      <family val="2"/>
    </font>
    <font>
      <sz val="10"/>
      <color theme="1"/>
      <name val="GHEA Grapalat"/>
      <family val="3"/>
    </font>
    <font>
      <sz val="11"/>
      <name val="GHEA Grapalat"/>
      <family val="3"/>
    </font>
    <font>
      <b/>
      <sz val="16"/>
      <color theme="1"/>
      <name val="GHEA Grapalat"/>
      <family val="3"/>
    </font>
    <font>
      <sz val="9"/>
      <name val="GHEA Grapalat"/>
      <family val="3"/>
    </font>
    <font>
      <b/>
      <sz val="11"/>
      <name val="GHEA Grapalat"/>
      <family val="3"/>
    </font>
    <font>
      <b/>
      <u/>
      <sz val="11"/>
      <name val="GHEA Grapalat"/>
      <family val="3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"/>
      <scheme val="minor"/>
    </font>
    <font>
      <b/>
      <i/>
      <u/>
      <sz val="12"/>
      <color theme="1"/>
      <name val="GHEA Grapalat"/>
      <family val="3"/>
    </font>
    <font>
      <b/>
      <i/>
      <u/>
      <sz val="11"/>
      <color theme="1"/>
      <name val="GHEA Grapalat"/>
      <family val="3"/>
    </font>
    <font>
      <i/>
      <sz val="11"/>
      <color theme="1"/>
      <name val="GHEA Grapalat"/>
      <family val="3"/>
    </font>
    <font>
      <b/>
      <sz val="1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9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2" fillId="0" borderId="0"/>
    <xf numFmtId="0" fontId="10" fillId="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11" fillId="0" borderId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NumberFormat="1" applyFont="1" applyFill="1" applyAlignment="1">
      <alignment horizontal="centerContinuous" vertical="center" wrapText="1"/>
    </xf>
    <xf numFmtId="4" fontId="4" fillId="2" borderId="0" xfId="0" applyNumberFormat="1" applyFont="1" applyFill="1" applyAlignment="1">
      <alignment horizontal="centerContinuous" vertical="center" wrapText="1"/>
    </xf>
    <xf numFmtId="4" fontId="4" fillId="2" borderId="0" xfId="0" applyNumberFormat="1" applyFont="1" applyFill="1" applyAlignment="1">
      <alignment vertical="center"/>
    </xf>
    <xf numFmtId="0" fontId="7" fillId="2" borderId="1" xfId="1" applyNumberFormat="1" applyFont="1" applyFill="1" applyBorder="1" applyAlignment="1">
      <alignment horizontal="center" vertical="top" wrapText="1"/>
    </xf>
    <xf numFmtId="165" fontId="7" fillId="2" borderId="1" xfId="2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5" fontId="4" fillId="2" borderId="1" xfId="2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7" fillId="2" borderId="1" xfId="3" applyFont="1" applyFill="1" applyBorder="1" applyAlignment="1">
      <alignment vertical="top" wrapText="1"/>
    </xf>
    <xf numFmtId="167" fontId="7" fillId="2" borderId="1" xfId="4" applyNumberFormat="1" applyFont="1" applyFill="1" applyBorder="1" applyAlignment="1">
      <alignment horizontal="left" vertical="top" wrapText="1"/>
    </xf>
    <xf numFmtId="0" fontId="4" fillId="2" borderId="1" xfId="5" applyNumberFormat="1" applyFont="1" applyFill="1" applyBorder="1" applyAlignment="1">
      <alignment horizontal="left" vertical="top" wrapText="1"/>
    </xf>
    <xf numFmtId="0" fontId="4" fillId="2" borderId="1" xfId="6" applyFont="1" applyFill="1" applyBorder="1" applyAlignment="1">
      <alignment horizontal="left" vertical="top" wrapText="1"/>
    </xf>
    <xf numFmtId="167" fontId="4" fillId="2" borderId="1" xfId="7" applyNumberFormat="1" applyFont="1" applyFill="1" applyBorder="1" applyAlignment="1">
      <alignment horizontal="left" vertical="top" wrapText="1"/>
    </xf>
    <xf numFmtId="167" fontId="4" fillId="2" borderId="1" xfId="8" applyNumberFormat="1" applyFont="1" applyFill="1" applyBorder="1" applyAlignment="1">
      <alignment horizontal="left" vertical="top" wrapText="1"/>
    </xf>
    <xf numFmtId="0" fontId="4" fillId="2" borderId="1" xfId="9" applyFont="1" applyFill="1" applyBorder="1" applyAlignment="1">
      <alignment horizontal="left" vertical="top" wrapText="1"/>
    </xf>
    <xf numFmtId="167" fontId="4" fillId="2" borderId="1" xfId="4" applyNumberFormat="1" applyFont="1" applyFill="1" applyBorder="1" applyAlignment="1">
      <alignment horizontal="left" vertical="top" wrapText="1"/>
    </xf>
    <xf numFmtId="0" fontId="7" fillId="2" borderId="1" xfId="9" applyFont="1" applyFill="1" applyBorder="1" applyAlignment="1">
      <alignment horizontal="left" vertical="top" wrapText="1"/>
    </xf>
    <xf numFmtId="167" fontId="4" fillId="2" borderId="1" xfId="10" applyNumberFormat="1" applyFont="1" applyFill="1" applyBorder="1" applyAlignment="1">
      <alignment horizontal="left" vertical="top" wrapText="1"/>
    </xf>
    <xf numFmtId="167" fontId="7" fillId="2" borderId="1" xfId="7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2" borderId="1" xfId="1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15" fillId="2" borderId="0" xfId="15" applyFont="1" applyFill="1"/>
    <xf numFmtId="0" fontId="15" fillId="2" borderId="1" xfId="1" applyNumberFormat="1" applyFont="1" applyFill="1" applyBorder="1" applyAlignment="1">
      <alignment horizontal="center" vertical="top"/>
    </xf>
    <xf numFmtId="0" fontId="16" fillId="2" borderId="1" xfId="1" applyNumberFormat="1" applyFont="1" applyFill="1" applyBorder="1" applyAlignment="1">
      <alignment horizontal="center" vertical="top"/>
    </xf>
    <xf numFmtId="0" fontId="16" fillId="2" borderId="0" xfId="15" applyFont="1" applyFill="1"/>
    <xf numFmtId="0" fontId="4" fillId="2" borderId="1" xfId="1" applyNumberFormat="1" applyFont="1" applyFill="1" applyBorder="1" applyAlignment="1">
      <alignment horizontal="center" vertical="top" wrapText="1"/>
    </xf>
    <xf numFmtId="164" fontId="19" fillId="2" borderId="0" xfId="0" applyNumberFormat="1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NumberFormat="1" applyFont="1" applyFill="1" applyAlignment="1">
      <alignment horizontal="right" vertical="center" wrapText="1"/>
    </xf>
    <xf numFmtId="0" fontId="7" fillId="2" borderId="1" xfId="1" applyNumberFormat="1" applyFont="1" applyFill="1" applyBorder="1" applyAlignment="1">
      <alignment horizontal="right" vertical="top" wrapText="1"/>
    </xf>
    <xf numFmtId="166" fontId="7" fillId="2" borderId="1" xfId="1" applyNumberFormat="1" applyFont="1" applyFill="1" applyBorder="1" applyAlignment="1">
      <alignment horizontal="right" vertical="top" wrapText="1"/>
    </xf>
    <xf numFmtId="0" fontId="15" fillId="2" borderId="1" xfId="1" applyNumberFormat="1" applyFont="1" applyFill="1" applyBorder="1" applyAlignment="1">
      <alignment horizontal="right" vertical="top"/>
    </xf>
    <xf numFmtId="0" fontId="18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164" fontId="19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centerContinuous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43" fontId="8" fillId="2" borderId="1" xfId="0" applyNumberFormat="1" applyFont="1" applyFill="1" applyBorder="1" applyAlignment="1">
      <alignment vertical="top" wrapText="1"/>
    </xf>
    <xf numFmtId="0" fontId="7" fillId="2" borderId="1" xfId="5" applyNumberFormat="1" applyFont="1" applyFill="1" applyBorder="1" applyAlignment="1">
      <alignment horizontal="left" vertical="top" wrapText="1"/>
    </xf>
    <xf numFmtId="0" fontId="4" fillId="2" borderId="1" xfId="12" applyFont="1" applyFill="1" applyBorder="1" applyAlignment="1">
      <alignment horizontal="left" vertical="top" wrapText="1"/>
    </xf>
    <xf numFmtId="0" fontId="7" fillId="2" borderId="1" xfId="12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 applyProtection="1">
      <alignment horizontal="left" vertical="top" wrapText="1"/>
      <protection locked="0"/>
    </xf>
    <xf numFmtId="37" fontId="4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13" applyFont="1" applyFill="1" applyBorder="1" applyAlignment="1">
      <alignment horizontal="left" vertical="top" wrapText="1"/>
    </xf>
    <xf numFmtId="0" fontId="16" fillId="2" borderId="0" xfId="15" applyFont="1" applyFill="1" applyAlignment="1">
      <alignment vertical="center"/>
    </xf>
    <xf numFmtId="0" fontId="15" fillId="2" borderId="0" xfId="15" applyFont="1" applyFill="1" applyAlignment="1">
      <alignment vertical="center"/>
    </xf>
    <xf numFmtId="0" fontId="5" fillId="2" borderId="0" xfId="0" applyFont="1" applyFill="1" applyAlignment="1">
      <alignment horizontal="centerContinuous" vertical="top" wrapText="1"/>
    </xf>
    <xf numFmtId="0" fontId="5" fillId="2" borderId="0" xfId="0" applyNumberFormat="1" applyFont="1" applyFill="1" applyAlignment="1">
      <alignment horizontal="centerContinuous" vertical="top" wrapText="1"/>
    </xf>
    <xf numFmtId="169" fontId="7" fillId="2" borderId="1" xfId="0" applyNumberFormat="1" applyFont="1" applyFill="1" applyBorder="1" applyAlignment="1">
      <alignment horizontal="center" vertical="top" wrapText="1"/>
    </xf>
    <xf numFmtId="169" fontId="7" fillId="2" borderId="1" xfId="1" applyNumberFormat="1" applyFont="1" applyFill="1" applyBorder="1" applyAlignment="1">
      <alignment vertical="top" wrapText="1"/>
    </xf>
    <xf numFmtId="169" fontId="7" fillId="2" borderId="1" xfId="0" applyNumberFormat="1" applyFont="1" applyFill="1" applyBorder="1" applyAlignment="1">
      <alignment vertical="top" wrapText="1"/>
    </xf>
    <xf numFmtId="169" fontId="7" fillId="2" borderId="1" xfId="1" applyNumberFormat="1" applyFont="1" applyFill="1" applyBorder="1" applyAlignment="1">
      <alignment vertical="top"/>
    </xf>
    <xf numFmtId="169" fontId="4" fillId="2" borderId="1" xfId="0" applyNumberFormat="1" applyFont="1" applyFill="1" applyBorder="1" applyAlignment="1">
      <alignment vertical="top" wrapText="1"/>
    </xf>
    <xf numFmtId="169" fontId="4" fillId="2" borderId="1" xfId="1" applyNumberFormat="1" applyFont="1" applyFill="1" applyBorder="1" applyAlignment="1">
      <alignment vertical="top" wrapText="1"/>
    </xf>
    <xf numFmtId="169" fontId="7" fillId="2" borderId="1" xfId="0" applyNumberFormat="1" applyFont="1" applyFill="1" applyBorder="1" applyAlignment="1">
      <alignment vertical="top"/>
    </xf>
    <xf numFmtId="169" fontId="7" fillId="2" borderId="1" xfId="3" applyNumberFormat="1" applyFont="1" applyFill="1" applyBorder="1" applyAlignment="1">
      <alignment vertical="top" wrapText="1"/>
    </xf>
    <xf numFmtId="169" fontId="4" fillId="2" borderId="1" xfId="0" applyNumberFormat="1" applyFont="1" applyFill="1" applyBorder="1" applyAlignment="1">
      <alignment vertical="top"/>
    </xf>
    <xf numFmtId="169" fontId="4" fillId="2" borderId="1" xfId="1" applyNumberFormat="1" applyFont="1" applyFill="1" applyBorder="1" applyAlignment="1">
      <alignment vertical="top"/>
    </xf>
    <xf numFmtId="169" fontId="7" fillId="2" borderId="1" xfId="8" applyNumberFormat="1" applyFont="1" applyFill="1" applyBorder="1" applyAlignment="1">
      <alignment vertical="top" wrapText="1"/>
    </xf>
    <xf numFmtId="169" fontId="4" fillId="2" borderId="1" xfId="12" applyNumberFormat="1" applyFont="1" applyFill="1" applyBorder="1" applyAlignment="1">
      <alignment vertical="top"/>
    </xf>
    <xf numFmtId="169" fontId="4" fillId="2" borderId="1" xfId="0" applyNumberFormat="1" applyFont="1" applyFill="1" applyBorder="1" applyAlignment="1">
      <alignment horizontal="center" vertical="top" wrapText="1"/>
    </xf>
    <xf numFmtId="169" fontId="4" fillId="2" borderId="1" xfId="0" applyNumberFormat="1" applyFont="1" applyFill="1" applyBorder="1" applyAlignment="1">
      <alignment horizontal="center" vertical="top"/>
    </xf>
    <xf numFmtId="169" fontId="7" fillId="2" borderId="1" xfId="14" applyNumberFormat="1" applyFont="1" applyFill="1" applyBorder="1" applyAlignment="1">
      <alignment vertical="top"/>
    </xf>
    <xf numFmtId="169" fontId="7" fillId="2" borderId="1" xfId="1" applyNumberFormat="1" applyFont="1" applyFill="1" applyBorder="1" applyAlignment="1">
      <alignment horizontal="center" vertical="top" wrapText="1"/>
    </xf>
    <xf numFmtId="169" fontId="4" fillId="2" borderId="1" xfId="1" applyNumberFormat="1" applyFont="1" applyFill="1" applyBorder="1" applyAlignment="1">
      <alignment horizontal="center" vertical="top" wrapText="1"/>
    </xf>
    <xf numFmtId="169" fontId="4" fillId="2" borderId="1" xfId="16" applyNumberFormat="1" applyFont="1" applyFill="1" applyBorder="1" applyAlignment="1" applyProtection="1">
      <alignment horizontal="center" vertical="top" wrapText="1"/>
      <protection locked="0"/>
    </xf>
    <xf numFmtId="169" fontId="4" fillId="2" borderId="1" xfId="17" applyNumberFormat="1" applyFont="1" applyFill="1" applyBorder="1" applyAlignment="1">
      <alignment horizontal="center" vertical="top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7" fillId="2" borderId="1" xfId="7" applyNumberFormat="1" applyFont="1" applyFill="1" applyBorder="1" applyAlignment="1">
      <alignment horizontal="center" vertical="top" wrapText="1"/>
    </xf>
    <xf numFmtId="169" fontId="4" fillId="2" borderId="1" xfId="7" applyNumberFormat="1" applyFont="1" applyFill="1" applyBorder="1" applyAlignment="1">
      <alignment horizontal="center" vertical="top" wrapText="1"/>
    </xf>
    <xf numFmtId="169" fontId="4" fillId="2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Continuous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168" fontId="3" fillId="2" borderId="0" xfId="1" applyNumberFormat="1" applyFont="1" applyFill="1" applyAlignment="1">
      <alignment vertical="center" wrapText="1"/>
    </xf>
    <xf numFmtId="0" fontId="21" fillId="2" borderId="3" xfId="0" applyNumberFormat="1" applyFont="1" applyFill="1" applyBorder="1" applyAlignment="1">
      <alignment horizontal="right" vertical="center" wrapText="1"/>
    </xf>
    <xf numFmtId="49" fontId="20" fillId="2" borderId="5" xfId="0" applyNumberFormat="1" applyFont="1" applyFill="1" applyBorder="1" applyAlignment="1">
      <alignment horizontal="center"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top" wrapText="1"/>
    </xf>
    <xf numFmtId="169" fontId="7" fillId="2" borderId="6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vertical="top" wrapText="1"/>
    </xf>
    <xf numFmtId="169" fontId="7" fillId="2" borderId="6" xfId="1" applyNumberFormat="1" applyFont="1" applyFill="1" applyBorder="1" applyAlignment="1">
      <alignment vertical="top" wrapText="1"/>
    </xf>
    <xf numFmtId="169" fontId="7" fillId="2" borderId="6" xfId="0" applyNumberFormat="1" applyFont="1" applyFill="1" applyBorder="1" applyAlignment="1">
      <alignment vertical="top" wrapText="1"/>
    </xf>
    <xf numFmtId="0" fontId="7" fillId="2" borderId="5" xfId="0" applyFont="1" applyFill="1" applyBorder="1" applyAlignment="1">
      <alignment vertical="center" wrapText="1"/>
    </xf>
    <xf numFmtId="169" fontId="4" fillId="2" borderId="6" xfId="0" applyNumberFormat="1" applyFont="1" applyFill="1" applyBorder="1" applyAlignment="1">
      <alignment vertical="top" wrapText="1"/>
    </xf>
    <xf numFmtId="0" fontId="4" fillId="2" borderId="5" xfId="0" applyFont="1" applyFill="1" applyBorder="1" applyAlignment="1">
      <alignment vertical="center" wrapText="1"/>
    </xf>
    <xf numFmtId="0" fontId="7" fillId="2" borderId="5" xfId="3" applyFont="1" applyFill="1" applyBorder="1" applyAlignment="1">
      <alignment vertical="top" wrapText="1"/>
    </xf>
    <xf numFmtId="169" fontId="4" fillId="2" borderId="6" xfId="1" applyNumberFormat="1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9" fontId="4" fillId="2" borderId="6" xfId="0" applyNumberFormat="1" applyFont="1" applyFill="1" applyBorder="1" applyAlignment="1">
      <alignment horizontal="center" vertical="top" wrapText="1"/>
    </xf>
    <xf numFmtId="169" fontId="7" fillId="2" borderId="6" xfId="14" applyNumberFormat="1" applyFont="1" applyFill="1" applyBorder="1" applyAlignment="1">
      <alignment vertical="top"/>
    </xf>
    <xf numFmtId="0" fontId="4" fillId="2" borderId="5" xfId="0" applyFont="1" applyFill="1" applyBorder="1" applyAlignment="1">
      <alignment horizontal="center" vertical="top" wrapText="1"/>
    </xf>
    <xf numFmtId="169" fontId="7" fillId="2" borderId="6" xfId="1" applyNumberFormat="1" applyFont="1" applyFill="1" applyBorder="1" applyAlignment="1">
      <alignment horizontal="center" vertical="top" wrapText="1"/>
    </xf>
    <xf numFmtId="169" fontId="4" fillId="2" borderId="6" xfId="1" applyNumberFormat="1" applyFont="1" applyFill="1" applyBorder="1" applyAlignment="1">
      <alignment horizontal="center" vertical="top" wrapText="1"/>
    </xf>
    <xf numFmtId="169" fontId="4" fillId="2" borderId="6" xfId="0" applyNumberFormat="1" applyFont="1" applyFill="1" applyBorder="1" applyAlignment="1">
      <alignment horizontal="center" vertical="center" wrapText="1"/>
    </xf>
    <xf numFmtId="169" fontId="7" fillId="2" borderId="6" xfId="7" applyNumberFormat="1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1" applyNumberFormat="1" applyFont="1" applyFill="1" applyBorder="1" applyAlignment="1">
      <alignment horizontal="right" vertical="top" wrapText="1"/>
    </xf>
    <xf numFmtId="169" fontId="7" fillId="2" borderId="8" xfId="0" applyNumberFormat="1" applyFont="1" applyFill="1" applyBorder="1" applyAlignment="1">
      <alignment horizontal="center" vertical="top" wrapText="1"/>
    </xf>
    <xf numFmtId="169" fontId="7" fillId="2" borderId="9" xfId="0" applyNumberFormat="1" applyFont="1" applyFill="1" applyBorder="1" applyAlignment="1">
      <alignment horizontal="center" vertical="top" wrapText="1"/>
    </xf>
    <xf numFmtId="169" fontId="7" fillId="2" borderId="5" xfId="0" applyNumberFormat="1" applyFont="1" applyFill="1" applyBorder="1" applyAlignment="1">
      <alignment horizontal="center" vertical="top" wrapText="1"/>
    </xf>
    <xf numFmtId="169" fontId="7" fillId="2" borderId="5" xfId="1" applyNumberFormat="1" applyFont="1" applyFill="1" applyBorder="1" applyAlignment="1">
      <alignment vertical="top" wrapText="1"/>
    </xf>
    <xf numFmtId="169" fontId="7" fillId="2" borderId="5" xfId="0" applyNumberFormat="1" applyFont="1" applyFill="1" applyBorder="1" applyAlignment="1">
      <alignment vertical="top" wrapText="1"/>
    </xf>
    <xf numFmtId="169" fontId="7" fillId="2" borderId="6" xfId="1" applyNumberFormat="1" applyFont="1" applyFill="1" applyBorder="1" applyAlignment="1">
      <alignment vertical="top"/>
    </xf>
    <xf numFmtId="169" fontId="4" fillId="2" borderId="5" xfId="0" applyNumberFormat="1" applyFont="1" applyFill="1" applyBorder="1" applyAlignment="1">
      <alignment vertical="top" wrapText="1"/>
    </xf>
    <xf numFmtId="169" fontId="7" fillId="2" borderId="6" xfId="8" applyNumberFormat="1" applyFont="1" applyFill="1" applyBorder="1" applyAlignment="1">
      <alignment vertical="top" wrapText="1"/>
    </xf>
    <xf numFmtId="169" fontId="7" fillId="2" borderId="6" xfId="0" applyNumberFormat="1" applyFont="1" applyFill="1" applyBorder="1" applyAlignment="1">
      <alignment vertical="top"/>
    </xf>
    <xf numFmtId="169" fontId="4" fillId="2" borderId="6" xfId="1" applyNumberFormat="1" applyFont="1" applyFill="1" applyBorder="1" applyAlignment="1">
      <alignment vertical="top"/>
    </xf>
    <xf numFmtId="169" fontId="4" fillId="2" borderId="5" xfId="0" applyNumberFormat="1" applyFont="1" applyFill="1" applyBorder="1" applyAlignment="1">
      <alignment horizontal="center" vertical="top" wrapText="1"/>
    </xf>
    <xf numFmtId="169" fontId="4" fillId="2" borderId="5" xfId="1" applyNumberFormat="1" applyFont="1" applyFill="1" applyBorder="1" applyAlignment="1">
      <alignment horizontal="center" vertical="top" wrapText="1"/>
    </xf>
    <xf numFmtId="169" fontId="7" fillId="2" borderId="5" xfId="1" applyNumberFormat="1" applyFont="1" applyFill="1" applyBorder="1" applyAlignment="1">
      <alignment horizontal="center" vertical="top" wrapText="1"/>
    </xf>
    <xf numFmtId="169" fontId="4" fillId="2" borderId="5" xfId="0" applyNumberFormat="1" applyFont="1" applyFill="1" applyBorder="1" applyAlignment="1">
      <alignment horizontal="center" vertical="center" wrapText="1"/>
    </xf>
    <xf numFmtId="169" fontId="7" fillId="2" borderId="7" xfId="0" applyNumberFormat="1" applyFont="1" applyFill="1" applyBorder="1" applyAlignment="1">
      <alignment horizontal="center" vertical="top" wrapText="1"/>
    </xf>
    <xf numFmtId="164" fontId="20" fillId="2" borderId="6" xfId="0" applyNumberFormat="1" applyFont="1" applyFill="1" applyBorder="1" applyAlignment="1">
      <alignment horizontal="center" vertical="center" wrapText="1"/>
    </xf>
    <xf numFmtId="165" fontId="7" fillId="2" borderId="5" xfId="2" applyNumberFormat="1" applyFont="1" applyFill="1" applyBorder="1" applyAlignment="1">
      <alignment horizontal="right" vertical="top" wrapText="1"/>
    </xf>
    <xf numFmtId="165" fontId="7" fillId="2" borderId="6" xfId="2" applyNumberFormat="1" applyFont="1" applyFill="1" applyBorder="1" applyAlignment="1">
      <alignment horizontal="right" vertical="top" wrapText="1"/>
    </xf>
    <xf numFmtId="165" fontId="4" fillId="2" borderId="5" xfId="2" applyNumberFormat="1" applyFont="1" applyFill="1" applyBorder="1" applyAlignment="1">
      <alignment horizontal="right" vertical="top" wrapText="1"/>
    </xf>
    <xf numFmtId="165" fontId="4" fillId="2" borderId="6" xfId="2" applyNumberFormat="1" applyFont="1" applyFill="1" applyBorder="1" applyAlignment="1">
      <alignment horizontal="right" vertical="top" wrapText="1"/>
    </xf>
    <xf numFmtId="165" fontId="7" fillId="2" borderId="7" xfId="2" applyNumberFormat="1" applyFont="1" applyFill="1" applyBorder="1" applyAlignment="1">
      <alignment horizontal="right" vertical="top" wrapText="1"/>
    </xf>
    <xf numFmtId="165" fontId="7" fillId="2" borderId="8" xfId="2" applyNumberFormat="1" applyFont="1" applyFill="1" applyBorder="1" applyAlignment="1">
      <alignment horizontal="right" vertical="top" wrapText="1"/>
    </xf>
    <xf numFmtId="165" fontId="7" fillId="2" borderId="9" xfId="2" applyNumberFormat="1" applyFont="1" applyFill="1" applyBorder="1" applyAlignment="1">
      <alignment horizontal="right" vertical="top" wrapText="1"/>
    </xf>
    <xf numFmtId="0" fontId="22" fillId="0" borderId="0" xfId="0" applyFont="1" applyBorder="1" applyAlignment="1">
      <alignment horizontal="left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49" fontId="21" fillId="2" borderId="3" xfId="0" applyNumberFormat="1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4" fontId="21" fillId="2" borderId="3" xfId="1" applyNumberFormat="1" applyFont="1" applyFill="1" applyBorder="1" applyAlignment="1">
      <alignment horizontal="center" vertical="center" wrapText="1"/>
    </xf>
    <xf numFmtId="4" fontId="21" fillId="2" borderId="4" xfId="1" applyNumberFormat="1" applyFont="1" applyFill="1" applyBorder="1" applyAlignment="1">
      <alignment horizontal="center" vertical="center" wrapText="1"/>
    </xf>
    <xf numFmtId="4" fontId="21" fillId="2" borderId="2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top" wrapText="1"/>
    </xf>
    <xf numFmtId="0" fontId="21" fillId="2" borderId="2" xfId="1" applyNumberFormat="1" applyFont="1" applyFill="1" applyBorder="1" applyAlignment="1">
      <alignment horizontal="center" vertical="center" wrapText="1"/>
    </xf>
    <xf numFmtId="0" fontId="21" fillId="2" borderId="3" xfId="1" applyNumberFormat="1" applyFont="1" applyFill="1" applyBorder="1" applyAlignment="1">
      <alignment horizontal="center" vertical="center" wrapText="1"/>
    </xf>
    <xf numFmtId="0" fontId="21" fillId="2" borderId="4" xfId="1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21" fillId="2" borderId="6" xfId="0" applyNumberFormat="1" applyFont="1" applyFill="1" applyBorder="1" applyAlignment="1">
      <alignment horizontal="center" vertical="center" wrapText="1"/>
    </xf>
    <xf numFmtId="4" fontId="21" fillId="2" borderId="5" xfId="0" applyNumberFormat="1" applyFont="1" applyFill="1" applyBorder="1" applyAlignment="1">
      <alignment horizontal="center" vertical="center" wrapText="1"/>
    </xf>
    <xf numFmtId="164" fontId="21" fillId="2" borderId="5" xfId="0" applyNumberFormat="1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164" fontId="21" fillId="2" borderId="6" xfId="0" applyNumberFormat="1" applyFont="1" applyFill="1" applyBorder="1" applyAlignment="1">
      <alignment horizontal="center" vertical="center" wrapText="1"/>
    </xf>
  </cellXfs>
  <cellStyles count="18">
    <cellStyle name="Comma" xfId="1" builtinId="3"/>
    <cellStyle name="Comma 19" xfId="14"/>
    <cellStyle name="Comma 2 3" xfId="16"/>
    <cellStyle name="Comma 6 10" xfId="8"/>
    <cellStyle name="Comma 6 2 2" xfId="10"/>
    <cellStyle name="Neutral 3" xfId="5"/>
    <cellStyle name="Normal" xfId="0" builtinId="0"/>
    <cellStyle name="Normal 10 3" xfId="15"/>
    <cellStyle name="Normal 11 2 2" xfId="3"/>
    <cellStyle name="Normal 11 3" xfId="13"/>
    <cellStyle name="Normal 11 5" xfId="11"/>
    <cellStyle name="Normal 14" xfId="12"/>
    <cellStyle name="Normal 2" xfId="7"/>
    <cellStyle name="Normal 4 2" xfId="4"/>
    <cellStyle name="Normal 5 2 6" xfId="6"/>
    <cellStyle name="Normal 5 3 7" xfId="9"/>
    <cellStyle name="Percent" xfId="2" builtinId="5"/>
    <cellStyle name="Финансовый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4"/>
  <sheetViews>
    <sheetView tabSelected="1" zoomScale="85" zoomScaleNormal="85" zoomScaleSheetLayoutView="80" workbookViewId="0"/>
  </sheetViews>
  <sheetFormatPr defaultRowHeight="16.5" x14ac:dyDescent="0.2"/>
  <cols>
    <col min="1" max="1" width="6.140625" style="53" customWidth="1"/>
    <col min="2" max="2" width="8.5703125" style="53" customWidth="1"/>
    <col min="3" max="3" width="53.5703125" style="2" customWidth="1"/>
    <col min="4" max="4" width="10.28515625" style="48" hidden="1" customWidth="1"/>
    <col min="5" max="5" width="16.140625" style="3" customWidth="1"/>
    <col min="6" max="6" width="16.28515625" style="3" customWidth="1"/>
    <col min="7" max="7" width="15.28515625" style="3" customWidth="1"/>
    <col min="8" max="8" width="16.5703125" style="3" customWidth="1"/>
    <col min="9" max="9" width="14.85546875" style="3" customWidth="1"/>
    <col min="10" max="10" width="16" style="3" customWidth="1"/>
    <col min="11" max="11" width="16.28515625" style="3" customWidth="1"/>
    <col min="12" max="12" width="16.140625" style="3" customWidth="1"/>
    <col min="13" max="13" width="13.85546875" style="3" customWidth="1"/>
    <col min="14" max="14" width="15.7109375" style="3" customWidth="1"/>
    <col min="15" max="15" width="16.5703125" style="3" customWidth="1"/>
    <col min="16" max="16" width="18.5703125" style="3" customWidth="1"/>
    <col min="17" max="17" width="14.85546875" style="3" customWidth="1"/>
    <col min="18" max="18" width="14" style="3" customWidth="1"/>
    <col min="19" max="19" width="15.42578125" style="3" customWidth="1"/>
    <col min="20" max="20" width="7.7109375" style="2" customWidth="1"/>
    <col min="21" max="21" width="7.140625" style="2" customWidth="1"/>
    <col min="22" max="22" width="9.140625" style="2"/>
    <col min="23" max="23" width="8.140625" style="2" customWidth="1"/>
    <col min="24" max="24" width="8.28515625" style="2" customWidth="1"/>
    <col min="25" max="16384" width="9.140625" style="2"/>
  </cols>
  <sheetData>
    <row r="1" spans="1:24" x14ac:dyDescent="0.2">
      <c r="A1" s="52"/>
      <c r="W1" s="39" t="s">
        <v>0</v>
      </c>
      <c r="X1" s="4"/>
    </row>
    <row r="2" spans="1:24" x14ac:dyDescent="0.2">
      <c r="A2" s="54"/>
      <c r="W2" s="39" t="s">
        <v>1</v>
      </c>
      <c r="X2" s="4"/>
    </row>
    <row r="3" spans="1:24" ht="22.5" x14ac:dyDescent="0.2">
      <c r="A3" s="67" t="s">
        <v>2</v>
      </c>
      <c r="B3" s="55"/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4"/>
      <c r="U3" s="4"/>
      <c r="V3" s="4"/>
      <c r="W3" s="4"/>
      <c r="X3" s="4"/>
    </row>
    <row r="4" spans="1:24" ht="75.75" customHeight="1" x14ac:dyDescent="0.2">
      <c r="A4" s="68" t="s">
        <v>3</v>
      </c>
      <c r="B4" s="55"/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4"/>
      <c r="U4" s="4"/>
      <c r="V4" s="4"/>
      <c r="W4" s="4"/>
      <c r="X4" s="4"/>
    </row>
    <row r="8" spans="1:24" ht="17.25" customHeight="1" x14ac:dyDescent="0.2">
      <c r="G8" s="7"/>
      <c r="I8" s="7"/>
    </row>
    <row r="9" spans="1:24" ht="17.25" customHeight="1" x14ac:dyDescent="0.2">
      <c r="G9" s="7"/>
      <c r="I9" s="7"/>
    </row>
    <row r="10" spans="1:24" ht="17.25" customHeight="1" thickBot="1" x14ac:dyDescent="0.25">
      <c r="G10" s="7"/>
      <c r="I10" s="7"/>
      <c r="R10" s="92" t="s">
        <v>4</v>
      </c>
    </row>
    <row r="11" spans="1:24" s="44" customFormat="1" ht="31.5" customHeight="1" x14ac:dyDescent="0.2">
      <c r="A11" s="147" t="s">
        <v>5</v>
      </c>
      <c r="B11" s="148"/>
      <c r="C11" s="151" t="s">
        <v>6</v>
      </c>
      <c r="D11" s="96"/>
      <c r="E11" s="153" t="s">
        <v>7</v>
      </c>
      <c r="F11" s="153"/>
      <c r="G11" s="153"/>
      <c r="H11" s="153"/>
      <c r="I11" s="154"/>
      <c r="J11" s="155" t="s">
        <v>8</v>
      </c>
      <c r="K11" s="153"/>
      <c r="L11" s="153"/>
      <c r="M11" s="153"/>
      <c r="N11" s="154"/>
      <c r="O11" s="155" t="s">
        <v>9</v>
      </c>
      <c r="P11" s="153"/>
      <c r="Q11" s="153"/>
      <c r="R11" s="153"/>
      <c r="S11" s="154"/>
      <c r="T11" s="157" t="s">
        <v>10</v>
      </c>
      <c r="U11" s="158"/>
      <c r="V11" s="158"/>
      <c r="W11" s="158"/>
      <c r="X11" s="159"/>
    </row>
    <row r="12" spans="1:24" s="45" customFormat="1" ht="18.75" customHeight="1" x14ac:dyDescent="0.2">
      <c r="A12" s="149"/>
      <c r="B12" s="150"/>
      <c r="C12" s="152"/>
      <c r="D12" s="46"/>
      <c r="E12" s="160" t="s">
        <v>11</v>
      </c>
      <c r="F12" s="160" t="s">
        <v>12</v>
      </c>
      <c r="G12" s="160"/>
      <c r="H12" s="160"/>
      <c r="I12" s="161"/>
      <c r="J12" s="162" t="s">
        <v>11</v>
      </c>
      <c r="K12" s="160" t="s">
        <v>12</v>
      </c>
      <c r="L12" s="160"/>
      <c r="M12" s="160"/>
      <c r="N12" s="161"/>
      <c r="O12" s="162" t="s">
        <v>11</v>
      </c>
      <c r="P12" s="160" t="s">
        <v>12</v>
      </c>
      <c r="Q12" s="160"/>
      <c r="R12" s="160"/>
      <c r="S12" s="161"/>
      <c r="T12" s="163" t="s">
        <v>11</v>
      </c>
      <c r="U12" s="164" t="s">
        <v>12</v>
      </c>
      <c r="V12" s="164"/>
      <c r="W12" s="164"/>
      <c r="X12" s="165"/>
    </row>
    <row r="13" spans="1:24" s="40" customFormat="1" ht="186.75" customHeight="1" x14ac:dyDescent="0.2">
      <c r="A13" s="97" t="s">
        <v>13</v>
      </c>
      <c r="B13" s="93" t="s">
        <v>14</v>
      </c>
      <c r="C13" s="152"/>
      <c r="D13" s="94"/>
      <c r="E13" s="160"/>
      <c r="F13" s="41" t="s">
        <v>15</v>
      </c>
      <c r="G13" s="41" t="s">
        <v>16</v>
      </c>
      <c r="H13" s="41" t="s">
        <v>17</v>
      </c>
      <c r="I13" s="98" t="s">
        <v>18</v>
      </c>
      <c r="J13" s="162"/>
      <c r="K13" s="41" t="s">
        <v>15</v>
      </c>
      <c r="L13" s="41" t="s">
        <v>16</v>
      </c>
      <c r="M13" s="41" t="s">
        <v>17</v>
      </c>
      <c r="N13" s="98" t="s">
        <v>18</v>
      </c>
      <c r="O13" s="162"/>
      <c r="P13" s="41" t="s">
        <v>15</v>
      </c>
      <c r="Q13" s="42" t="s">
        <v>16</v>
      </c>
      <c r="R13" s="41" t="s">
        <v>17</v>
      </c>
      <c r="S13" s="98" t="s">
        <v>18</v>
      </c>
      <c r="T13" s="163"/>
      <c r="U13" s="43" t="s">
        <v>15</v>
      </c>
      <c r="V13" s="43" t="s">
        <v>16</v>
      </c>
      <c r="W13" s="43" t="s">
        <v>17</v>
      </c>
      <c r="X13" s="138" t="s">
        <v>18</v>
      </c>
    </row>
    <row r="14" spans="1:24" s="10" customFormat="1" ht="30.75" customHeight="1" x14ac:dyDescent="0.2">
      <c r="A14" s="99"/>
      <c r="B14" s="56"/>
      <c r="C14" s="56" t="s">
        <v>19</v>
      </c>
      <c r="D14" s="49">
        <v>1</v>
      </c>
      <c r="E14" s="69">
        <f t="shared" ref="E14:S14" si="0">SUBTOTAL(9,E15,E17,E20,E33,E36,E40,E42,E403,E473,E498,E503,E506,E518,E942,E945,E960,E963,E965,E980,E982,E985,E987,E990,E998,E1000,E1009,E1016,E1018,E1020,E1023,E1026,E1036,E1046,E1048,E1052,E1055,E1057,E1059,E1061,E1063,E1065)+E1067</f>
        <v>435832639.90000004</v>
      </c>
      <c r="F14" s="69">
        <f t="shared" si="0"/>
        <v>323172560.00000006</v>
      </c>
      <c r="G14" s="69">
        <f t="shared" si="0"/>
        <v>73464239.400000006</v>
      </c>
      <c r="H14" s="69">
        <f t="shared" si="0"/>
        <v>5187086.3000000007</v>
      </c>
      <c r="I14" s="100">
        <f t="shared" si="0"/>
        <v>34008754.200000003</v>
      </c>
      <c r="J14" s="125">
        <f t="shared" si="0"/>
        <v>436932752.24000001</v>
      </c>
      <c r="K14" s="69">
        <f t="shared" si="0"/>
        <v>301722900.9000001</v>
      </c>
      <c r="L14" s="69">
        <f t="shared" si="0"/>
        <v>85298455.980000019</v>
      </c>
      <c r="M14" s="69">
        <f t="shared" si="0"/>
        <v>4135210.0999999996</v>
      </c>
      <c r="N14" s="100">
        <f t="shared" si="0"/>
        <v>45776185.260000005</v>
      </c>
      <c r="O14" s="125">
        <f t="shared" si="0"/>
        <v>420949231.76282132</v>
      </c>
      <c r="P14" s="69">
        <f t="shared" si="0"/>
        <v>295478985.69200003</v>
      </c>
      <c r="Q14" s="69">
        <f t="shared" si="0"/>
        <v>79719000.440839991</v>
      </c>
      <c r="R14" s="69">
        <f t="shared" si="0"/>
        <v>3043248.1720000003</v>
      </c>
      <c r="S14" s="100">
        <f t="shared" si="0"/>
        <v>42707997.457981288</v>
      </c>
      <c r="T14" s="139">
        <f>IF(J14=0," ",O14/J14)</f>
        <v>0.96341880896948828</v>
      </c>
      <c r="U14" s="9">
        <f t="shared" ref="U14:X29" si="1">IF(K14=0," ",P14/K14)</f>
        <v>0.97930579618128</v>
      </c>
      <c r="V14" s="9">
        <f t="shared" si="1"/>
        <v>0.93458902069143845</v>
      </c>
      <c r="W14" s="9">
        <f t="shared" si="1"/>
        <v>0.73593556274202376</v>
      </c>
      <c r="X14" s="140">
        <f t="shared" si="1"/>
        <v>0.93297414835701153</v>
      </c>
    </row>
    <row r="15" spans="1:24" s="10" customFormat="1" ht="30" customHeight="1" x14ac:dyDescent="0.2">
      <c r="A15" s="101"/>
      <c r="B15" s="57"/>
      <c r="C15" s="57" t="s">
        <v>20</v>
      </c>
      <c r="D15" s="49">
        <v>1</v>
      </c>
      <c r="E15" s="69">
        <f>E16</f>
        <v>3762.5</v>
      </c>
      <c r="F15" s="69">
        <f t="shared" ref="F15:I15" si="2">F16</f>
        <v>0</v>
      </c>
      <c r="G15" s="69">
        <f t="shared" si="2"/>
        <v>0</v>
      </c>
      <c r="H15" s="69">
        <f t="shared" si="2"/>
        <v>0</v>
      </c>
      <c r="I15" s="100">
        <f t="shared" si="2"/>
        <v>3762.5</v>
      </c>
      <c r="J15" s="125">
        <f>J16</f>
        <v>35762.5</v>
      </c>
      <c r="K15" s="69">
        <f t="shared" ref="K15:N15" si="3">K16</f>
        <v>0</v>
      </c>
      <c r="L15" s="69">
        <f t="shared" si="3"/>
        <v>0</v>
      </c>
      <c r="M15" s="69">
        <f t="shared" si="3"/>
        <v>0</v>
      </c>
      <c r="N15" s="100">
        <f t="shared" si="3"/>
        <v>35762.5</v>
      </c>
      <c r="O15" s="125">
        <f>O16</f>
        <v>35233.47</v>
      </c>
      <c r="P15" s="69">
        <f t="shared" ref="P15:S15" si="4">P16</f>
        <v>0</v>
      </c>
      <c r="Q15" s="69">
        <f t="shared" si="4"/>
        <v>0</v>
      </c>
      <c r="R15" s="69">
        <f t="shared" si="4"/>
        <v>0</v>
      </c>
      <c r="S15" s="100">
        <f t="shared" si="4"/>
        <v>35233.47</v>
      </c>
      <c r="T15" s="139">
        <f t="shared" ref="T15:X77" si="5">IF(J15=0," ",O15/J15)</f>
        <v>0.9852071303739951</v>
      </c>
      <c r="U15" s="9" t="str">
        <f t="shared" si="1"/>
        <v xml:space="preserve"> </v>
      </c>
      <c r="V15" s="9" t="str">
        <f t="shared" si="1"/>
        <v xml:space="preserve"> </v>
      </c>
      <c r="W15" s="9" t="str">
        <f t="shared" si="1"/>
        <v xml:space="preserve"> </v>
      </c>
      <c r="X15" s="140">
        <f t="shared" si="1"/>
        <v>0.9852071303739951</v>
      </c>
    </row>
    <row r="16" spans="1:24" s="12" customFormat="1" ht="41.25" customHeight="1" x14ac:dyDescent="0.2">
      <c r="A16" s="101">
        <v>1154</v>
      </c>
      <c r="B16" s="33">
        <v>31001</v>
      </c>
      <c r="C16" s="14" t="s">
        <v>21</v>
      </c>
      <c r="D16" s="50">
        <v>2</v>
      </c>
      <c r="E16" s="69">
        <f>SUM(F16:I16)</f>
        <v>3762.5</v>
      </c>
      <c r="F16" s="69"/>
      <c r="G16" s="69"/>
      <c r="H16" s="69"/>
      <c r="I16" s="100">
        <v>3762.5</v>
      </c>
      <c r="J16" s="125">
        <f>SUM(K16:N16)</f>
        <v>35762.5</v>
      </c>
      <c r="K16" s="69"/>
      <c r="L16" s="69"/>
      <c r="M16" s="69"/>
      <c r="N16" s="100">
        <v>35762.5</v>
      </c>
      <c r="O16" s="125">
        <f>SUM(P16:S16)</f>
        <v>35233.47</v>
      </c>
      <c r="P16" s="69"/>
      <c r="Q16" s="69"/>
      <c r="R16" s="69"/>
      <c r="S16" s="100">
        <v>35233.47</v>
      </c>
      <c r="T16" s="139">
        <f t="shared" si="5"/>
        <v>0.9852071303739951</v>
      </c>
      <c r="U16" s="9" t="str">
        <f t="shared" si="1"/>
        <v xml:space="preserve"> </v>
      </c>
      <c r="V16" s="9" t="str">
        <f t="shared" si="1"/>
        <v xml:space="preserve"> </v>
      </c>
      <c r="W16" s="9" t="str">
        <f t="shared" si="1"/>
        <v xml:space="preserve"> </v>
      </c>
      <c r="X16" s="140">
        <f t="shared" si="1"/>
        <v>0.9852071303739951</v>
      </c>
    </row>
    <row r="17" spans="1:24" s="10" customFormat="1" ht="22.5" customHeight="1" x14ac:dyDescent="0.2">
      <c r="A17" s="101"/>
      <c r="B17" s="57"/>
      <c r="C17" s="57" t="s">
        <v>22</v>
      </c>
      <c r="D17" s="49">
        <v>1</v>
      </c>
      <c r="E17" s="69">
        <f>E18+E19</f>
        <v>220388.4</v>
      </c>
      <c r="F17" s="69">
        <f t="shared" ref="F17:I17" si="6">F18+F19</f>
        <v>0</v>
      </c>
      <c r="G17" s="69">
        <f>G18+G19</f>
        <v>47583.4</v>
      </c>
      <c r="H17" s="69">
        <f t="shared" si="6"/>
        <v>800</v>
      </c>
      <c r="I17" s="100">
        <f t="shared" si="6"/>
        <v>172005</v>
      </c>
      <c r="J17" s="125">
        <f>J18+J19</f>
        <v>235188.4</v>
      </c>
      <c r="K17" s="69">
        <f t="shared" ref="K17" si="7">K18+K19</f>
        <v>0</v>
      </c>
      <c r="L17" s="69">
        <f>L18+L19</f>
        <v>73383.399999999994</v>
      </c>
      <c r="M17" s="69">
        <f t="shared" ref="M17:N17" si="8">M18+M19</f>
        <v>800</v>
      </c>
      <c r="N17" s="100">
        <f t="shared" si="8"/>
        <v>161005</v>
      </c>
      <c r="O17" s="125">
        <f>O18+O19</f>
        <v>187012.39</v>
      </c>
      <c r="P17" s="69">
        <f t="shared" ref="P17" si="9">P18+P19</f>
        <v>0</v>
      </c>
      <c r="Q17" s="69">
        <f>Q18+Q19</f>
        <v>42450</v>
      </c>
      <c r="R17" s="69">
        <f t="shared" ref="R17:S17" si="10">R18+R19</f>
        <v>800</v>
      </c>
      <c r="S17" s="100">
        <f t="shared" si="10"/>
        <v>143762.39000000001</v>
      </c>
      <c r="T17" s="139">
        <f t="shared" si="5"/>
        <v>0.79515992285333803</v>
      </c>
      <c r="U17" s="9" t="str">
        <f t="shared" si="1"/>
        <v xml:space="preserve"> </v>
      </c>
      <c r="V17" s="9">
        <f t="shared" si="1"/>
        <v>0.57846870000572337</v>
      </c>
      <c r="W17" s="9">
        <f t="shared" si="1"/>
        <v>1</v>
      </c>
      <c r="X17" s="140">
        <f t="shared" si="1"/>
        <v>0.89290636936741108</v>
      </c>
    </row>
    <row r="18" spans="1:24" s="12" customFormat="1" ht="42" customHeight="1" x14ac:dyDescent="0.2">
      <c r="A18" s="101">
        <v>1024</v>
      </c>
      <c r="B18" s="33">
        <v>31001</v>
      </c>
      <c r="C18" s="14" t="s">
        <v>23</v>
      </c>
      <c r="D18" s="49">
        <v>2</v>
      </c>
      <c r="E18" s="69">
        <f>SUM(F18:I18)</f>
        <v>127375</v>
      </c>
      <c r="F18" s="69"/>
      <c r="G18" s="69"/>
      <c r="H18" s="69"/>
      <c r="I18" s="100">
        <v>127375</v>
      </c>
      <c r="J18" s="125">
        <f>SUM(K18:N18)</f>
        <v>127375</v>
      </c>
      <c r="K18" s="69"/>
      <c r="L18" s="69"/>
      <c r="M18" s="69"/>
      <c r="N18" s="100">
        <v>127375</v>
      </c>
      <c r="O18" s="125">
        <f>SUM(P18:S18)</f>
        <v>110162.39</v>
      </c>
      <c r="P18" s="69"/>
      <c r="Q18" s="69"/>
      <c r="R18" s="69"/>
      <c r="S18" s="100">
        <v>110162.39</v>
      </c>
      <c r="T18" s="139">
        <f t="shared" si="5"/>
        <v>0.86486665358194303</v>
      </c>
      <c r="U18" s="9" t="str">
        <f t="shared" si="1"/>
        <v xml:space="preserve"> </v>
      </c>
      <c r="V18" s="9" t="str">
        <f t="shared" si="1"/>
        <v xml:space="preserve"> </v>
      </c>
      <c r="W18" s="9" t="str">
        <f t="shared" si="1"/>
        <v xml:space="preserve"> </v>
      </c>
      <c r="X18" s="140">
        <f t="shared" si="1"/>
        <v>0.86486665358194303</v>
      </c>
    </row>
    <row r="19" spans="1:24" s="12" customFormat="1" ht="42" customHeight="1" x14ac:dyDescent="0.2">
      <c r="A19" s="101">
        <v>1024</v>
      </c>
      <c r="B19" s="33">
        <v>31003</v>
      </c>
      <c r="C19" s="14" t="s">
        <v>24</v>
      </c>
      <c r="D19" s="49">
        <v>2</v>
      </c>
      <c r="E19" s="69">
        <f>SUM(F19:I19)</f>
        <v>93013.4</v>
      </c>
      <c r="F19" s="69"/>
      <c r="G19" s="69">
        <v>47583.4</v>
      </c>
      <c r="H19" s="69">
        <v>800</v>
      </c>
      <c r="I19" s="100">
        <v>44630</v>
      </c>
      <c r="J19" s="125">
        <f>SUM(K19:N19)</f>
        <v>107813.4</v>
      </c>
      <c r="K19" s="69"/>
      <c r="L19" s="69">
        <v>73383.399999999994</v>
      </c>
      <c r="M19" s="69">
        <v>800</v>
      </c>
      <c r="N19" s="100">
        <v>33630</v>
      </c>
      <c r="O19" s="125">
        <f>SUM(P19:S19)</f>
        <v>76850</v>
      </c>
      <c r="P19" s="69"/>
      <c r="Q19" s="69">
        <v>42450</v>
      </c>
      <c r="R19" s="69">
        <v>800</v>
      </c>
      <c r="S19" s="100">
        <v>33600</v>
      </c>
      <c r="T19" s="139">
        <f t="shared" si="5"/>
        <v>0.71280564382535017</v>
      </c>
      <c r="U19" s="9" t="str">
        <f t="shared" si="1"/>
        <v xml:space="preserve"> </v>
      </c>
      <c r="V19" s="9">
        <f t="shared" si="1"/>
        <v>0.57846870000572337</v>
      </c>
      <c r="W19" s="9">
        <f t="shared" si="1"/>
        <v>1</v>
      </c>
      <c r="X19" s="140">
        <f t="shared" si="1"/>
        <v>0.99910793933987507</v>
      </c>
    </row>
    <row r="20" spans="1:24" s="10" customFormat="1" ht="24.75" customHeight="1" x14ac:dyDescent="0.2">
      <c r="A20" s="101"/>
      <c r="B20" s="57"/>
      <c r="C20" s="57" t="s">
        <v>25</v>
      </c>
      <c r="D20" s="49">
        <v>1</v>
      </c>
      <c r="E20" s="69">
        <f>SUM(E21:E32)</f>
        <v>397352.9</v>
      </c>
      <c r="F20" s="69">
        <f>SUM(F21:F32)</f>
        <v>0</v>
      </c>
      <c r="G20" s="69">
        <f>SUM(G21:G32)</f>
        <v>105850</v>
      </c>
      <c r="H20" s="69">
        <f t="shared" ref="H20:I20" si="11">SUM(H21:H32)</f>
        <v>8300</v>
      </c>
      <c r="I20" s="100">
        <f t="shared" si="11"/>
        <v>283202.90000000002</v>
      </c>
      <c r="J20" s="125">
        <f>SUM(J21:J32)</f>
        <v>698946.7</v>
      </c>
      <c r="K20" s="69">
        <f>SUM(K21:K32)</f>
        <v>0</v>
      </c>
      <c r="L20" s="69">
        <f t="shared" ref="L20:N20" si="12">SUM(L21:L32)</f>
        <v>134237.29999999999</v>
      </c>
      <c r="M20" s="69">
        <f t="shared" si="12"/>
        <v>31800</v>
      </c>
      <c r="N20" s="100">
        <f t="shared" si="12"/>
        <v>532909.4</v>
      </c>
      <c r="O20" s="125">
        <f>SUM(O21:O32)</f>
        <v>597572.47</v>
      </c>
      <c r="P20" s="69">
        <f>SUM(P21:P32)</f>
        <v>0</v>
      </c>
      <c r="Q20" s="69">
        <f t="shared" ref="Q20:S20" si="13">SUM(Q21:Q32)</f>
        <v>133994.49</v>
      </c>
      <c r="R20" s="69">
        <f t="shared" si="13"/>
        <v>0</v>
      </c>
      <c r="S20" s="100">
        <f t="shared" si="13"/>
        <v>463577.98</v>
      </c>
      <c r="T20" s="139">
        <f t="shared" si="5"/>
        <v>0.85496142982004208</v>
      </c>
      <c r="U20" s="9" t="str">
        <f t="shared" si="1"/>
        <v xml:space="preserve"> </v>
      </c>
      <c r="V20" s="9">
        <f t="shared" si="1"/>
        <v>0.99819118829118292</v>
      </c>
      <c r="W20" s="9">
        <f t="shared" si="1"/>
        <v>0</v>
      </c>
      <c r="X20" s="140">
        <f t="shared" si="1"/>
        <v>0.86990017440112699</v>
      </c>
    </row>
    <row r="21" spans="1:24" s="10" customFormat="1" ht="39.75" customHeight="1" x14ac:dyDescent="0.2">
      <c r="A21" s="101">
        <v>1136</v>
      </c>
      <c r="B21" s="33">
        <v>31002</v>
      </c>
      <c r="C21" s="14" t="s">
        <v>26</v>
      </c>
      <c r="D21" s="49">
        <v>2</v>
      </c>
      <c r="E21" s="69">
        <f>SUM(F21:I21)</f>
        <v>25000</v>
      </c>
      <c r="F21" s="69"/>
      <c r="G21" s="69"/>
      <c r="H21" s="69"/>
      <c r="I21" s="100">
        <v>25000</v>
      </c>
      <c r="J21" s="125">
        <f>SUM(K21:N21)</f>
        <v>206799.1</v>
      </c>
      <c r="K21" s="69"/>
      <c r="L21" s="69"/>
      <c r="M21" s="69"/>
      <c r="N21" s="100">
        <v>206799.1</v>
      </c>
      <c r="O21" s="125">
        <f>SUM(P21:S21)</f>
        <v>180113.65</v>
      </c>
      <c r="P21" s="69"/>
      <c r="Q21" s="69"/>
      <c r="R21" s="69"/>
      <c r="S21" s="100">
        <v>180113.65</v>
      </c>
      <c r="T21" s="139">
        <f t="shared" si="5"/>
        <v>0.8709595447949241</v>
      </c>
      <c r="U21" s="9" t="str">
        <f t="shared" si="1"/>
        <v xml:space="preserve"> </v>
      </c>
      <c r="V21" s="9" t="str">
        <f t="shared" si="1"/>
        <v xml:space="preserve"> </v>
      </c>
      <c r="W21" s="9" t="str">
        <f t="shared" si="1"/>
        <v xml:space="preserve"> </v>
      </c>
      <c r="X21" s="140">
        <f t="shared" si="1"/>
        <v>0.8709595447949241</v>
      </c>
    </row>
    <row r="22" spans="1:24" s="10" customFormat="1" ht="65.25" customHeight="1" x14ac:dyDescent="0.2">
      <c r="A22" s="101">
        <v>1136</v>
      </c>
      <c r="B22" s="33">
        <v>31005</v>
      </c>
      <c r="C22" s="14" t="s">
        <v>27</v>
      </c>
      <c r="D22" s="49">
        <v>2</v>
      </c>
      <c r="E22" s="69">
        <f t="shared" ref="E22:E24" si="14">SUM(F22:I22)</f>
        <v>0</v>
      </c>
      <c r="F22" s="69"/>
      <c r="G22" s="69"/>
      <c r="H22" s="69"/>
      <c r="I22" s="100"/>
      <c r="J22" s="125">
        <f t="shared" ref="J22:J24" si="15">SUM(K22:N22)</f>
        <v>62503.1</v>
      </c>
      <c r="K22" s="69"/>
      <c r="L22" s="69"/>
      <c r="M22" s="69"/>
      <c r="N22" s="100">
        <v>62503.1</v>
      </c>
      <c r="O22" s="125">
        <f t="shared" ref="O22:O24" si="16">SUM(P22:S22)</f>
        <v>29706.26</v>
      </c>
      <c r="P22" s="69"/>
      <c r="Q22" s="69"/>
      <c r="R22" s="69"/>
      <c r="S22" s="100">
        <v>29706.26</v>
      </c>
      <c r="T22" s="139">
        <f t="shared" si="5"/>
        <v>0.47527658628132041</v>
      </c>
      <c r="U22" s="9" t="str">
        <f t="shared" si="1"/>
        <v xml:space="preserve"> </v>
      </c>
      <c r="V22" s="9" t="str">
        <f t="shared" si="1"/>
        <v xml:space="preserve"> </v>
      </c>
      <c r="W22" s="9" t="str">
        <f t="shared" si="1"/>
        <v xml:space="preserve"> </v>
      </c>
      <c r="X22" s="140">
        <f t="shared" si="1"/>
        <v>0.47527658628132041</v>
      </c>
    </row>
    <row r="23" spans="1:24" s="10" customFormat="1" ht="28.5" customHeight="1" x14ac:dyDescent="0.2">
      <c r="A23" s="101">
        <v>1136</v>
      </c>
      <c r="B23" s="33">
        <v>31006</v>
      </c>
      <c r="C23" s="14" t="s">
        <v>28</v>
      </c>
      <c r="D23" s="49">
        <v>2</v>
      </c>
      <c r="E23" s="69">
        <f t="shared" si="14"/>
        <v>0</v>
      </c>
      <c r="F23" s="69"/>
      <c r="G23" s="69"/>
      <c r="H23" s="69"/>
      <c r="I23" s="100"/>
      <c r="J23" s="125">
        <f t="shared" si="15"/>
        <v>8910</v>
      </c>
      <c r="K23" s="69"/>
      <c r="L23" s="69"/>
      <c r="M23" s="69"/>
      <c r="N23" s="100">
        <v>8910</v>
      </c>
      <c r="O23" s="125">
        <f t="shared" si="16"/>
        <v>8910</v>
      </c>
      <c r="P23" s="69"/>
      <c r="Q23" s="69"/>
      <c r="R23" s="69"/>
      <c r="S23" s="100">
        <v>8910</v>
      </c>
      <c r="T23" s="139">
        <f t="shared" si="5"/>
        <v>1</v>
      </c>
      <c r="U23" s="9" t="str">
        <f t="shared" si="1"/>
        <v xml:space="preserve"> </v>
      </c>
      <c r="V23" s="9" t="str">
        <f t="shared" si="1"/>
        <v xml:space="preserve"> </v>
      </c>
      <c r="W23" s="9" t="str">
        <f t="shared" si="1"/>
        <v xml:space="preserve"> </v>
      </c>
      <c r="X23" s="140">
        <f t="shared" si="1"/>
        <v>1</v>
      </c>
    </row>
    <row r="24" spans="1:24" s="10" customFormat="1" ht="53.25" customHeight="1" x14ac:dyDescent="0.2">
      <c r="A24" s="101">
        <v>1136</v>
      </c>
      <c r="B24" s="33">
        <v>31009</v>
      </c>
      <c r="C24" s="14" t="s">
        <v>29</v>
      </c>
      <c r="D24" s="49">
        <v>2</v>
      </c>
      <c r="E24" s="69">
        <f t="shared" si="14"/>
        <v>0</v>
      </c>
      <c r="F24" s="69"/>
      <c r="G24" s="69"/>
      <c r="H24" s="69"/>
      <c r="I24" s="100"/>
      <c r="J24" s="125">
        <f t="shared" si="15"/>
        <v>31800</v>
      </c>
      <c r="K24" s="69"/>
      <c r="L24" s="69"/>
      <c r="M24" s="69">
        <v>31800</v>
      </c>
      <c r="N24" s="100"/>
      <c r="O24" s="125">
        <f t="shared" si="16"/>
        <v>0</v>
      </c>
      <c r="P24" s="69"/>
      <c r="Q24" s="69"/>
      <c r="R24" s="69"/>
      <c r="S24" s="100"/>
      <c r="T24" s="139">
        <f t="shared" si="5"/>
        <v>0</v>
      </c>
      <c r="U24" s="9" t="str">
        <f t="shared" si="1"/>
        <v xml:space="preserve"> </v>
      </c>
      <c r="V24" s="9" t="str">
        <f t="shared" si="1"/>
        <v xml:space="preserve"> </v>
      </c>
      <c r="W24" s="9">
        <f t="shared" si="1"/>
        <v>0</v>
      </c>
      <c r="X24" s="140" t="str">
        <f t="shared" si="1"/>
        <v xml:space="preserve"> </v>
      </c>
    </row>
    <row r="25" spans="1:24" s="10" customFormat="1" ht="62.25" customHeight="1" x14ac:dyDescent="0.2">
      <c r="A25" s="101">
        <v>1213</v>
      </c>
      <c r="B25" s="33">
        <v>31001</v>
      </c>
      <c r="C25" s="14" t="s">
        <v>30</v>
      </c>
      <c r="D25" s="49">
        <v>2</v>
      </c>
      <c r="E25" s="69">
        <f>SUM(F25:I25)</f>
        <v>58130</v>
      </c>
      <c r="F25" s="69"/>
      <c r="G25" s="69"/>
      <c r="H25" s="69"/>
      <c r="I25" s="100">
        <v>58130</v>
      </c>
      <c r="J25" s="125">
        <f>SUM(K25:N25)</f>
        <v>58130</v>
      </c>
      <c r="K25" s="69"/>
      <c r="L25" s="69"/>
      <c r="M25" s="69"/>
      <c r="N25" s="100">
        <v>58130</v>
      </c>
      <c r="O25" s="125">
        <f>SUM(P25:S25)</f>
        <v>57695.73</v>
      </c>
      <c r="P25" s="69"/>
      <c r="Q25" s="69"/>
      <c r="R25" s="69"/>
      <c r="S25" s="100">
        <v>57695.73</v>
      </c>
      <c r="T25" s="139">
        <f t="shared" si="5"/>
        <v>0.99252933081025296</v>
      </c>
      <c r="U25" s="9" t="str">
        <f t="shared" si="1"/>
        <v xml:space="preserve"> </v>
      </c>
      <c r="V25" s="9" t="str">
        <f t="shared" si="1"/>
        <v xml:space="preserve"> </v>
      </c>
      <c r="W25" s="9" t="str">
        <f t="shared" si="1"/>
        <v xml:space="preserve"> </v>
      </c>
      <c r="X25" s="140">
        <f t="shared" si="1"/>
        <v>0.99252933081025296</v>
      </c>
    </row>
    <row r="26" spans="1:24" s="10" customFormat="1" ht="57.75" customHeight="1" x14ac:dyDescent="0.2">
      <c r="A26" s="101">
        <v>1213</v>
      </c>
      <c r="B26" s="33">
        <v>31002</v>
      </c>
      <c r="C26" s="14" t="s">
        <v>31</v>
      </c>
      <c r="D26" s="49">
        <v>2</v>
      </c>
      <c r="E26" s="69">
        <f>SUM(F26:I26)</f>
        <v>4716.7</v>
      </c>
      <c r="F26" s="69"/>
      <c r="G26" s="69"/>
      <c r="H26" s="69"/>
      <c r="I26" s="100">
        <v>4716.7</v>
      </c>
      <c r="J26" s="125">
        <f>SUM(K26:N26)</f>
        <v>4598.7</v>
      </c>
      <c r="K26" s="69"/>
      <c r="L26" s="69"/>
      <c r="M26" s="69"/>
      <c r="N26" s="100">
        <v>4598.7</v>
      </c>
      <c r="O26" s="125">
        <f>SUM(P26:S26)</f>
        <v>4598.6000000000004</v>
      </c>
      <c r="P26" s="69"/>
      <c r="Q26" s="69"/>
      <c r="R26" s="69"/>
      <c r="S26" s="100">
        <v>4598.6000000000004</v>
      </c>
      <c r="T26" s="139">
        <f t="shared" si="5"/>
        <v>0.99997825472416124</v>
      </c>
      <c r="U26" s="9" t="str">
        <f t="shared" si="1"/>
        <v xml:space="preserve"> </v>
      </c>
      <c r="V26" s="9" t="str">
        <f t="shared" si="1"/>
        <v xml:space="preserve"> </v>
      </c>
      <c r="W26" s="9" t="str">
        <f t="shared" si="1"/>
        <v xml:space="preserve"> </v>
      </c>
      <c r="X26" s="140">
        <f t="shared" si="1"/>
        <v>0.99997825472416124</v>
      </c>
    </row>
    <row r="27" spans="1:24" s="10" customFormat="1" ht="55.5" customHeight="1" x14ac:dyDescent="0.2">
      <c r="A27" s="101">
        <v>1213</v>
      </c>
      <c r="B27" s="33">
        <v>31003</v>
      </c>
      <c r="C27" s="14" t="s">
        <v>32</v>
      </c>
      <c r="D27" s="49">
        <v>2</v>
      </c>
      <c r="E27" s="69">
        <f>SUM(F27:I27)</f>
        <v>46705</v>
      </c>
      <c r="F27" s="69"/>
      <c r="G27" s="69"/>
      <c r="H27" s="69"/>
      <c r="I27" s="100">
        <v>46705</v>
      </c>
      <c r="J27" s="125">
        <f>SUM(K27:N27)</f>
        <v>51685</v>
      </c>
      <c r="K27" s="69"/>
      <c r="L27" s="69"/>
      <c r="M27" s="69"/>
      <c r="N27" s="100">
        <v>51685</v>
      </c>
      <c r="O27" s="125">
        <f>SUM(P27:S27)</f>
        <v>47455.83</v>
      </c>
      <c r="P27" s="69"/>
      <c r="Q27" s="69"/>
      <c r="R27" s="69"/>
      <c r="S27" s="100">
        <v>47455.83</v>
      </c>
      <c r="T27" s="139">
        <f t="shared" si="5"/>
        <v>0.9181741317596982</v>
      </c>
      <c r="U27" s="9" t="str">
        <f t="shared" si="1"/>
        <v xml:space="preserve"> </v>
      </c>
      <c r="V27" s="9" t="str">
        <f t="shared" si="1"/>
        <v xml:space="preserve"> </v>
      </c>
      <c r="W27" s="9" t="str">
        <f t="shared" si="1"/>
        <v xml:space="preserve"> </v>
      </c>
      <c r="X27" s="140">
        <f t="shared" si="1"/>
        <v>0.9181741317596982</v>
      </c>
    </row>
    <row r="28" spans="1:24" s="10" customFormat="1" ht="70.5" customHeight="1" x14ac:dyDescent="0.2">
      <c r="A28" s="101">
        <v>1213</v>
      </c>
      <c r="B28" s="33">
        <v>31004</v>
      </c>
      <c r="C28" s="14" t="s">
        <v>33</v>
      </c>
      <c r="D28" s="49">
        <v>2</v>
      </c>
      <c r="E28" s="69">
        <f t="shared" ref="E28:E29" si="17">SUM(F28:I28)</f>
        <v>23430</v>
      </c>
      <c r="F28" s="69"/>
      <c r="G28" s="69"/>
      <c r="H28" s="69"/>
      <c r="I28" s="100">
        <v>23430</v>
      </c>
      <c r="J28" s="125">
        <f t="shared" ref="J28:J29" si="18">SUM(K28:N28)</f>
        <v>23244.9</v>
      </c>
      <c r="K28" s="69"/>
      <c r="L28" s="69"/>
      <c r="M28" s="69"/>
      <c r="N28" s="100">
        <v>23244.9</v>
      </c>
      <c r="O28" s="125">
        <f t="shared" ref="O28:O29" si="19">SUM(P28:S28)</f>
        <v>23240.31</v>
      </c>
      <c r="P28" s="69"/>
      <c r="Q28" s="69"/>
      <c r="R28" s="69"/>
      <c r="S28" s="100">
        <v>23240.31</v>
      </c>
      <c r="T28" s="139">
        <f t="shared" si="5"/>
        <v>0.99980253733076929</v>
      </c>
      <c r="U28" s="9" t="str">
        <f t="shared" si="1"/>
        <v xml:space="preserve"> </v>
      </c>
      <c r="V28" s="9" t="str">
        <f t="shared" si="1"/>
        <v xml:space="preserve"> </v>
      </c>
      <c r="W28" s="9" t="str">
        <f t="shared" si="1"/>
        <v xml:space="preserve"> </v>
      </c>
      <c r="X28" s="140">
        <f t="shared" si="1"/>
        <v>0.99980253733076929</v>
      </c>
    </row>
    <row r="29" spans="1:24" s="10" customFormat="1" ht="60.75" customHeight="1" x14ac:dyDescent="0.2">
      <c r="A29" s="101">
        <v>1213</v>
      </c>
      <c r="B29" s="33">
        <v>31005</v>
      </c>
      <c r="C29" s="14" t="s">
        <v>34</v>
      </c>
      <c r="D29" s="49">
        <v>2</v>
      </c>
      <c r="E29" s="69">
        <f t="shared" si="17"/>
        <v>60763.199999999997</v>
      </c>
      <c r="F29" s="69"/>
      <c r="G29" s="69"/>
      <c r="H29" s="69"/>
      <c r="I29" s="100">
        <v>60763.199999999997</v>
      </c>
      <c r="J29" s="125">
        <f t="shared" si="18"/>
        <v>52712.3</v>
      </c>
      <c r="K29" s="69"/>
      <c r="L29" s="69"/>
      <c r="M29" s="69"/>
      <c r="N29" s="100">
        <v>52712.3</v>
      </c>
      <c r="O29" s="125">
        <f t="shared" si="19"/>
        <v>47531.37</v>
      </c>
      <c r="P29" s="69"/>
      <c r="Q29" s="69"/>
      <c r="R29" s="69"/>
      <c r="S29" s="100">
        <v>47531.37</v>
      </c>
      <c r="T29" s="139">
        <f t="shared" si="5"/>
        <v>0.90171307266046063</v>
      </c>
      <c r="U29" s="9" t="str">
        <f t="shared" si="1"/>
        <v xml:space="preserve"> </v>
      </c>
      <c r="V29" s="9" t="str">
        <f t="shared" si="1"/>
        <v xml:space="preserve"> </v>
      </c>
      <c r="W29" s="9" t="str">
        <f t="shared" si="1"/>
        <v xml:space="preserve"> </v>
      </c>
      <c r="X29" s="140">
        <f t="shared" si="1"/>
        <v>0.90171307266046063</v>
      </c>
    </row>
    <row r="30" spans="1:24" s="10" customFormat="1" ht="65.25" customHeight="1" x14ac:dyDescent="0.2">
      <c r="A30" s="101">
        <v>1213</v>
      </c>
      <c r="B30" s="33">
        <v>31006</v>
      </c>
      <c r="C30" s="14" t="s">
        <v>35</v>
      </c>
      <c r="D30" s="49">
        <v>2</v>
      </c>
      <c r="E30" s="69">
        <f>SUM(F30:I30)</f>
        <v>64458</v>
      </c>
      <c r="F30" s="69"/>
      <c r="G30" s="69"/>
      <c r="H30" s="69"/>
      <c r="I30" s="100">
        <v>64458</v>
      </c>
      <c r="J30" s="125">
        <f>SUM(K30:N30)</f>
        <v>64326.3</v>
      </c>
      <c r="K30" s="69"/>
      <c r="L30" s="69"/>
      <c r="M30" s="69"/>
      <c r="N30" s="100">
        <v>64326.3</v>
      </c>
      <c r="O30" s="125">
        <f>SUM(P30:S30)</f>
        <v>64326.23</v>
      </c>
      <c r="P30" s="69"/>
      <c r="Q30" s="69"/>
      <c r="R30" s="69"/>
      <c r="S30" s="100">
        <v>64326.23</v>
      </c>
      <c r="T30" s="139">
        <f t="shared" si="5"/>
        <v>0.99999891179812928</v>
      </c>
      <c r="U30" s="9" t="str">
        <f t="shared" si="5"/>
        <v xml:space="preserve"> </v>
      </c>
      <c r="V30" s="9" t="str">
        <f t="shared" si="5"/>
        <v xml:space="preserve"> </v>
      </c>
      <c r="W30" s="9" t="str">
        <f t="shared" si="5"/>
        <v xml:space="preserve"> </v>
      </c>
      <c r="X30" s="140">
        <f t="shared" si="5"/>
        <v>0.99999891179812928</v>
      </c>
    </row>
    <row r="31" spans="1:24" s="10" customFormat="1" ht="57" customHeight="1" x14ac:dyDescent="0.2">
      <c r="A31" s="101">
        <v>1213</v>
      </c>
      <c r="B31" s="33">
        <v>31008</v>
      </c>
      <c r="C31" s="14" t="s">
        <v>36</v>
      </c>
      <c r="D31" s="49">
        <v>2</v>
      </c>
      <c r="E31" s="69">
        <f>SUM(F31:I31)</f>
        <v>8300</v>
      </c>
      <c r="F31" s="69"/>
      <c r="G31" s="69"/>
      <c r="H31" s="69">
        <v>8300</v>
      </c>
      <c r="I31" s="100"/>
      <c r="J31" s="125">
        <f>SUM(K31:N31)</f>
        <v>0</v>
      </c>
      <c r="K31" s="69"/>
      <c r="L31" s="69"/>
      <c r="M31" s="69"/>
      <c r="N31" s="100"/>
      <c r="O31" s="125">
        <f>SUM(P31:S31)</f>
        <v>0</v>
      </c>
      <c r="P31" s="69"/>
      <c r="Q31" s="69"/>
      <c r="R31" s="69"/>
      <c r="S31" s="100"/>
      <c r="T31" s="139" t="str">
        <f t="shared" si="5"/>
        <v xml:space="preserve"> </v>
      </c>
      <c r="U31" s="9" t="str">
        <f t="shared" si="5"/>
        <v xml:space="preserve"> </v>
      </c>
      <c r="V31" s="9" t="str">
        <f t="shared" si="5"/>
        <v xml:space="preserve"> </v>
      </c>
      <c r="W31" s="9" t="str">
        <f t="shared" si="5"/>
        <v xml:space="preserve"> </v>
      </c>
      <c r="X31" s="140" t="str">
        <f t="shared" si="5"/>
        <v xml:space="preserve"> </v>
      </c>
    </row>
    <row r="32" spans="1:24" s="10" customFormat="1" ht="42" customHeight="1" x14ac:dyDescent="0.2">
      <c r="A32" s="101">
        <v>1213</v>
      </c>
      <c r="B32" s="33">
        <v>31009</v>
      </c>
      <c r="C32" s="14" t="s">
        <v>37</v>
      </c>
      <c r="D32" s="49">
        <v>2</v>
      </c>
      <c r="E32" s="69">
        <f>SUM(F32:I32)</f>
        <v>105850</v>
      </c>
      <c r="F32" s="69"/>
      <c r="G32" s="69">
        <v>105850</v>
      </c>
      <c r="H32" s="69"/>
      <c r="I32" s="100"/>
      <c r="J32" s="125">
        <f>SUM(K32:N32)</f>
        <v>134237.29999999999</v>
      </c>
      <c r="K32" s="69"/>
      <c r="L32" s="69">
        <v>134237.29999999999</v>
      </c>
      <c r="M32" s="69"/>
      <c r="N32" s="100"/>
      <c r="O32" s="125">
        <f>SUM(P32:S32)</f>
        <v>133994.49</v>
      </c>
      <c r="P32" s="69"/>
      <c r="Q32" s="69">
        <v>133994.49</v>
      </c>
      <c r="R32" s="69"/>
      <c r="S32" s="100"/>
      <c r="T32" s="139">
        <f t="shared" si="5"/>
        <v>0.99819118829118292</v>
      </c>
      <c r="U32" s="9" t="str">
        <f t="shared" si="5"/>
        <v xml:space="preserve"> </v>
      </c>
      <c r="V32" s="9">
        <f t="shared" si="5"/>
        <v>0.99819118829118292</v>
      </c>
      <c r="W32" s="9" t="str">
        <f t="shared" si="5"/>
        <v xml:space="preserve"> </v>
      </c>
      <c r="X32" s="140" t="str">
        <f t="shared" si="5"/>
        <v xml:space="preserve"> </v>
      </c>
    </row>
    <row r="33" spans="1:24" s="10" customFormat="1" ht="31.5" customHeight="1" x14ac:dyDescent="0.2">
      <c r="A33" s="101"/>
      <c r="B33" s="57"/>
      <c r="C33" s="57" t="s">
        <v>38</v>
      </c>
      <c r="D33" s="49">
        <v>1</v>
      </c>
      <c r="E33" s="69">
        <f>E35+E34</f>
        <v>13067.4</v>
      </c>
      <c r="F33" s="69">
        <f>F35+F34</f>
        <v>0</v>
      </c>
      <c r="G33" s="69">
        <f t="shared" ref="G33:I33" si="20">G35+G34</f>
        <v>0</v>
      </c>
      <c r="H33" s="69">
        <f t="shared" si="20"/>
        <v>0</v>
      </c>
      <c r="I33" s="100">
        <f t="shared" si="20"/>
        <v>13067.4</v>
      </c>
      <c r="J33" s="125">
        <f>J35+J34</f>
        <v>14117.4</v>
      </c>
      <c r="K33" s="69">
        <f>K35+K34</f>
        <v>0</v>
      </c>
      <c r="L33" s="69">
        <f t="shared" ref="L33:N33" si="21">L35+L34</f>
        <v>0</v>
      </c>
      <c r="M33" s="69">
        <f t="shared" si="21"/>
        <v>0</v>
      </c>
      <c r="N33" s="100">
        <f t="shared" si="21"/>
        <v>14117.4</v>
      </c>
      <c r="O33" s="125">
        <f>O35+O34</f>
        <v>13583.150000000001</v>
      </c>
      <c r="P33" s="69">
        <f>P35+P34</f>
        <v>0</v>
      </c>
      <c r="Q33" s="69">
        <f t="shared" ref="Q33:S33" si="22">Q35+Q34</f>
        <v>0</v>
      </c>
      <c r="R33" s="69">
        <f t="shared" si="22"/>
        <v>0</v>
      </c>
      <c r="S33" s="100">
        <f t="shared" si="22"/>
        <v>13583.150000000001</v>
      </c>
      <c r="T33" s="139">
        <f t="shared" si="5"/>
        <v>0.96215662940768143</v>
      </c>
      <c r="U33" s="9" t="str">
        <f t="shared" si="5"/>
        <v xml:space="preserve"> </v>
      </c>
      <c r="V33" s="9" t="str">
        <f t="shared" si="5"/>
        <v xml:space="preserve"> </v>
      </c>
      <c r="W33" s="9" t="str">
        <f t="shared" si="5"/>
        <v xml:space="preserve"> </v>
      </c>
      <c r="X33" s="140">
        <f t="shared" si="5"/>
        <v>0.96215662940768143</v>
      </c>
    </row>
    <row r="34" spans="1:24" s="10" customFormat="1" ht="48.75" customHeight="1" x14ac:dyDescent="0.2">
      <c r="A34" s="101">
        <v>1092</v>
      </c>
      <c r="B34" s="33">
        <v>11002</v>
      </c>
      <c r="C34" s="14" t="s">
        <v>39</v>
      </c>
      <c r="D34" s="49">
        <v>2</v>
      </c>
      <c r="E34" s="69">
        <f>SUM(F34:I34)</f>
        <v>0</v>
      </c>
      <c r="F34" s="69"/>
      <c r="G34" s="69"/>
      <c r="H34" s="69"/>
      <c r="I34" s="100"/>
      <c r="J34" s="125">
        <f>SUM(K34:N34)</f>
        <v>3050</v>
      </c>
      <c r="K34" s="69"/>
      <c r="L34" s="69"/>
      <c r="M34" s="69"/>
      <c r="N34" s="100">
        <v>3050</v>
      </c>
      <c r="O34" s="125">
        <f>SUM(P34:S34)</f>
        <v>2605.46</v>
      </c>
      <c r="P34" s="69"/>
      <c r="Q34" s="69"/>
      <c r="R34" s="69"/>
      <c r="S34" s="100">
        <v>2605.46</v>
      </c>
      <c r="T34" s="139">
        <f t="shared" si="5"/>
        <v>0.8542491803278689</v>
      </c>
      <c r="U34" s="9" t="str">
        <f t="shared" si="5"/>
        <v xml:space="preserve"> </v>
      </c>
      <c r="V34" s="9" t="str">
        <f t="shared" si="5"/>
        <v xml:space="preserve"> </v>
      </c>
      <c r="W34" s="9" t="str">
        <f t="shared" si="5"/>
        <v xml:space="preserve"> </v>
      </c>
      <c r="X34" s="140">
        <f t="shared" si="5"/>
        <v>0.8542491803278689</v>
      </c>
    </row>
    <row r="35" spans="1:24" s="12" customFormat="1" ht="48" customHeight="1" x14ac:dyDescent="0.2">
      <c r="A35" s="101">
        <v>1092</v>
      </c>
      <c r="B35" s="33">
        <v>31001</v>
      </c>
      <c r="C35" s="14" t="s">
        <v>40</v>
      </c>
      <c r="D35" s="49">
        <v>2</v>
      </c>
      <c r="E35" s="69">
        <f>SUM(F35:I35)</f>
        <v>13067.4</v>
      </c>
      <c r="F35" s="69"/>
      <c r="G35" s="69"/>
      <c r="H35" s="69"/>
      <c r="I35" s="100">
        <v>13067.4</v>
      </c>
      <c r="J35" s="125">
        <f>SUM(K35:N35)</f>
        <v>11067.4</v>
      </c>
      <c r="K35" s="69"/>
      <c r="L35" s="69"/>
      <c r="M35" s="69"/>
      <c r="N35" s="100">
        <v>11067.4</v>
      </c>
      <c r="O35" s="125">
        <f>SUM(P35:S35)</f>
        <v>10977.69</v>
      </c>
      <c r="P35" s="69"/>
      <c r="Q35" s="69"/>
      <c r="R35" s="69"/>
      <c r="S35" s="100">
        <v>10977.69</v>
      </c>
      <c r="T35" s="139">
        <f t="shared" si="5"/>
        <v>0.99189421182933668</v>
      </c>
      <c r="U35" s="9" t="str">
        <f t="shared" si="5"/>
        <v xml:space="preserve"> </v>
      </c>
      <c r="V35" s="9" t="str">
        <f t="shared" si="5"/>
        <v xml:space="preserve"> </v>
      </c>
      <c r="W35" s="9" t="str">
        <f t="shared" si="5"/>
        <v xml:space="preserve"> </v>
      </c>
      <c r="X35" s="140">
        <f t="shared" si="5"/>
        <v>0.99189421182933668</v>
      </c>
    </row>
    <row r="36" spans="1:24" s="10" customFormat="1" ht="27.75" customHeight="1" x14ac:dyDescent="0.2">
      <c r="A36" s="101"/>
      <c r="B36" s="57"/>
      <c r="C36" s="57" t="s">
        <v>41</v>
      </c>
      <c r="D36" s="49">
        <v>1</v>
      </c>
      <c r="E36" s="69">
        <f>SUM(E37:E39)</f>
        <v>571282</v>
      </c>
      <c r="F36" s="69">
        <f>SUM(F37:F39)</f>
        <v>0</v>
      </c>
      <c r="G36" s="69">
        <f t="shared" ref="G36:I36" si="23">SUM(G37:G39)</f>
        <v>0</v>
      </c>
      <c r="H36" s="69">
        <f t="shared" si="23"/>
        <v>131692</v>
      </c>
      <c r="I36" s="100">
        <f t="shared" si="23"/>
        <v>439590</v>
      </c>
      <c r="J36" s="125">
        <f>SUM(J37:J39)</f>
        <v>805362.55</v>
      </c>
      <c r="K36" s="69">
        <f>SUM(K37:K39)</f>
        <v>165100</v>
      </c>
      <c r="L36" s="69">
        <f t="shared" ref="L36:N36" si="24">SUM(L37:L39)</f>
        <v>0</v>
      </c>
      <c r="M36" s="69">
        <f t="shared" si="24"/>
        <v>0</v>
      </c>
      <c r="N36" s="100">
        <f t="shared" si="24"/>
        <v>640262.55000000005</v>
      </c>
      <c r="O36" s="125">
        <f>SUM(O37:O39)</f>
        <v>803234.79</v>
      </c>
      <c r="P36" s="69">
        <f>SUM(P37:P39)</f>
        <v>164400</v>
      </c>
      <c r="Q36" s="69">
        <f t="shared" ref="Q36:S36" si="25">SUM(Q37:Q39)</f>
        <v>0</v>
      </c>
      <c r="R36" s="69">
        <f t="shared" si="25"/>
        <v>0</v>
      </c>
      <c r="S36" s="100">
        <f t="shared" si="25"/>
        <v>638834.79</v>
      </c>
      <c r="T36" s="139">
        <f t="shared" si="5"/>
        <v>0.99735800975597888</v>
      </c>
      <c r="U36" s="9">
        <f t="shared" si="5"/>
        <v>0.99576014536644453</v>
      </c>
      <c r="V36" s="9" t="str">
        <f t="shared" si="5"/>
        <v xml:space="preserve"> </v>
      </c>
      <c r="W36" s="9" t="str">
        <f t="shared" si="5"/>
        <v xml:space="preserve"> </v>
      </c>
      <c r="X36" s="140">
        <f t="shared" si="5"/>
        <v>0.99777003980632628</v>
      </c>
    </row>
    <row r="37" spans="1:24" s="10" customFormat="1" ht="61.5" customHeight="1" x14ac:dyDescent="0.2">
      <c r="A37" s="101">
        <v>1080</v>
      </c>
      <c r="B37" s="33">
        <v>11018</v>
      </c>
      <c r="C37" s="14" t="s">
        <v>42</v>
      </c>
      <c r="D37" s="49">
        <v>2</v>
      </c>
      <c r="E37" s="69">
        <f>SUM(F37:I37)</f>
        <v>0</v>
      </c>
      <c r="F37" s="69"/>
      <c r="G37" s="69"/>
      <c r="H37" s="69"/>
      <c r="I37" s="100"/>
      <c r="J37" s="125">
        <f>SUM(K37:N37)</f>
        <v>206893.55</v>
      </c>
      <c r="K37" s="69"/>
      <c r="L37" s="69"/>
      <c r="M37" s="69"/>
      <c r="N37" s="100">
        <v>206893.55</v>
      </c>
      <c r="O37" s="125">
        <f>SUM(P37:S37)</f>
        <v>206836.28</v>
      </c>
      <c r="P37" s="69"/>
      <c r="Q37" s="69"/>
      <c r="R37" s="69"/>
      <c r="S37" s="100">
        <v>206836.28</v>
      </c>
      <c r="T37" s="139">
        <f t="shared" si="5"/>
        <v>0.99972319098396256</v>
      </c>
      <c r="U37" s="9" t="str">
        <f t="shared" si="5"/>
        <v xml:space="preserve"> </v>
      </c>
      <c r="V37" s="9" t="str">
        <f t="shared" si="5"/>
        <v xml:space="preserve"> </v>
      </c>
      <c r="W37" s="9" t="str">
        <f t="shared" si="5"/>
        <v xml:space="preserve"> </v>
      </c>
      <c r="X37" s="140">
        <f t="shared" si="5"/>
        <v>0.99972319098396256</v>
      </c>
    </row>
    <row r="38" spans="1:24" s="12" customFormat="1" ht="36.75" customHeight="1" x14ac:dyDescent="0.2">
      <c r="A38" s="101">
        <v>1080</v>
      </c>
      <c r="B38" s="33">
        <v>31001</v>
      </c>
      <c r="C38" s="14" t="s">
        <v>43</v>
      </c>
      <c r="D38" s="49">
        <v>2</v>
      </c>
      <c r="E38" s="69">
        <f>SUM(F38:I38)</f>
        <v>439590</v>
      </c>
      <c r="F38" s="69"/>
      <c r="G38" s="69"/>
      <c r="H38" s="69"/>
      <c r="I38" s="100">
        <v>439590</v>
      </c>
      <c r="J38" s="125">
        <f>SUM(K38:N38)</f>
        <v>433369</v>
      </c>
      <c r="K38" s="69"/>
      <c r="L38" s="69"/>
      <c r="M38" s="69"/>
      <c r="N38" s="100">
        <v>433369</v>
      </c>
      <c r="O38" s="125">
        <f>SUM(P38:S38)</f>
        <v>431998.51</v>
      </c>
      <c r="P38" s="69"/>
      <c r="Q38" s="69"/>
      <c r="R38" s="69"/>
      <c r="S38" s="100">
        <v>431998.51</v>
      </c>
      <c r="T38" s="139">
        <f t="shared" si="5"/>
        <v>0.99683759105981284</v>
      </c>
      <c r="U38" s="9" t="str">
        <f t="shared" si="5"/>
        <v xml:space="preserve"> </v>
      </c>
      <c r="V38" s="9" t="str">
        <f t="shared" si="5"/>
        <v xml:space="preserve"> </v>
      </c>
      <c r="W38" s="9" t="str">
        <f t="shared" si="5"/>
        <v xml:space="preserve"> </v>
      </c>
      <c r="X38" s="140">
        <f t="shared" si="5"/>
        <v>0.99683759105981284</v>
      </c>
    </row>
    <row r="39" spans="1:24" s="12" customFormat="1" ht="63" customHeight="1" x14ac:dyDescent="0.2">
      <c r="A39" s="101">
        <v>1080</v>
      </c>
      <c r="B39" s="33">
        <v>31002</v>
      </c>
      <c r="C39" s="14" t="s">
        <v>44</v>
      </c>
      <c r="D39" s="49">
        <v>2</v>
      </c>
      <c r="E39" s="69">
        <f>SUM(F39:I39)</f>
        <v>131692</v>
      </c>
      <c r="F39" s="69"/>
      <c r="G39" s="69"/>
      <c r="H39" s="69">
        <v>131692</v>
      </c>
      <c r="I39" s="100"/>
      <c r="J39" s="125">
        <f>SUM(K39:N39)</f>
        <v>165100</v>
      </c>
      <c r="K39" s="69">
        <v>165100</v>
      </c>
      <c r="L39" s="69"/>
      <c r="M39" s="69"/>
      <c r="N39" s="100"/>
      <c r="O39" s="125">
        <f>SUM(P39:S39)</f>
        <v>164400</v>
      </c>
      <c r="P39" s="69">
        <v>164400</v>
      </c>
      <c r="Q39" s="69"/>
      <c r="R39" s="69"/>
      <c r="S39" s="100"/>
      <c r="T39" s="139">
        <f t="shared" si="5"/>
        <v>0.99576014536644453</v>
      </c>
      <c r="U39" s="9">
        <f t="shared" si="5"/>
        <v>0.99576014536644453</v>
      </c>
      <c r="V39" s="9" t="str">
        <f t="shared" si="5"/>
        <v xml:space="preserve"> </v>
      </c>
      <c r="W39" s="9" t="str">
        <f t="shared" si="5"/>
        <v xml:space="preserve"> </v>
      </c>
      <c r="X39" s="140" t="str">
        <f t="shared" si="5"/>
        <v xml:space="preserve"> </v>
      </c>
    </row>
    <row r="40" spans="1:24" s="12" customFormat="1" ht="24" customHeight="1" x14ac:dyDescent="0.2">
      <c r="A40" s="101"/>
      <c r="B40" s="33"/>
      <c r="C40" s="57" t="s">
        <v>45</v>
      </c>
      <c r="D40" s="49">
        <v>1</v>
      </c>
      <c r="E40" s="69">
        <f>SUM(E41)</f>
        <v>0</v>
      </c>
      <c r="F40" s="69">
        <f>SUM(F41)</f>
        <v>0</v>
      </c>
      <c r="G40" s="69">
        <f t="shared" ref="G40:I40" si="26">SUM(G41)</f>
        <v>0</v>
      </c>
      <c r="H40" s="69">
        <f t="shared" si="26"/>
        <v>0</v>
      </c>
      <c r="I40" s="100">
        <f t="shared" si="26"/>
        <v>0</v>
      </c>
      <c r="J40" s="125">
        <f>SUM(J41)</f>
        <v>117967.6</v>
      </c>
      <c r="K40" s="69">
        <f>SUM(K41)</f>
        <v>0</v>
      </c>
      <c r="L40" s="69">
        <f t="shared" ref="L40:N40" si="27">SUM(L41)</f>
        <v>0</v>
      </c>
      <c r="M40" s="69">
        <f t="shared" si="27"/>
        <v>0</v>
      </c>
      <c r="N40" s="100">
        <f t="shared" si="27"/>
        <v>117967.6</v>
      </c>
      <c r="O40" s="125">
        <f>SUM(O41)</f>
        <v>95979.12</v>
      </c>
      <c r="P40" s="69">
        <f>SUM(P41)</f>
        <v>0</v>
      </c>
      <c r="Q40" s="69">
        <f t="shared" ref="Q40:S40" si="28">SUM(Q41)</f>
        <v>0</v>
      </c>
      <c r="R40" s="69">
        <f t="shared" si="28"/>
        <v>0</v>
      </c>
      <c r="S40" s="100">
        <f t="shared" si="28"/>
        <v>95979.12</v>
      </c>
      <c r="T40" s="139">
        <f t="shared" si="5"/>
        <v>0.81360576971982135</v>
      </c>
      <c r="U40" s="9" t="str">
        <f t="shared" si="5"/>
        <v xml:space="preserve"> </v>
      </c>
      <c r="V40" s="9" t="str">
        <f t="shared" si="5"/>
        <v xml:space="preserve"> </v>
      </c>
      <c r="W40" s="9" t="str">
        <f t="shared" si="5"/>
        <v xml:space="preserve"> </v>
      </c>
      <c r="X40" s="140">
        <f t="shared" si="5"/>
        <v>0.81360576971982135</v>
      </c>
    </row>
    <row r="41" spans="1:24" s="12" customFormat="1" ht="22.5" customHeight="1" x14ac:dyDescent="0.2">
      <c r="A41" s="101">
        <v>1087</v>
      </c>
      <c r="B41" s="33">
        <v>11002</v>
      </c>
      <c r="C41" s="14" t="s">
        <v>46</v>
      </c>
      <c r="D41" s="49">
        <v>2</v>
      </c>
      <c r="E41" s="69">
        <f t="shared" ref="E41" si="29">SUM(F41:I41)</f>
        <v>0</v>
      </c>
      <c r="F41" s="69"/>
      <c r="G41" s="69"/>
      <c r="H41" s="69"/>
      <c r="I41" s="100"/>
      <c r="J41" s="125">
        <f t="shared" ref="J41" si="30">SUM(K41:N41)</f>
        <v>117967.6</v>
      </c>
      <c r="K41" s="69"/>
      <c r="L41" s="69"/>
      <c r="M41" s="69"/>
      <c r="N41" s="100">
        <v>117967.6</v>
      </c>
      <c r="O41" s="125">
        <f t="shared" ref="O41" si="31">SUM(P41:S41)</f>
        <v>95979.12</v>
      </c>
      <c r="P41" s="69"/>
      <c r="Q41" s="69"/>
      <c r="R41" s="69"/>
      <c r="S41" s="100">
        <v>95979.12</v>
      </c>
      <c r="T41" s="139">
        <f t="shared" si="5"/>
        <v>0.81360576971982135</v>
      </c>
      <c r="U41" s="9" t="str">
        <f t="shared" si="5"/>
        <v xml:space="preserve"> </v>
      </c>
      <c r="V41" s="9" t="str">
        <f t="shared" si="5"/>
        <v xml:space="preserve"> </v>
      </c>
      <c r="W41" s="9" t="str">
        <f t="shared" si="5"/>
        <v xml:space="preserve"> </v>
      </c>
      <c r="X41" s="140">
        <f t="shared" si="5"/>
        <v>0.81360576971982135</v>
      </c>
    </row>
    <row r="42" spans="1:24" s="12" customFormat="1" ht="46.5" customHeight="1" x14ac:dyDescent="0.2">
      <c r="A42" s="102"/>
      <c r="B42" s="58"/>
      <c r="C42" s="57" t="s">
        <v>47</v>
      </c>
      <c r="D42" s="49">
        <v>1</v>
      </c>
      <c r="E42" s="70">
        <f>SUM(F42:I42)</f>
        <v>64607175.099999994</v>
      </c>
      <c r="F42" s="70">
        <f>F43+F44+F45+F57+F60+F61+F64+F70+F71+F75+F77+F78+F79+F255+F285+F286++F306+F307+F310+F314+F341+F342++F343+F344+F345+F346+F347+F348+F349+F350+F351++F352+F353+F354+F355+F356+F369</f>
        <v>3374249.4000000004</v>
      </c>
      <c r="G42" s="70">
        <f>G43+G44+G45+G57+G60+G61+G64+G70+G71+G75+G77+G78+G79+G255+G285+G286++G306+G307+G310+G314+G341+G342++G343+G344+G345+G346+G347+G348+G349+G350+G351++G352+G353+G354+G355+G356+G369</f>
        <v>58274544.799999997</v>
      </c>
      <c r="H42" s="70">
        <f>H43+H44+H45+H57+H60+H61+H64+H70+H71+H75+H77+H78+H79+H255+H285+H286++H306+H307+H310+H314+H341+H342++H343+H344+H345+H346+H347+H348+H349+H350+H351++H352+H353+H354+H355+H356+H369</f>
        <v>1989430.9</v>
      </c>
      <c r="I42" s="103">
        <f>I43+I44+I45+I57+I60+I61+I64+I70+I71+I75+I77+I78+I79+I255+I285+I286++I306+I307+I310+I314+I341+I342++I343+I344+I345+I346+I347+I348+I349+I350+I351++I352+I353+I354+I355+I356+I369</f>
        <v>968950</v>
      </c>
      <c r="J42" s="126">
        <f>SUM(K42:N42)</f>
        <v>86771625.200000003</v>
      </c>
      <c r="K42" s="70">
        <f>K43+K44+K45+K57+K60+K61+K64+K70+K71+K75+K77+K78+K79+K255+K285+K286++K306+K307+K310+K314+K341+K342++K343+K344+K345+K346+K347+K348+K349+K350+K351++K352+K353+K354+K355+K356+K369</f>
        <v>3151678.3</v>
      </c>
      <c r="L42" s="70">
        <f>L43+L44+L45+L57+L60+L61+L64+L70+L71+L75+L77+L78+L79+L255+L285+L286++L306+L307+L310+L314+L341+L342++L343+L344+L345+L346+L347+L348+L349+L350+L351++L352+L353+L354+L355+L356+L369</f>
        <v>75606891.500000015</v>
      </c>
      <c r="M42" s="70">
        <f>M43+M44+M45+M57+M60+M61+M64+M70+M71+M75+M77+M78+M79+M255+M285+M286++M306+M307+M310+M314+M341+M342++M343+M344+M345+M346+M347+M348+M349+M350+M351++M352+M353+M354+M355+M356+M369</f>
        <v>1308194.1000000001</v>
      </c>
      <c r="N42" s="103">
        <f>N43+N44+N45+N57+N60+N61+N64+N70+N71+N75+N77+N78+N79+N255+N285+N286++N306+N307+N310+N314+N341+N342++N343+N344+N345+N346+N347+N348+N349+N350+N351++N352+N353+N354+N355+N356+N369</f>
        <v>6704861.3000000007</v>
      </c>
      <c r="O42" s="126">
        <f>SUM(P42:S42)</f>
        <v>82565823.841800004</v>
      </c>
      <c r="P42" s="70">
        <f>P43+P44+P45+P57+P60+P61+P64+P70+P71+P75+P77+P78+P79+P255+P285+P286++P306+P307+P310+P314+P341+P342++P343+P344+P345+P346+P347+P348+P349+P350+P351++P352+P353+P354+P355+P356+P369</f>
        <v>2749480.1269999999</v>
      </c>
      <c r="Q42" s="70">
        <f>Q43+Q44+Q45+Q57+Q60+Q61+Q64+Q70+Q71+Q75+Q77+Q78+Q79+Q255+Q285+Q286++Q306+Q307+Q310+Q314+Q341+Q342++Q343+Q344+Q345+Q346+Q347+Q348+Q349+Q350+Q351++Q352+Q353+Q354+Q355+Q356+Q369</f>
        <v>72556746.862799987</v>
      </c>
      <c r="R42" s="70">
        <f>R43+R44+R45+R57+R60+R61+R64+R70+R71+R75+R77+R78+R79+R255+R285+R286++R306+R307+R310+R314+R341+R342++R343+R344+R345+R346+R347+R348+R349+R350+R351++R352+R353+R354+R355+R356+R369</f>
        <v>1181830.4220000003</v>
      </c>
      <c r="S42" s="103">
        <f>S43+S44+S45+S57+S60+S61+S64+S70+S71+S75+S77+S78+S79+S255+S285+S286++S306+S307+S310+S314+S341+S342++S343+S344+S345+S346+S347+S348+S349+S350+S351++S352+S353+S354+S355+S356+S369</f>
        <v>6077766.4299999997</v>
      </c>
      <c r="T42" s="139">
        <f t="shared" si="5"/>
        <v>0.95153022259861975</v>
      </c>
      <c r="U42" s="9">
        <f t="shared" si="5"/>
        <v>0.87238603222924116</v>
      </c>
      <c r="V42" s="9">
        <f t="shared" si="5"/>
        <v>0.95965784895150696</v>
      </c>
      <c r="W42" s="9">
        <f t="shared" si="5"/>
        <v>0.90340601750153149</v>
      </c>
      <c r="X42" s="140">
        <f t="shared" si="5"/>
        <v>0.90647161187361158</v>
      </c>
    </row>
    <row r="43" spans="1:24" s="12" customFormat="1" ht="75" customHeight="1" x14ac:dyDescent="0.2">
      <c r="A43" s="102">
        <v>1001</v>
      </c>
      <c r="B43" s="17">
        <v>31001</v>
      </c>
      <c r="C43" s="14" t="s">
        <v>48</v>
      </c>
      <c r="D43" s="49">
        <v>2</v>
      </c>
      <c r="E43" s="71">
        <f>+F43+G43+H43+I43</f>
        <v>0</v>
      </c>
      <c r="F43" s="70">
        <v>0</v>
      </c>
      <c r="G43" s="71">
        <v>0</v>
      </c>
      <c r="H43" s="70">
        <v>0</v>
      </c>
      <c r="I43" s="103">
        <v>0</v>
      </c>
      <c r="J43" s="127">
        <f>SUM(K43:N43)</f>
        <v>28785.9</v>
      </c>
      <c r="K43" s="70">
        <v>0</v>
      </c>
      <c r="L43" s="70">
        <v>0</v>
      </c>
      <c r="M43" s="70">
        <v>0</v>
      </c>
      <c r="N43" s="128">
        <v>28785.9</v>
      </c>
      <c r="O43" s="127">
        <f t="shared" ref="O43:O44" si="32">SUM(P43:S43)</f>
        <v>20387.57</v>
      </c>
      <c r="P43" s="70">
        <v>0</v>
      </c>
      <c r="Q43" s="70">
        <v>0</v>
      </c>
      <c r="R43" s="70">
        <v>0</v>
      </c>
      <c r="S43" s="128">
        <v>20387.57</v>
      </c>
      <c r="T43" s="139">
        <f t="shared" si="5"/>
        <v>0.70824848276413099</v>
      </c>
      <c r="U43" s="9" t="str">
        <f t="shared" si="5"/>
        <v xml:space="preserve"> </v>
      </c>
      <c r="V43" s="9" t="str">
        <f t="shared" si="5"/>
        <v xml:space="preserve"> </v>
      </c>
      <c r="W43" s="9" t="str">
        <f t="shared" si="5"/>
        <v xml:space="preserve"> </v>
      </c>
      <c r="X43" s="140">
        <f t="shared" si="5"/>
        <v>0.70824848276413099</v>
      </c>
    </row>
    <row r="44" spans="1:24" s="12" customFormat="1" ht="54.75" customHeight="1" x14ac:dyDescent="0.2">
      <c r="A44" s="102">
        <v>1004</v>
      </c>
      <c r="B44" s="17">
        <v>11014</v>
      </c>
      <c r="C44" s="14" t="s">
        <v>49</v>
      </c>
      <c r="D44" s="49">
        <v>2</v>
      </c>
      <c r="E44" s="71">
        <f t="shared" ref="E44:E60" si="33">+F44+G44+H44+I44</f>
        <v>100000</v>
      </c>
      <c r="F44" s="71">
        <v>0</v>
      </c>
      <c r="G44" s="71">
        <v>0</v>
      </c>
      <c r="H44" s="71">
        <v>100000</v>
      </c>
      <c r="I44" s="104">
        <v>0</v>
      </c>
      <c r="J44" s="127">
        <f t="shared" ref="J44" si="34">SUM(K44:N44)</f>
        <v>0</v>
      </c>
      <c r="K44" s="70">
        <v>0</v>
      </c>
      <c r="L44" s="70">
        <v>0</v>
      </c>
      <c r="M44" s="70">
        <v>0</v>
      </c>
      <c r="N44" s="103">
        <v>0</v>
      </c>
      <c r="O44" s="127">
        <f t="shared" si="32"/>
        <v>0</v>
      </c>
      <c r="P44" s="70">
        <v>0</v>
      </c>
      <c r="Q44" s="70">
        <v>0</v>
      </c>
      <c r="R44" s="70">
        <v>0</v>
      </c>
      <c r="S44" s="103">
        <v>0</v>
      </c>
      <c r="T44" s="139" t="str">
        <f t="shared" si="5"/>
        <v xml:space="preserve"> </v>
      </c>
      <c r="U44" s="9" t="str">
        <f t="shared" si="5"/>
        <v xml:space="preserve"> </v>
      </c>
      <c r="V44" s="9" t="str">
        <f t="shared" si="5"/>
        <v xml:space="preserve"> </v>
      </c>
      <c r="W44" s="9" t="str">
        <f t="shared" si="5"/>
        <v xml:space="preserve"> </v>
      </c>
      <c r="X44" s="140" t="str">
        <f t="shared" si="5"/>
        <v xml:space="preserve"> </v>
      </c>
    </row>
    <row r="45" spans="1:24" s="12" customFormat="1" ht="27" customHeight="1" x14ac:dyDescent="0.2">
      <c r="A45" s="102">
        <v>1004</v>
      </c>
      <c r="B45" s="17">
        <v>31002</v>
      </c>
      <c r="C45" s="14" t="s">
        <v>50</v>
      </c>
      <c r="D45" s="49">
        <v>2</v>
      </c>
      <c r="E45" s="71">
        <f t="shared" ref="E45:E56" si="35">SUM(F45:I45)</f>
        <v>414070.7</v>
      </c>
      <c r="F45" s="71">
        <f>SUM(F46:F56)</f>
        <v>0</v>
      </c>
      <c r="G45" s="71">
        <f>SUM(G46:G56)</f>
        <v>414070.7</v>
      </c>
      <c r="H45" s="71">
        <f>SUM(H46:H56)</f>
        <v>0</v>
      </c>
      <c r="I45" s="104">
        <f t="shared" ref="I45" si="36">SUM(I46:I56)</f>
        <v>0</v>
      </c>
      <c r="J45" s="127">
        <f t="shared" ref="J45:J108" si="37">SUM(K45:N45)</f>
        <v>253279.1</v>
      </c>
      <c r="K45" s="71">
        <f t="shared" ref="K45:N45" si="38">SUM(K46:K56)</f>
        <v>43151.700000000004</v>
      </c>
      <c r="L45" s="71">
        <f t="shared" si="38"/>
        <v>193467.4</v>
      </c>
      <c r="M45" s="71">
        <f>SUM(M46:M56)</f>
        <v>16660</v>
      </c>
      <c r="N45" s="104">
        <f t="shared" si="38"/>
        <v>0</v>
      </c>
      <c r="O45" s="127">
        <f t="shared" ref="O45:O50" si="39">SUM(P45:S45)</f>
        <v>249894.48</v>
      </c>
      <c r="P45" s="71">
        <f t="shared" ref="P45:S45" si="40">SUM(P46:P56)</f>
        <v>42693.07</v>
      </c>
      <c r="Q45" s="71">
        <f t="shared" si="40"/>
        <v>190991.41</v>
      </c>
      <c r="R45" s="71">
        <f t="shared" si="40"/>
        <v>16210</v>
      </c>
      <c r="S45" s="104">
        <f t="shared" si="40"/>
        <v>0</v>
      </c>
      <c r="T45" s="139">
        <f t="shared" si="5"/>
        <v>0.98663679711432961</v>
      </c>
      <c r="U45" s="9">
        <f t="shared" si="5"/>
        <v>0.98937168176456536</v>
      </c>
      <c r="V45" s="9">
        <f t="shared" si="5"/>
        <v>0.98720202990271233</v>
      </c>
      <c r="W45" s="9">
        <f t="shared" si="5"/>
        <v>0.97298919567827136</v>
      </c>
      <c r="X45" s="140" t="str">
        <f t="shared" si="5"/>
        <v xml:space="preserve"> </v>
      </c>
    </row>
    <row r="46" spans="1:24" s="12" customFormat="1" ht="42.75" customHeight="1" x14ac:dyDescent="0.2">
      <c r="A46" s="105"/>
      <c r="B46" s="13"/>
      <c r="C46" s="15" t="s">
        <v>51</v>
      </c>
      <c r="D46" s="38">
        <v>3</v>
      </c>
      <c r="E46" s="73">
        <f t="shared" si="35"/>
        <v>39511.199999999997</v>
      </c>
      <c r="F46" s="73">
        <v>0</v>
      </c>
      <c r="G46" s="73">
        <v>39511.199999999997</v>
      </c>
      <c r="H46" s="73">
        <v>0</v>
      </c>
      <c r="I46" s="106">
        <v>0</v>
      </c>
      <c r="J46" s="129">
        <f t="shared" si="37"/>
        <v>0</v>
      </c>
      <c r="K46" s="73">
        <v>0</v>
      </c>
      <c r="L46" s="73">
        <v>0</v>
      </c>
      <c r="M46" s="73">
        <v>0</v>
      </c>
      <c r="N46" s="106">
        <v>0</v>
      </c>
      <c r="O46" s="129">
        <f t="shared" si="39"/>
        <v>0</v>
      </c>
      <c r="P46" s="73">
        <v>0</v>
      </c>
      <c r="Q46" s="73">
        <v>0</v>
      </c>
      <c r="R46" s="74">
        <v>0</v>
      </c>
      <c r="S46" s="109">
        <v>0</v>
      </c>
      <c r="T46" s="141" t="str">
        <f t="shared" si="5"/>
        <v xml:space="preserve"> </v>
      </c>
      <c r="U46" s="16" t="str">
        <f t="shared" si="5"/>
        <v xml:space="preserve"> </v>
      </c>
      <c r="V46" s="16" t="str">
        <f t="shared" si="5"/>
        <v xml:space="preserve"> </v>
      </c>
      <c r="W46" s="16" t="str">
        <f t="shared" si="5"/>
        <v xml:space="preserve"> </v>
      </c>
      <c r="X46" s="142" t="str">
        <f t="shared" si="5"/>
        <v xml:space="preserve"> </v>
      </c>
    </row>
    <row r="47" spans="1:24" s="12" customFormat="1" ht="21.75" customHeight="1" x14ac:dyDescent="0.2">
      <c r="A47" s="105"/>
      <c r="B47" s="13"/>
      <c r="C47" s="15" t="s">
        <v>52</v>
      </c>
      <c r="D47" s="38">
        <v>3</v>
      </c>
      <c r="E47" s="73">
        <f t="shared" si="35"/>
        <v>105997.3</v>
      </c>
      <c r="F47" s="73">
        <v>0</v>
      </c>
      <c r="G47" s="73">
        <v>105997.3</v>
      </c>
      <c r="H47" s="73">
        <v>0</v>
      </c>
      <c r="I47" s="106">
        <v>0</v>
      </c>
      <c r="J47" s="129">
        <f t="shared" si="37"/>
        <v>0</v>
      </c>
      <c r="K47" s="73">
        <v>0</v>
      </c>
      <c r="L47" s="73">
        <v>0</v>
      </c>
      <c r="M47" s="73">
        <v>0</v>
      </c>
      <c r="N47" s="106">
        <v>0</v>
      </c>
      <c r="O47" s="129">
        <f t="shared" si="39"/>
        <v>0</v>
      </c>
      <c r="P47" s="73">
        <v>0</v>
      </c>
      <c r="Q47" s="73">
        <v>0</v>
      </c>
      <c r="R47" s="74">
        <v>0</v>
      </c>
      <c r="S47" s="109">
        <v>0</v>
      </c>
      <c r="T47" s="141" t="str">
        <f t="shared" si="5"/>
        <v xml:space="preserve"> </v>
      </c>
      <c r="U47" s="16" t="str">
        <f t="shared" si="5"/>
        <v xml:space="preserve"> </v>
      </c>
      <c r="V47" s="16" t="str">
        <f t="shared" si="5"/>
        <v xml:space="preserve"> </v>
      </c>
      <c r="W47" s="16" t="str">
        <f t="shared" si="5"/>
        <v xml:space="preserve"> </v>
      </c>
      <c r="X47" s="142" t="str">
        <f t="shared" si="5"/>
        <v xml:space="preserve"> </v>
      </c>
    </row>
    <row r="48" spans="1:24" s="12" customFormat="1" ht="21.75" customHeight="1" x14ac:dyDescent="0.2">
      <c r="A48" s="105"/>
      <c r="B48" s="13"/>
      <c r="C48" s="15" t="s">
        <v>53</v>
      </c>
      <c r="D48" s="38">
        <v>3</v>
      </c>
      <c r="E48" s="73">
        <f t="shared" si="35"/>
        <v>222983.4</v>
      </c>
      <c r="F48" s="73">
        <v>0</v>
      </c>
      <c r="G48" s="73">
        <v>222983.4</v>
      </c>
      <c r="H48" s="73">
        <v>0</v>
      </c>
      <c r="I48" s="106">
        <v>0</v>
      </c>
      <c r="J48" s="129">
        <f t="shared" si="37"/>
        <v>0</v>
      </c>
      <c r="K48" s="73">
        <v>0</v>
      </c>
      <c r="L48" s="73">
        <v>0</v>
      </c>
      <c r="M48" s="73">
        <v>0</v>
      </c>
      <c r="N48" s="106">
        <v>0</v>
      </c>
      <c r="O48" s="129">
        <f t="shared" si="39"/>
        <v>0</v>
      </c>
      <c r="P48" s="73">
        <v>0</v>
      </c>
      <c r="Q48" s="73">
        <v>0</v>
      </c>
      <c r="R48" s="74">
        <v>0</v>
      </c>
      <c r="S48" s="109">
        <v>0</v>
      </c>
      <c r="T48" s="141" t="str">
        <f t="shared" si="5"/>
        <v xml:space="preserve"> </v>
      </c>
      <c r="U48" s="16" t="str">
        <f t="shared" si="5"/>
        <v xml:space="preserve"> </v>
      </c>
      <c r="V48" s="16" t="str">
        <f t="shared" si="5"/>
        <v xml:space="preserve"> </v>
      </c>
      <c r="W48" s="16" t="str">
        <f t="shared" si="5"/>
        <v xml:space="preserve"> </v>
      </c>
      <c r="X48" s="142" t="str">
        <f t="shared" si="5"/>
        <v xml:space="preserve"> </v>
      </c>
    </row>
    <row r="49" spans="1:24" s="12" customFormat="1" ht="20.100000000000001" customHeight="1" x14ac:dyDescent="0.2">
      <c r="A49" s="105"/>
      <c r="B49" s="13"/>
      <c r="C49" s="15" t="s">
        <v>54</v>
      </c>
      <c r="D49" s="38">
        <v>3</v>
      </c>
      <c r="E49" s="73">
        <f t="shared" si="35"/>
        <v>27978.5</v>
      </c>
      <c r="F49" s="73">
        <v>0</v>
      </c>
      <c r="G49" s="73">
        <v>27978.5</v>
      </c>
      <c r="H49" s="73">
        <v>0</v>
      </c>
      <c r="I49" s="106">
        <v>0</v>
      </c>
      <c r="J49" s="129">
        <f t="shared" si="37"/>
        <v>0</v>
      </c>
      <c r="K49" s="73">
        <v>0</v>
      </c>
      <c r="L49" s="73">
        <v>0</v>
      </c>
      <c r="M49" s="73">
        <v>0</v>
      </c>
      <c r="N49" s="106">
        <v>0</v>
      </c>
      <c r="O49" s="129">
        <f t="shared" si="39"/>
        <v>0</v>
      </c>
      <c r="P49" s="73">
        <v>0</v>
      </c>
      <c r="Q49" s="73">
        <v>0</v>
      </c>
      <c r="R49" s="74">
        <v>0</v>
      </c>
      <c r="S49" s="109">
        <v>0</v>
      </c>
      <c r="T49" s="141" t="str">
        <f t="shared" si="5"/>
        <v xml:space="preserve"> </v>
      </c>
      <c r="U49" s="16" t="str">
        <f t="shared" si="5"/>
        <v xml:space="preserve"> </v>
      </c>
      <c r="V49" s="16" t="str">
        <f t="shared" si="5"/>
        <v xml:space="preserve"> </v>
      </c>
      <c r="W49" s="16" t="str">
        <f t="shared" si="5"/>
        <v xml:space="preserve"> </v>
      </c>
      <c r="X49" s="142" t="str">
        <f t="shared" si="5"/>
        <v xml:space="preserve"> </v>
      </c>
    </row>
    <row r="50" spans="1:24" s="12" customFormat="1" ht="34.5" customHeight="1" x14ac:dyDescent="0.2">
      <c r="A50" s="105"/>
      <c r="B50" s="13"/>
      <c r="C50" s="15" t="s">
        <v>55</v>
      </c>
      <c r="D50" s="38">
        <v>3</v>
      </c>
      <c r="E50" s="73">
        <f t="shared" si="35"/>
        <v>17600.3</v>
      </c>
      <c r="F50" s="73">
        <v>0</v>
      </c>
      <c r="G50" s="73">
        <v>17600.3</v>
      </c>
      <c r="H50" s="73">
        <v>0</v>
      </c>
      <c r="I50" s="106">
        <v>0</v>
      </c>
      <c r="J50" s="129">
        <f t="shared" si="37"/>
        <v>0</v>
      </c>
      <c r="K50" s="73">
        <v>0</v>
      </c>
      <c r="L50" s="73">
        <v>0</v>
      </c>
      <c r="M50" s="73">
        <v>0</v>
      </c>
      <c r="N50" s="106">
        <v>0</v>
      </c>
      <c r="O50" s="129">
        <f t="shared" si="39"/>
        <v>0</v>
      </c>
      <c r="P50" s="73">
        <v>0</v>
      </c>
      <c r="Q50" s="73">
        <v>0</v>
      </c>
      <c r="R50" s="74">
        <v>0</v>
      </c>
      <c r="S50" s="109">
        <v>0</v>
      </c>
      <c r="T50" s="141" t="str">
        <f t="shared" si="5"/>
        <v xml:space="preserve"> </v>
      </c>
      <c r="U50" s="16" t="str">
        <f t="shared" si="5"/>
        <v xml:space="preserve"> </v>
      </c>
      <c r="V50" s="16" t="str">
        <f t="shared" si="5"/>
        <v xml:space="preserve"> </v>
      </c>
      <c r="W50" s="16" t="str">
        <f t="shared" si="5"/>
        <v xml:space="preserve"> </v>
      </c>
      <c r="X50" s="142" t="str">
        <f t="shared" si="5"/>
        <v xml:space="preserve"> </v>
      </c>
    </row>
    <row r="51" spans="1:24" s="12" customFormat="1" ht="72.75" customHeight="1" x14ac:dyDescent="0.2">
      <c r="A51" s="105"/>
      <c r="B51" s="13"/>
      <c r="C51" s="15" t="s">
        <v>56</v>
      </c>
      <c r="D51" s="38">
        <v>3</v>
      </c>
      <c r="E51" s="73">
        <f t="shared" si="35"/>
        <v>0</v>
      </c>
      <c r="F51" s="73">
        <v>0</v>
      </c>
      <c r="G51" s="73">
        <v>0</v>
      </c>
      <c r="H51" s="73">
        <v>0</v>
      </c>
      <c r="I51" s="106">
        <v>0</v>
      </c>
      <c r="J51" s="129">
        <f t="shared" si="37"/>
        <v>43151.700000000004</v>
      </c>
      <c r="K51" s="73">
        <f>38995.8+4155.9</f>
        <v>43151.700000000004</v>
      </c>
      <c r="L51" s="73">
        <v>0</v>
      </c>
      <c r="M51" s="73">
        <v>0</v>
      </c>
      <c r="N51" s="106">
        <v>0</v>
      </c>
      <c r="O51" s="129">
        <f t="shared" ref="O51:O57" si="41">SUM(P51:S51)</f>
        <v>42693.07</v>
      </c>
      <c r="P51" s="73">
        <v>42693.07</v>
      </c>
      <c r="Q51" s="73">
        <v>0</v>
      </c>
      <c r="R51" s="73">
        <v>0</v>
      </c>
      <c r="S51" s="106">
        <v>0</v>
      </c>
      <c r="T51" s="141">
        <f t="shared" si="5"/>
        <v>0.98937168176456536</v>
      </c>
      <c r="U51" s="16">
        <f t="shared" si="5"/>
        <v>0.98937168176456536</v>
      </c>
      <c r="V51" s="16" t="str">
        <f t="shared" si="5"/>
        <v xml:space="preserve"> </v>
      </c>
      <c r="W51" s="16" t="str">
        <f t="shared" si="5"/>
        <v xml:space="preserve"> </v>
      </c>
      <c r="X51" s="142" t="str">
        <f t="shared" si="5"/>
        <v xml:space="preserve"> </v>
      </c>
    </row>
    <row r="52" spans="1:24" s="12" customFormat="1" ht="61.5" customHeight="1" x14ac:dyDescent="0.2">
      <c r="A52" s="105"/>
      <c r="B52" s="13"/>
      <c r="C52" s="15" t="s">
        <v>57</v>
      </c>
      <c r="D52" s="38">
        <v>3</v>
      </c>
      <c r="E52" s="73">
        <f t="shared" si="35"/>
        <v>0</v>
      </c>
      <c r="F52" s="73">
        <v>0</v>
      </c>
      <c r="G52" s="73">
        <v>0</v>
      </c>
      <c r="H52" s="73">
        <v>0</v>
      </c>
      <c r="I52" s="106">
        <v>0</v>
      </c>
      <c r="J52" s="129">
        <f t="shared" si="37"/>
        <v>16660</v>
      </c>
      <c r="K52" s="73">
        <v>0</v>
      </c>
      <c r="L52" s="73">
        <f t="shared" ref="L52" si="42">+G52</f>
        <v>0</v>
      </c>
      <c r="M52" s="73">
        <v>16660</v>
      </c>
      <c r="N52" s="106">
        <v>0</v>
      </c>
      <c r="O52" s="129">
        <f t="shared" si="41"/>
        <v>16210</v>
      </c>
      <c r="P52" s="73">
        <v>0</v>
      </c>
      <c r="Q52" s="73">
        <v>0</v>
      </c>
      <c r="R52" s="73">
        <v>16210</v>
      </c>
      <c r="S52" s="106">
        <v>0</v>
      </c>
      <c r="T52" s="141">
        <f t="shared" si="5"/>
        <v>0.97298919567827136</v>
      </c>
      <c r="U52" s="16" t="str">
        <f t="shared" si="5"/>
        <v xml:space="preserve"> </v>
      </c>
      <c r="V52" s="16" t="str">
        <f t="shared" si="5"/>
        <v xml:space="preserve"> </v>
      </c>
      <c r="W52" s="16">
        <f t="shared" si="5"/>
        <v>0.97298919567827136</v>
      </c>
      <c r="X52" s="142" t="str">
        <f t="shared" si="5"/>
        <v xml:space="preserve"> </v>
      </c>
    </row>
    <row r="53" spans="1:24" s="12" customFormat="1" ht="80.25" customHeight="1" x14ac:dyDescent="0.2">
      <c r="A53" s="105"/>
      <c r="B53" s="13"/>
      <c r="C53" s="15" t="s">
        <v>58</v>
      </c>
      <c r="D53" s="38">
        <v>3</v>
      </c>
      <c r="E53" s="73">
        <f t="shared" si="35"/>
        <v>0</v>
      </c>
      <c r="F53" s="73">
        <v>0</v>
      </c>
      <c r="G53" s="73">
        <v>0</v>
      </c>
      <c r="H53" s="73">
        <v>0</v>
      </c>
      <c r="I53" s="106">
        <v>0</v>
      </c>
      <c r="J53" s="129">
        <f t="shared" si="37"/>
        <v>42278.1</v>
      </c>
      <c r="K53" s="73">
        <v>0</v>
      </c>
      <c r="L53" s="74">
        <v>42278.1</v>
      </c>
      <c r="M53" s="73"/>
      <c r="N53" s="106">
        <v>0</v>
      </c>
      <c r="O53" s="129">
        <f t="shared" si="41"/>
        <v>42015.01</v>
      </c>
      <c r="P53" s="73">
        <v>0</v>
      </c>
      <c r="Q53" s="73">
        <v>42015.01</v>
      </c>
      <c r="R53" s="73">
        <v>0</v>
      </c>
      <c r="S53" s="106">
        <v>0</v>
      </c>
      <c r="T53" s="141">
        <f t="shared" si="5"/>
        <v>0.99377715649473375</v>
      </c>
      <c r="U53" s="16" t="str">
        <f t="shared" si="5"/>
        <v xml:space="preserve"> </v>
      </c>
      <c r="V53" s="16">
        <f t="shared" si="5"/>
        <v>0.99377715649473375</v>
      </c>
      <c r="W53" s="16" t="str">
        <f t="shared" si="5"/>
        <v xml:space="preserve"> </v>
      </c>
      <c r="X53" s="142" t="str">
        <f t="shared" si="5"/>
        <v xml:space="preserve"> </v>
      </c>
    </row>
    <row r="54" spans="1:24" s="12" customFormat="1" ht="62.25" customHeight="1" x14ac:dyDescent="0.2">
      <c r="A54" s="105"/>
      <c r="B54" s="13"/>
      <c r="C54" s="15" t="s">
        <v>59</v>
      </c>
      <c r="D54" s="38">
        <v>3</v>
      </c>
      <c r="E54" s="73">
        <f t="shared" si="35"/>
        <v>0</v>
      </c>
      <c r="F54" s="73">
        <v>0</v>
      </c>
      <c r="G54" s="73">
        <v>0</v>
      </c>
      <c r="H54" s="73">
        <v>0</v>
      </c>
      <c r="I54" s="106">
        <v>0</v>
      </c>
      <c r="J54" s="129">
        <f t="shared" si="37"/>
        <v>106468.90000000001</v>
      </c>
      <c r="K54" s="73">
        <v>0</v>
      </c>
      <c r="L54" s="74">
        <f>97004.3+9464.6</f>
        <v>106468.90000000001</v>
      </c>
      <c r="M54" s="73"/>
      <c r="N54" s="106">
        <v>0</v>
      </c>
      <c r="O54" s="129">
        <f t="shared" si="41"/>
        <v>104360.42</v>
      </c>
      <c r="P54" s="73">
        <v>0</v>
      </c>
      <c r="Q54" s="73">
        <v>104360.42</v>
      </c>
      <c r="R54" s="73">
        <v>0</v>
      </c>
      <c r="S54" s="106">
        <v>0</v>
      </c>
      <c r="T54" s="141">
        <f t="shared" si="5"/>
        <v>0.98019628267033843</v>
      </c>
      <c r="U54" s="16" t="str">
        <f t="shared" si="5"/>
        <v xml:space="preserve"> </v>
      </c>
      <c r="V54" s="16">
        <f t="shared" si="5"/>
        <v>0.98019628267033843</v>
      </c>
      <c r="W54" s="16" t="str">
        <f t="shared" si="5"/>
        <v xml:space="preserve"> </v>
      </c>
      <c r="X54" s="142" t="str">
        <f t="shared" si="5"/>
        <v xml:space="preserve"> </v>
      </c>
    </row>
    <row r="55" spans="1:24" s="12" customFormat="1" ht="70.5" customHeight="1" x14ac:dyDescent="0.2">
      <c r="A55" s="105"/>
      <c r="B55" s="13"/>
      <c r="C55" s="15" t="s">
        <v>54</v>
      </c>
      <c r="D55" s="38">
        <v>3</v>
      </c>
      <c r="E55" s="73">
        <f t="shared" si="35"/>
        <v>0</v>
      </c>
      <c r="F55" s="73">
        <v>0</v>
      </c>
      <c r="G55" s="73">
        <v>0</v>
      </c>
      <c r="H55" s="73">
        <v>0</v>
      </c>
      <c r="I55" s="106">
        <v>0</v>
      </c>
      <c r="J55" s="129">
        <f t="shared" si="37"/>
        <v>24788.400000000001</v>
      </c>
      <c r="K55" s="73">
        <v>0</v>
      </c>
      <c r="L55" s="74">
        <v>24788.400000000001</v>
      </c>
      <c r="M55" s="73"/>
      <c r="N55" s="106">
        <v>0</v>
      </c>
      <c r="O55" s="129">
        <f t="shared" si="41"/>
        <v>24684.03</v>
      </c>
      <c r="P55" s="73">
        <v>0</v>
      </c>
      <c r="Q55" s="73">
        <v>24684.03</v>
      </c>
      <c r="R55" s="73">
        <v>0</v>
      </c>
      <c r="S55" s="106">
        <v>0</v>
      </c>
      <c r="T55" s="141">
        <f t="shared" si="5"/>
        <v>0.99578956286004738</v>
      </c>
      <c r="U55" s="16" t="str">
        <f t="shared" si="5"/>
        <v xml:space="preserve"> </v>
      </c>
      <c r="V55" s="16">
        <f t="shared" si="5"/>
        <v>0.99578956286004738</v>
      </c>
      <c r="W55" s="16" t="str">
        <f t="shared" si="5"/>
        <v xml:space="preserve"> </v>
      </c>
      <c r="X55" s="142" t="str">
        <f t="shared" si="5"/>
        <v xml:space="preserve"> </v>
      </c>
    </row>
    <row r="56" spans="1:24" s="12" customFormat="1" ht="84" customHeight="1" x14ac:dyDescent="0.2">
      <c r="A56" s="105"/>
      <c r="B56" s="13"/>
      <c r="C56" s="15" t="s">
        <v>60</v>
      </c>
      <c r="D56" s="38">
        <v>3</v>
      </c>
      <c r="E56" s="73">
        <f t="shared" si="35"/>
        <v>0</v>
      </c>
      <c r="F56" s="73">
        <v>0</v>
      </c>
      <c r="G56" s="73">
        <v>0</v>
      </c>
      <c r="H56" s="73">
        <v>0</v>
      </c>
      <c r="I56" s="106">
        <v>0</v>
      </c>
      <c r="J56" s="129">
        <f t="shared" si="37"/>
        <v>19932</v>
      </c>
      <c r="K56" s="73">
        <v>0</v>
      </c>
      <c r="L56" s="74">
        <v>19932</v>
      </c>
      <c r="M56" s="73"/>
      <c r="N56" s="106">
        <v>0</v>
      </c>
      <c r="O56" s="129">
        <f t="shared" si="41"/>
        <v>19931.95</v>
      </c>
      <c r="P56" s="73">
        <v>0</v>
      </c>
      <c r="Q56" s="73">
        <v>19931.95</v>
      </c>
      <c r="R56" s="73">
        <v>0</v>
      </c>
      <c r="S56" s="106">
        <v>0</v>
      </c>
      <c r="T56" s="141">
        <f t="shared" si="5"/>
        <v>0.99999749147100148</v>
      </c>
      <c r="U56" s="16" t="str">
        <f t="shared" si="5"/>
        <v xml:space="preserve"> </v>
      </c>
      <c r="V56" s="16">
        <f t="shared" si="5"/>
        <v>0.99999749147100148</v>
      </c>
      <c r="W56" s="16" t="str">
        <f t="shared" si="5"/>
        <v xml:space="preserve"> </v>
      </c>
      <c r="X56" s="142" t="str">
        <f t="shared" si="5"/>
        <v xml:space="preserve"> </v>
      </c>
    </row>
    <row r="57" spans="1:24" s="12" customFormat="1" ht="39.75" customHeight="1" x14ac:dyDescent="0.2">
      <c r="A57" s="102">
        <v>1004</v>
      </c>
      <c r="B57" s="17">
        <v>31007</v>
      </c>
      <c r="C57" s="14" t="s">
        <v>61</v>
      </c>
      <c r="D57" s="49">
        <v>2</v>
      </c>
      <c r="E57" s="71">
        <f>SUM(F57:I57)</f>
        <v>908086.7</v>
      </c>
      <c r="F57" s="71">
        <f>F58</f>
        <v>908086.7</v>
      </c>
      <c r="G57" s="71">
        <f>G58</f>
        <v>0</v>
      </c>
      <c r="H57" s="71">
        <f t="shared" ref="H57:I57" si="43">H58</f>
        <v>0</v>
      </c>
      <c r="I57" s="104">
        <f t="shared" si="43"/>
        <v>0</v>
      </c>
      <c r="J57" s="127">
        <f>SUM(K57:N57)</f>
        <v>763283.4</v>
      </c>
      <c r="K57" s="71">
        <f>SUM(K58:K59)</f>
        <v>697891.4</v>
      </c>
      <c r="L57" s="71">
        <f t="shared" ref="L57:N57" si="44">SUM(L58:L59)</f>
        <v>0</v>
      </c>
      <c r="M57" s="71">
        <f t="shared" si="44"/>
        <v>0</v>
      </c>
      <c r="N57" s="104">
        <f t="shared" si="44"/>
        <v>65392</v>
      </c>
      <c r="O57" s="127">
        <f t="shared" si="41"/>
        <v>745709.23</v>
      </c>
      <c r="P57" s="71">
        <f>P58+P59</f>
        <v>685817.23</v>
      </c>
      <c r="Q57" s="71">
        <f t="shared" ref="Q57:S57" si="45">Q58+Q59</f>
        <v>0</v>
      </c>
      <c r="R57" s="71">
        <f t="shared" si="45"/>
        <v>0</v>
      </c>
      <c r="S57" s="104">
        <f t="shared" si="45"/>
        <v>59892</v>
      </c>
      <c r="T57" s="139">
        <f t="shared" si="5"/>
        <v>0.97697556372901595</v>
      </c>
      <c r="U57" s="9">
        <f t="shared" si="5"/>
        <v>0.9826990703711207</v>
      </c>
      <c r="V57" s="9" t="str">
        <f t="shared" si="5"/>
        <v xml:space="preserve"> </v>
      </c>
      <c r="W57" s="9" t="str">
        <f t="shared" si="5"/>
        <v xml:space="preserve"> </v>
      </c>
      <c r="X57" s="140">
        <f t="shared" si="5"/>
        <v>0.91589185221433811</v>
      </c>
    </row>
    <row r="58" spans="1:24" s="12" customFormat="1" ht="37.5" customHeight="1" x14ac:dyDescent="0.2">
      <c r="A58" s="105"/>
      <c r="B58" s="13"/>
      <c r="C58" s="15" t="s">
        <v>61</v>
      </c>
      <c r="D58" s="38">
        <v>3</v>
      </c>
      <c r="E58" s="73">
        <f>+F58+G58+H58+I58</f>
        <v>908086.7</v>
      </c>
      <c r="F58" s="73">
        <v>908086.7</v>
      </c>
      <c r="G58" s="73">
        <v>0</v>
      </c>
      <c r="H58" s="73">
        <v>0</v>
      </c>
      <c r="I58" s="106">
        <v>0</v>
      </c>
      <c r="J58" s="129">
        <f>+K58+L58+M58+N58</f>
        <v>697891.4</v>
      </c>
      <c r="K58" s="73">
        <v>697891.4</v>
      </c>
      <c r="L58" s="73">
        <v>0</v>
      </c>
      <c r="M58" s="73">
        <v>0</v>
      </c>
      <c r="N58" s="106">
        <v>0</v>
      </c>
      <c r="O58" s="129">
        <f t="shared" ref="O58:O59" si="46">SUM(P58:S58)</f>
        <v>685817.23</v>
      </c>
      <c r="P58" s="73">
        <v>685817.23</v>
      </c>
      <c r="Q58" s="73">
        <v>0</v>
      </c>
      <c r="R58" s="73">
        <v>0</v>
      </c>
      <c r="S58" s="106">
        <v>0</v>
      </c>
      <c r="T58" s="141">
        <f t="shared" si="5"/>
        <v>0.9826990703711207</v>
      </c>
      <c r="U58" s="16">
        <f t="shared" si="5"/>
        <v>0.9826990703711207</v>
      </c>
      <c r="V58" s="16" t="str">
        <f t="shared" si="5"/>
        <v xml:space="preserve"> </v>
      </c>
      <c r="W58" s="16" t="str">
        <f t="shared" si="5"/>
        <v xml:space="preserve"> </v>
      </c>
      <c r="X58" s="142" t="str">
        <f t="shared" si="5"/>
        <v xml:space="preserve"> </v>
      </c>
    </row>
    <row r="59" spans="1:24" s="12" customFormat="1" ht="41.25" customHeight="1" x14ac:dyDescent="0.2">
      <c r="A59" s="105"/>
      <c r="B59" s="13"/>
      <c r="C59" s="15" t="s">
        <v>62</v>
      </c>
      <c r="D59" s="38">
        <v>3</v>
      </c>
      <c r="E59" s="73">
        <f>+F59+G59+H59+I59</f>
        <v>0</v>
      </c>
      <c r="F59" s="73">
        <v>0</v>
      </c>
      <c r="G59" s="73">
        <v>0</v>
      </c>
      <c r="H59" s="73">
        <v>0</v>
      </c>
      <c r="I59" s="106">
        <v>0</v>
      </c>
      <c r="J59" s="129">
        <f>+K59+L59+M59+N59</f>
        <v>65392</v>
      </c>
      <c r="K59" s="73">
        <v>0</v>
      </c>
      <c r="L59" s="73">
        <v>0</v>
      </c>
      <c r="M59" s="73">
        <v>0</v>
      </c>
      <c r="N59" s="106">
        <v>65392</v>
      </c>
      <c r="O59" s="129">
        <f t="shared" si="46"/>
        <v>59892</v>
      </c>
      <c r="P59" s="73">
        <v>0</v>
      </c>
      <c r="Q59" s="73">
        <v>0</v>
      </c>
      <c r="R59" s="73">
        <v>0</v>
      </c>
      <c r="S59" s="106">
        <v>59892</v>
      </c>
      <c r="T59" s="141">
        <f t="shared" si="5"/>
        <v>0.91589185221433811</v>
      </c>
      <c r="U59" s="16" t="str">
        <f t="shared" si="5"/>
        <v xml:space="preserve"> </v>
      </c>
      <c r="V59" s="16" t="str">
        <f t="shared" si="5"/>
        <v xml:space="preserve"> </v>
      </c>
      <c r="W59" s="16" t="str">
        <f t="shared" si="5"/>
        <v xml:space="preserve"> </v>
      </c>
      <c r="X59" s="142">
        <f t="shared" si="5"/>
        <v>0.91589185221433811</v>
      </c>
    </row>
    <row r="60" spans="1:24" s="12" customFormat="1" ht="39.75" customHeight="1" x14ac:dyDescent="0.2">
      <c r="A60" s="102">
        <v>1004</v>
      </c>
      <c r="B60" s="17">
        <v>31009</v>
      </c>
      <c r="C60" s="14" t="s">
        <v>63</v>
      </c>
      <c r="D60" s="49">
        <v>2</v>
      </c>
      <c r="E60" s="71">
        <f t="shared" si="33"/>
        <v>1500000</v>
      </c>
      <c r="F60" s="71">
        <v>1485600</v>
      </c>
      <c r="G60" s="71">
        <v>0</v>
      </c>
      <c r="H60" s="71">
        <v>14400</v>
      </c>
      <c r="I60" s="104"/>
      <c r="J60" s="127">
        <f t="shared" si="37"/>
        <v>146973</v>
      </c>
      <c r="K60" s="71">
        <v>0</v>
      </c>
      <c r="L60" s="71">
        <v>0</v>
      </c>
      <c r="M60" s="71">
        <v>146973</v>
      </c>
      <c r="N60" s="104">
        <v>0</v>
      </c>
      <c r="O60" s="127">
        <f t="shared" ref="O60:O63" si="47">SUM(P60:S60)</f>
        <v>130457.28</v>
      </c>
      <c r="P60" s="71">
        <v>0</v>
      </c>
      <c r="Q60" s="71">
        <v>0</v>
      </c>
      <c r="R60" s="71">
        <v>130457.28</v>
      </c>
      <c r="S60" s="103">
        <v>0</v>
      </c>
      <c r="T60" s="139">
        <f t="shared" si="5"/>
        <v>0.88762752342266948</v>
      </c>
      <c r="U60" s="9" t="str">
        <f t="shared" si="5"/>
        <v xml:space="preserve"> </v>
      </c>
      <c r="V60" s="9" t="str">
        <f t="shared" si="5"/>
        <v xml:space="preserve"> </v>
      </c>
      <c r="W60" s="9">
        <f t="shared" si="5"/>
        <v>0.88762752342266948</v>
      </c>
      <c r="X60" s="140" t="str">
        <f t="shared" si="5"/>
        <v xml:space="preserve"> </v>
      </c>
    </row>
    <row r="61" spans="1:24" s="12" customFormat="1" ht="25.5" customHeight="1" x14ac:dyDescent="0.2">
      <c r="A61" s="102">
        <v>1004</v>
      </c>
      <c r="B61" s="17">
        <v>31011</v>
      </c>
      <c r="C61" s="14" t="s">
        <v>64</v>
      </c>
      <c r="D61" s="49">
        <v>2</v>
      </c>
      <c r="E61" s="71">
        <f>SUM(F61:I61)</f>
        <v>92375.1</v>
      </c>
      <c r="F61" s="71">
        <f>F62+F63</f>
        <v>0</v>
      </c>
      <c r="G61" s="71">
        <f>G62+G63</f>
        <v>92375.1</v>
      </c>
      <c r="H61" s="71">
        <f t="shared" ref="H61:I61" si="48">H62+H63</f>
        <v>0</v>
      </c>
      <c r="I61" s="104">
        <f t="shared" si="48"/>
        <v>0</v>
      </c>
      <c r="J61" s="127">
        <f t="shared" si="37"/>
        <v>243539.1</v>
      </c>
      <c r="K61" s="71">
        <f t="shared" ref="K61:N61" si="49">K62+K63</f>
        <v>0</v>
      </c>
      <c r="L61" s="71">
        <f t="shared" si="49"/>
        <v>0</v>
      </c>
      <c r="M61" s="71">
        <f t="shared" si="49"/>
        <v>0</v>
      </c>
      <c r="N61" s="104">
        <f t="shared" si="49"/>
        <v>243539.1</v>
      </c>
      <c r="O61" s="127">
        <f t="shared" si="47"/>
        <v>243537.88</v>
      </c>
      <c r="P61" s="71">
        <f t="shared" ref="P61:S61" si="50">P62+P63</f>
        <v>0</v>
      </c>
      <c r="Q61" s="71">
        <f t="shared" si="50"/>
        <v>0</v>
      </c>
      <c r="R61" s="71">
        <f t="shared" si="50"/>
        <v>0</v>
      </c>
      <c r="S61" s="104">
        <f t="shared" si="50"/>
        <v>243537.88</v>
      </c>
      <c r="T61" s="139">
        <f t="shared" si="5"/>
        <v>0.99999499053745378</v>
      </c>
      <c r="U61" s="9" t="str">
        <f t="shared" si="5"/>
        <v xml:space="preserve"> </v>
      </c>
      <c r="V61" s="9" t="str">
        <f t="shared" si="5"/>
        <v xml:space="preserve"> </v>
      </c>
      <c r="W61" s="9" t="str">
        <f t="shared" si="5"/>
        <v xml:space="preserve"> </v>
      </c>
      <c r="X61" s="140">
        <f t="shared" si="5"/>
        <v>0.99999499053745378</v>
      </c>
    </row>
    <row r="62" spans="1:24" s="12" customFormat="1" ht="57.75" customHeight="1" x14ac:dyDescent="0.2">
      <c r="A62" s="105"/>
      <c r="B62" s="13"/>
      <c r="C62" s="15" t="s">
        <v>65</v>
      </c>
      <c r="D62" s="38">
        <v>3</v>
      </c>
      <c r="E62" s="73">
        <f t="shared" ref="E62:E63" si="51">SUM(F62:I62)</f>
        <v>92375.1</v>
      </c>
      <c r="F62" s="73">
        <v>0</v>
      </c>
      <c r="G62" s="73">
        <v>92375.1</v>
      </c>
      <c r="H62" s="73">
        <v>0</v>
      </c>
      <c r="I62" s="106">
        <v>0</v>
      </c>
      <c r="J62" s="129">
        <f t="shared" si="37"/>
        <v>0</v>
      </c>
      <c r="K62" s="73">
        <v>0</v>
      </c>
      <c r="L62" s="73">
        <v>0</v>
      </c>
      <c r="M62" s="73">
        <v>0</v>
      </c>
      <c r="N62" s="106">
        <v>0</v>
      </c>
      <c r="O62" s="129">
        <f t="shared" si="47"/>
        <v>0</v>
      </c>
      <c r="P62" s="73">
        <v>0</v>
      </c>
      <c r="Q62" s="73">
        <v>0</v>
      </c>
      <c r="R62" s="73">
        <v>0</v>
      </c>
      <c r="S62" s="106">
        <v>0</v>
      </c>
      <c r="T62" s="141" t="str">
        <f t="shared" si="5"/>
        <v xml:space="preserve"> </v>
      </c>
      <c r="U62" s="16" t="str">
        <f t="shared" si="5"/>
        <v xml:space="preserve"> </v>
      </c>
      <c r="V62" s="16" t="str">
        <f t="shared" si="5"/>
        <v xml:space="preserve"> </v>
      </c>
      <c r="W62" s="16" t="str">
        <f t="shared" si="5"/>
        <v xml:space="preserve"> </v>
      </c>
      <c r="X62" s="142" t="str">
        <f t="shared" si="5"/>
        <v xml:space="preserve"> </v>
      </c>
    </row>
    <row r="63" spans="1:24" s="12" customFormat="1" ht="41.25" customHeight="1" x14ac:dyDescent="0.2">
      <c r="A63" s="105"/>
      <c r="B63" s="13"/>
      <c r="C63" s="15" t="s">
        <v>62</v>
      </c>
      <c r="D63" s="38">
        <v>3</v>
      </c>
      <c r="E63" s="73">
        <f t="shared" si="51"/>
        <v>0</v>
      </c>
      <c r="F63" s="73">
        <v>0</v>
      </c>
      <c r="G63" s="73">
        <v>0</v>
      </c>
      <c r="H63" s="73">
        <v>0</v>
      </c>
      <c r="I63" s="106">
        <v>0</v>
      </c>
      <c r="J63" s="129">
        <f t="shared" si="37"/>
        <v>243539.1</v>
      </c>
      <c r="K63" s="73">
        <v>0</v>
      </c>
      <c r="L63" s="73">
        <v>0</v>
      </c>
      <c r="M63" s="73">
        <v>0</v>
      </c>
      <c r="N63" s="106">
        <v>243539.1</v>
      </c>
      <c r="O63" s="129">
        <f t="shared" si="47"/>
        <v>243537.88</v>
      </c>
      <c r="P63" s="73">
        <v>0</v>
      </c>
      <c r="Q63" s="73">
        <v>0</v>
      </c>
      <c r="R63" s="73">
        <v>0</v>
      </c>
      <c r="S63" s="106">
        <v>243537.88</v>
      </c>
      <c r="T63" s="141">
        <f t="shared" si="5"/>
        <v>0.99999499053745378</v>
      </c>
      <c r="U63" s="16" t="str">
        <f t="shared" si="5"/>
        <v xml:space="preserve"> </v>
      </c>
      <c r="V63" s="16" t="str">
        <f t="shared" si="5"/>
        <v xml:space="preserve"> </v>
      </c>
      <c r="W63" s="16" t="str">
        <f t="shared" si="5"/>
        <v xml:space="preserve"> </v>
      </c>
      <c r="X63" s="142">
        <f t="shared" si="5"/>
        <v>0.99999499053745378</v>
      </c>
    </row>
    <row r="64" spans="1:24" s="12" customFormat="1" ht="45.75" customHeight="1" x14ac:dyDescent="0.2">
      <c r="A64" s="102">
        <v>1004</v>
      </c>
      <c r="B64" s="17">
        <v>31012</v>
      </c>
      <c r="C64" s="17" t="s">
        <v>66</v>
      </c>
      <c r="D64" s="49">
        <v>2</v>
      </c>
      <c r="E64" s="71">
        <f>SUM(F64:I64)</f>
        <v>475658.60000000003</v>
      </c>
      <c r="F64" s="71">
        <f>SUM(F65:F69)</f>
        <v>0</v>
      </c>
      <c r="G64" s="71">
        <f>SUM(G65:G69)</f>
        <v>473258.60000000003</v>
      </c>
      <c r="H64" s="71">
        <f>SUM(H65:H69)</f>
        <v>2400</v>
      </c>
      <c r="I64" s="104">
        <f>SUM(I65:I69)</f>
        <v>0</v>
      </c>
      <c r="J64" s="127">
        <f t="shared" si="37"/>
        <v>36518.400000000001</v>
      </c>
      <c r="K64" s="71">
        <f>SUM(K65:K69)</f>
        <v>0</v>
      </c>
      <c r="L64" s="71">
        <f>SUM(L65:L69)</f>
        <v>15038.4</v>
      </c>
      <c r="M64" s="71">
        <f>SUM(M65:M69)</f>
        <v>21480</v>
      </c>
      <c r="N64" s="104">
        <f>SUM(N65:N69)</f>
        <v>0</v>
      </c>
      <c r="O64" s="127">
        <f t="shared" ref="O64:O78" si="52">SUM(P64:S64)</f>
        <v>34884.83</v>
      </c>
      <c r="P64" s="71">
        <f>SUM(P65:P69)</f>
        <v>0</v>
      </c>
      <c r="Q64" s="71">
        <f>SUM(Q65:Q69)</f>
        <v>13404.83</v>
      </c>
      <c r="R64" s="71">
        <f>SUM(R65:R69)</f>
        <v>21480</v>
      </c>
      <c r="S64" s="104">
        <f>SUM(S65:S69)</f>
        <v>0</v>
      </c>
      <c r="T64" s="139">
        <f t="shared" si="5"/>
        <v>0.95526720776375751</v>
      </c>
      <c r="U64" s="9" t="str">
        <f t="shared" si="5"/>
        <v xml:space="preserve"> </v>
      </c>
      <c r="V64" s="9">
        <f t="shared" si="5"/>
        <v>0.89137341738482823</v>
      </c>
      <c r="W64" s="9">
        <f t="shared" si="5"/>
        <v>1</v>
      </c>
      <c r="X64" s="140" t="str">
        <f t="shared" si="5"/>
        <v xml:space="preserve"> </v>
      </c>
    </row>
    <row r="65" spans="1:24" s="12" customFormat="1" ht="59.25" customHeight="1" x14ac:dyDescent="0.2">
      <c r="A65" s="105"/>
      <c r="B65" s="13"/>
      <c r="C65" s="15" t="s">
        <v>67</v>
      </c>
      <c r="D65" s="38">
        <v>3</v>
      </c>
      <c r="E65" s="73">
        <f t="shared" ref="E65:E69" si="53">SUM(F65:I65)</f>
        <v>429038.4</v>
      </c>
      <c r="F65" s="73">
        <v>0</v>
      </c>
      <c r="G65" s="73">
        <v>429038.4</v>
      </c>
      <c r="H65" s="73">
        <v>0</v>
      </c>
      <c r="I65" s="106">
        <v>0</v>
      </c>
      <c r="J65" s="129">
        <f t="shared" si="37"/>
        <v>0</v>
      </c>
      <c r="K65" s="73">
        <v>0</v>
      </c>
      <c r="L65" s="73">
        <v>0</v>
      </c>
      <c r="M65" s="73">
        <v>0</v>
      </c>
      <c r="N65" s="106">
        <v>0</v>
      </c>
      <c r="O65" s="129">
        <f t="shared" si="52"/>
        <v>0</v>
      </c>
      <c r="P65" s="73">
        <v>0</v>
      </c>
      <c r="Q65" s="73">
        <v>0</v>
      </c>
      <c r="R65" s="73">
        <v>0</v>
      </c>
      <c r="S65" s="106">
        <v>0</v>
      </c>
      <c r="T65" s="141" t="str">
        <f t="shared" si="5"/>
        <v xml:space="preserve"> </v>
      </c>
      <c r="U65" s="16" t="str">
        <f t="shared" si="5"/>
        <v xml:space="preserve"> </v>
      </c>
      <c r="V65" s="16" t="str">
        <f t="shared" si="5"/>
        <v xml:space="preserve"> </v>
      </c>
      <c r="W65" s="16" t="str">
        <f t="shared" si="5"/>
        <v xml:space="preserve"> </v>
      </c>
      <c r="X65" s="142" t="str">
        <f t="shared" si="5"/>
        <v xml:space="preserve"> </v>
      </c>
    </row>
    <row r="66" spans="1:24" s="12" customFormat="1" ht="157.5" customHeight="1" x14ac:dyDescent="0.2">
      <c r="A66" s="105"/>
      <c r="B66" s="13"/>
      <c r="C66" s="15" t="s">
        <v>68</v>
      </c>
      <c r="D66" s="38">
        <v>3</v>
      </c>
      <c r="E66" s="73">
        <f t="shared" si="53"/>
        <v>2400</v>
      </c>
      <c r="F66" s="73">
        <v>0</v>
      </c>
      <c r="G66" s="73">
        <v>0</v>
      </c>
      <c r="H66" s="73">
        <v>2400</v>
      </c>
      <c r="I66" s="106">
        <v>0</v>
      </c>
      <c r="J66" s="129">
        <f t="shared" si="37"/>
        <v>21480</v>
      </c>
      <c r="K66" s="73">
        <v>0</v>
      </c>
      <c r="L66" s="73">
        <v>0</v>
      </c>
      <c r="M66" s="73">
        <v>21480</v>
      </c>
      <c r="N66" s="106"/>
      <c r="O66" s="129">
        <f t="shared" si="52"/>
        <v>21480</v>
      </c>
      <c r="P66" s="73">
        <v>0</v>
      </c>
      <c r="Q66" s="73">
        <v>0</v>
      </c>
      <c r="R66" s="73">
        <v>21480</v>
      </c>
      <c r="S66" s="106">
        <v>0</v>
      </c>
      <c r="T66" s="141">
        <f t="shared" si="5"/>
        <v>1</v>
      </c>
      <c r="U66" s="16" t="str">
        <f t="shared" si="5"/>
        <v xml:space="preserve"> </v>
      </c>
      <c r="V66" s="16" t="str">
        <f t="shared" si="5"/>
        <v xml:space="preserve"> </v>
      </c>
      <c r="W66" s="16">
        <f t="shared" si="5"/>
        <v>1</v>
      </c>
      <c r="X66" s="142" t="str">
        <f t="shared" si="5"/>
        <v xml:space="preserve"> </v>
      </c>
    </row>
    <row r="67" spans="1:24" s="12" customFormat="1" ht="45.75" customHeight="1" x14ac:dyDescent="0.2">
      <c r="A67" s="105"/>
      <c r="B67" s="13"/>
      <c r="C67" s="15" t="s">
        <v>69</v>
      </c>
      <c r="D67" s="38">
        <v>3</v>
      </c>
      <c r="E67" s="73">
        <f t="shared" si="53"/>
        <v>36117.699999999997</v>
      </c>
      <c r="F67" s="73">
        <v>0</v>
      </c>
      <c r="G67" s="73">
        <v>36117.699999999997</v>
      </c>
      <c r="H67" s="73">
        <v>0</v>
      </c>
      <c r="I67" s="106">
        <v>0</v>
      </c>
      <c r="J67" s="129">
        <f t="shared" si="37"/>
        <v>5465.9</v>
      </c>
      <c r="K67" s="73">
        <v>0</v>
      </c>
      <c r="L67" s="73">
        <v>5465.9</v>
      </c>
      <c r="M67" s="73">
        <v>0</v>
      </c>
      <c r="N67" s="106">
        <v>0</v>
      </c>
      <c r="O67" s="129">
        <f t="shared" si="52"/>
        <v>5302.33</v>
      </c>
      <c r="P67" s="73">
        <v>0</v>
      </c>
      <c r="Q67" s="73">
        <v>5302.33</v>
      </c>
      <c r="R67" s="73">
        <v>0</v>
      </c>
      <c r="S67" s="106">
        <v>0</v>
      </c>
      <c r="T67" s="141">
        <f t="shared" si="5"/>
        <v>0.97007446166230638</v>
      </c>
      <c r="U67" s="16" t="str">
        <f t="shared" si="5"/>
        <v xml:space="preserve"> </v>
      </c>
      <c r="V67" s="16">
        <f t="shared" si="5"/>
        <v>0.97007446166230638</v>
      </c>
      <c r="W67" s="16" t="str">
        <f t="shared" si="5"/>
        <v xml:space="preserve"> </v>
      </c>
      <c r="X67" s="142" t="str">
        <f t="shared" si="5"/>
        <v xml:space="preserve"> </v>
      </c>
    </row>
    <row r="68" spans="1:24" s="12" customFormat="1" ht="43.5" customHeight="1" x14ac:dyDescent="0.2">
      <c r="A68" s="105"/>
      <c r="B68" s="13"/>
      <c r="C68" s="15" t="s">
        <v>70</v>
      </c>
      <c r="D68" s="38">
        <v>3</v>
      </c>
      <c r="E68" s="73">
        <f t="shared" si="53"/>
        <v>8102.5</v>
      </c>
      <c r="F68" s="73">
        <v>0</v>
      </c>
      <c r="G68" s="73">
        <v>8102.5</v>
      </c>
      <c r="H68" s="73">
        <v>0</v>
      </c>
      <c r="I68" s="106">
        <v>0</v>
      </c>
      <c r="J68" s="129">
        <f t="shared" si="37"/>
        <v>8102.5</v>
      </c>
      <c r="K68" s="73">
        <v>0</v>
      </c>
      <c r="L68" s="73">
        <v>8102.5</v>
      </c>
      <c r="M68" s="73">
        <v>0</v>
      </c>
      <c r="N68" s="106">
        <v>0</v>
      </c>
      <c r="O68" s="129">
        <f t="shared" si="52"/>
        <v>8102.5</v>
      </c>
      <c r="P68" s="73">
        <v>0</v>
      </c>
      <c r="Q68" s="73">
        <v>8102.5</v>
      </c>
      <c r="R68" s="73">
        <v>0</v>
      </c>
      <c r="S68" s="106">
        <v>0</v>
      </c>
      <c r="T68" s="141">
        <f t="shared" si="5"/>
        <v>1</v>
      </c>
      <c r="U68" s="16" t="str">
        <f t="shared" si="5"/>
        <v xml:space="preserve"> </v>
      </c>
      <c r="V68" s="16">
        <f t="shared" si="5"/>
        <v>1</v>
      </c>
      <c r="W68" s="16" t="str">
        <f t="shared" si="5"/>
        <v xml:space="preserve"> </v>
      </c>
      <c r="X68" s="142" t="str">
        <f t="shared" si="5"/>
        <v xml:space="preserve"> </v>
      </c>
    </row>
    <row r="69" spans="1:24" s="12" customFormat="1" ht="129.75" customHeight="1" x14ac:dyDescent="0.2">
      <c r="A69" s="105"/>
      <c r="B69" s="13"/>
      <c r="C69" s="15" t="s">
        <v>71</v>
      </c>
      <c r="D69" s="38">
        <v>3</v>
      </c>
      <c r="E69" s="73">
        <f t="shared" si="53"/>
        <v>0</v>
      </c>
      <c r="F69" s="73">
        <v>0</v>
      </c>
      <c r="G69" s="73">
        <v>0</v>
      </c>
      <c r="H69" s="73">
        <v>0</v>
      </c>
      <c r="I69" s="106">
        <v>0</v>
      </c>
      <c r="J69" s="129">
        <f t="shared" si="37"/>
        <v>1470</v>
      </c>
      <c r="K69" s="73">
        <v>0</v>
      </c>
      <c r="L69" s="73">
        <v>1470</v>
      </c>
      <c r="M69" s="73">
        <v>0</v>
      </c>
      <c r="N69" s="106">
        <v>0</v>
      </c>
      <c r="O69" s="129">
        <f t="shared" si="52"/>
        <v>0</v>
      </c>
      <c r="P69" s="73">
        <v>0</v>
      </c>
      <c r="Q69" s="73">
        <v>0</v>
      </c>
      <c r="R69" s="73">
        <v>0</v>
      </c>
      <c r="S69" s="106">
        <v>0</v>
      </c>
      <c r="T69" s="141">
        <f t="shared" si="5"/>
        <v>0</v>
      </c>
      <c r="U69" s="16" t="str">
        <f t="shared" si="5"/>
        <v xml:space="preserve"> </v>
      </c>
      <c r="V69" s="16">
        <f t="shared" si="5"/>
        <v>0</v>
      </c>
      <c r="W69" s="16" t="str">
        <f t="shared" si="5"/>
        <v xml:space="preserve"> </v>
      </c>
      <c r="X69" s="142" t="str">
        <f t="shared" si="5"/>
        <v xml:space="preserve"> </v>
      </c>
    </row>
    <row r="70" spans="1:24" s="12" customFormat="1" ht="32.25" customHeight="1" x14ac:dyDescent="0.2">
      <c r="A70" s="102">
        <v>1004</v>
      </c>
      <c r="B70" s="17">
        <v>31013</v>
      </c>
      <c r="C70" s="17" t="s">
        <v>72</v>
      </c>
      <c r="D70" s="49">
        <v>2</v>
      </c>
      <c r="E70" s="71">
        <f t="shared" ref="E70:E76" si="54">+F70+G70+H70+I70</f>
        <v>700000</v>
      </c>
      <c r="F70" s="71">
        <v>0</v>
      </c>
      <c r="G70" s="71">
        <v>0</v>
      </c>
      <c r="H70" s="71">
        <v>700000</v>
      </c>
      <c r="I70" s="104"/>
      <c r="J70" s="127">
        <f t="shared" si="37"/>
        <v>427475</v>
      </c>
      <c r="K70" s="71"/>
      <c r="L70" s="71"/>
      <c r="M70" s="71">
        <v>427475</v>
      </c>
      <c r="N70" s="104"/>
      <c r="O70" s="127">
        <f t="shared" si="52"/>
        <v>384515</v>
      </c>
      <c r="P70" s="71">
        <v>0</v>
      </c>
      <c r="Q70" s="71">
        <v>0</v>
      </c>
      <c r="R70" s="71">
        <v>384515</v>
      </c>
      <c r="S70" s="104">
        <v>0</v>
      </c>
      <c r="T70" s="139">
        <f t="shared" si="5"/>
        <v>0.89950289490613489</v>
      </c>
      <c r="U70" s="9" t="str">
        <f t="shared" si="5"/>
        <v xml:space="preserve"> </v>
      </c>
      <c r="V70" s="9" t="str">
        <f t="shared" si="5"/>
        <v xml:space="preserve"> </v>
      </c>
      <c r="W70" s="9">
        <f t="shared" si="5"/>
        <v>0.89950289490613489</v>
      </c>
      <c r="X70" s="140" t="str">
        <f t="shared" si="5"/>
        <v xml:space="preserve"> </v>
      </c>
    </row>
    <row r="71" spans="1:24" s="12" customFormat="1" ht="39.75" customHeight="1" x14ac:dyDescent="0.2">
      <c r="A71" s="102">
        <v>1004</v>
      </c>
      <c r="B71" s="17">
        <v>31014</v>
      </c>
      <c r="C71" s="17" t="s">
        <v>73</v>
      </c>
      <c r="D71" s="49">
        <v>2</v>
      </c>
      <c r="E71" s="71">
        <f>SUM(F71:I71)</f>
        <v>238525.30000000002</v>
      </c>
      <c r="F71" s="71">
        <f>SUM(F72:F74)</f>
        <v>0</v>
      </c>
      <c r="G71" s="71">
        <f>SUM(G72:G74)</f>
        <v>211843.20000000001</v>
      </c>
      <c r="H71" s="71">
        <f>SUM(H72:H74)</f>
        <v>26682.1</v>
      </c>
      <c r="I71" s="104">
        <f>SUM(I72:I74)</f>
        <v>0</v>
      </c>
      <c r="J71" s="127">
        <f t="shared" si="37"/>
        <v>163034.9</v>
      </c>
      <c r="K71" s="71">
        <f>SUM(K72:K74)</f>
        <v>0</v>
      </c>
      <c r="L71" s="71">
        <f>SUM(L72:L74)</f>
        <v>136950.79999999999</v>
      </c>
      <c r="M71" s="71">
        <f>SUM(M72:M74)</f>
        <v>26084.1</v>
      </c>
      <c r="N71" s="104">
        <f>SUM(N72:N74)</f>
        <v>0</v>
      </c>
      <c r="O71" s="127">
        <f t="shared" si="52"/>
        <v>161419.01</v>
      </c>
      <c r="P71" s="71">
        <f>SUM(P72:P74)</f>
        <v>0</v>
      </c>
      <c r="Q71" s="71">
        <f>SUM(Q72:Q74)</f>
        <v>135335.01</v>
      </c>
      <c r="R71" s="71">
        <f>SUM(R72:R74)</f>
        <v>26084</v>
      </c>
      <c r="S71" s="104">
        <v>0</v>
      </c>
      <c r="T71" s="139">
        <f t="shared" si="5"/>
        <v>0.99008868653276083</v>
      </c>
      <c r="U71" s="9" t="str">
        <f t="shared" si="5"/>
        <v xml:space="preserve"> </v>
      </c>
      <c r="V71" s="9">
        <f t="shared" si="5"/>
        <v>0.98820167534618286</v>
      </c>
      <c r="W71" s="9">
        <f t="shared" si="5"/>
        <v>0.99999616624687071</v>
      </c>
      <c r="X71" s="140" t="str">
        <f t="shared" si="5"/>
        <v xml:space="preserve"> </v>
      </c>
    </row>
    <row r="72" spans="1:24" s="12" customFormat="1" ht="46.5" customHeight="1" x14ac:dyDescent="0.2">
      <c r="A72" s="105"/>
      <c r="B72" s="13"/>
      <c r="C72" s="15" t="s">
        <v>74</v>
      </c>
      <c r="D72" s="38">
        <v>3</v>
      </c>
      <c r="E72" s="73">
        <f>SUM(F72:I72)</f>
        <v>120566.2</v>
      </c>
      <c r="F72" s="73">
        <v>0</v>
      </c>
      <c r="G72" s="73">
        <v>120566.2</v>
      </c>
      <c r="H72" s="73">
        <v>0</v>
      </c>
      <c r="I72" s="106">
        <v>0</v>
      </c>
      <c r="J72" s="129">
        <f t="shared" si="37"/>
        <v>135762.4</v>
      </c>
      <c r="K72" s="73">
        <v>0</v>
      </c>
      <c r="L72" s="73">
        <v>135762.4</v>
      </c>
      <c r="M72" s="73">
        <v>0</v>
      </c>
      <c r="N72" s="106">
        <v>0</v>
      </c>
      <c r="O72" s="129">
        <f t="shared" si="52"/>
        <v>135335.01</v>
      </c>
      <c r="P72" s="73">
        <v>0</v>
      </c>
      <c r="Q72" s="73">
        <v>135335.01</v>
      </c>
      <c r="R72" s="73">
        <v>0</v>
      </c>
      <c r="S72" s="106">
        <v>0</v>
      </c>
      <c r="T72" s="141">
        <f t="shared" si="5"/>
        <v>0.99685192660117983</v>
      </c>
      <c r="U72" s="16" t="str">
        <f t="shared" si="5"/>
        <v xml:space="preserve"> </v>
      </c>
      <c r="V72" s="16">
        <f t="shared" si="5"/>
        <v>0.99685192660117983</v>
      </c>
      <c r="W72" s="16" t="str">
        <f t="shared" si="5"/>
        <v xml:space="preserve"> </v>
      </c>
      <c r="X72" s="142" t="str">
        <f t="shared" si="5"/>
        <v xml:space="preserve"> </v>
      </c>
    </row>
    <row r="73" spans="1:24" s="12" customFormat="1" ht="26.25" customHeight="1" x14ac:dyDescent="0.2">
      <c r="A73" s="105"/>
      <c r="B73" s="13"/>
      <c r="C73" s="15" t="s">
        <v>75</v>
      </c>
      <c r="D73" s="38">
        <v>3</v>
      </c>
      <c r="E73" s="73">
        <f t="shared" ref="E73:E74" si="55">SUM(F73:I73)</f>
        <v>91277</v>
      </c>
      <c r="F73" s="73">
        <v>0</v>
      </c>
      <c r="G73" s="73">
        <v>91277</v>
      </c>
      <c r="H73" s="73">
        <v>0</v>
      </c>
      <c r="I73" s="106">
        <v>0</v>
      </c>
      <c r="J73" s="129">
        <f t="shared" si="37"/>
        <v>1188.4000000000001</v>
      </c>
      <c r="K73" s="73">
        <v>0</v>
      </c>
      <c r="L73" s="73">
        <v>1188.4000000000001</v>
      </c>
      <c r="M73" s="73">
        <v>0</v>
      </c>
      <c r="N73" s="106">
        <v>0</v>
      </c>
      <c r="O73" s="129">
        <f t="shared" si="52"/>
        <v>0</v>
      </c>
      <c r="P73" s="73">
        <v>0</v>
      </c>
      <c r="Q73" s="73">
        <v>0</v>
      </c>
      <c r="R73" s="73">
        <v>0</v>
      </c>
      <c r="S73" s="106">
        <v>0</v>
      </c>
      <c r="T73" s="141">
        <f t="shared" si="5"/>
        <v>0</v>
      </c>
      <c r="U73" s="16" t="str">
        <f t="shared" si="5"/>
        <v xml:space="preserve"> </v>
      </c>
      <c r="V73" s="16">
        <f t="shared" si="5"/>
        <v>0</v>
      </c>
      <c r="W73" s="16" t="str">
        <f t="shared" si="5"/>
        <v xml:space="preserve"> </v>
      </c>
      <c r="X73" s="142" t="str">
        <f t="shared" si="5"/>
        <v xml:space="preserve"> </v>
      </c>
    </row>
    <row r="74" spans="1:24" s="12" customFormat="1" ht="63" customHeight="1" x14ac:dyDescent="0.2">
      <c r="A74" s="105"/>
      <c r="B74" s="13"/>
      <c r="C74" s="15" t="s">
        <v>76</v>
      </c>
      <c r="D74" s="38">
        <v>3</v>
      </c>
      <c r="E74" s="73">
        <f t="shared" si="55"/>
        <v>26682.1</v>
      </c>
      <c r="F74" s="73">
        <v>0</v>
      </c>
      <c r="G74" s="73">
        <v>0</v>
      </c>
      <c r="H74" s="73">
        <v>26682.1</v>
      </c>
      <c r="I74" s="106">
        <v>0</v>
      </c>
      <c r="J74" s="129">
        <f t="shared" si="37"/>
        <v>26084.1</v>
      </c>
      <c r="K74" s="73">
        <v>0</v>
      </c>
      <c r="L74" s="73">
        <v>0</v>
      </c>
      <c r="M74" s="73">
        <v>26084.1</v>
      </c>
      <c r="N74" s="106">
        <v>0</v>
      </c>
      <c r="O74" s="129">
        <f t="shared" si="52"/>
        <v>26084</v>
      </c>
      <c r="P74" s="73">
        <v>0</v>
      </c>
      <c r="Q74" s="73">
        <v>0</v>
      </c>
      <c r="R74" s="73">
        <v>26084</v>
      </c>
      <c r="S74" s="106">
        <v>0</v>
      </c>
      <c r="T74" s="141">
        <f t="shared" si="5"/>
        <v>0.99999616624687071</v>
      </c>
      <c r="U74" s="16" t="str">
        <f t="shared" si="5"/>
        <v xml:space="preserve"> </v>
      </c>
      <c r="V74" s="16" t="str">
        <f t="shared" si="5"/>
        <v xml:space="preserve"> </v>
      </c>
      <c r="W74" s="16">
        <f t="shared" si="5"/>
        <v>0.99999616624687071</v>
      </c>
      <c r="X74" s="142" t="str">
        <f t="shared" si="5"/>
        <v xml:space="preserve"> </v>
      </c>
    </row>
    <row r="75" spans="1:24" s="12" customFormat="1" ht="29.25" customHeight="1" x14ac:dyDescent="0.2">
      <c r="A75" s="102">
        <v>1004</v>
      </c>
      <c r="B75" s="17">
        <v>31020</v>
      </c>
      <c r="C75" s="17" t="s">
        <v>77</v>
      </c>
      <c r="D75" s="49">
        <v>2</v>
      </c>
      <c r="E75" s="71">
        <f t="shared" si="54"/>
        <v>122617</v>
      </c>
      <c r="F75" s="70">
        <f>F76</f>
        <v>122617</v>
      </c>
      <c r="G75" s="70">
        <f>G76</f>
        <v>0</v>
      </c>
      <c r="H75" s="70">
        <f t="shared" ref="H75:I75" si="56">H76</f>
        <v>0</v>
      </c>
      <c r="I75" s="103">
        <f t="shared" si="56"/>
        <v>0</v>
      </c>
      <c r="J75" s="127">
        <f t="shared" si="37"/>
        <v>175189.3</v>
      </c>
      <c r="K75" s="70">
        <f>+K76</f>
        <v>175189.3</v>
      </c>
      <c r="L75" s="70">
        <f t="shared" ref="L75:N75" si="57">+L76</f>
        <v>0</v>
      </c>
      <c r="M75" s="70">
        <f t="shared" si="57"/>
        <v>0</v>
      </c>
      <c r="N75" s="103">
        <f t="shared" si="57"/>
        <v>0</v>
      </c>
      <c r="O75" s="127">
        <f t="shared" si="52"/>
        <v>174802.03</v>
      </c>
      <c r="P75" s="70">
        <f>+P76</f>
        <v>174802.03</v>
      </c>
      <c r="Q75" s="70">
        <f t="shared" ref="Q75:R75" si="58">+Q76</f>
        <v>0</v>
      </c>
      <c r="R75" s="70">
        <f t="shared" si="58"/>
        <v>0</v>
      </c>
      <c r="S75" s="131"/>
      <c r="T75" s="139">
        <f t="shared" si="5"/>
        <v>0.99778941978762403</v>
      </c>
      <c r="U75" s="9">
        <f t="shared" si="5"/>
        <v>0.99778941978762403</v>
      </c>
      <c r="V75" s="9" t="str">
        <f t="shared" si="5"/>
        <v xml:space="preserve"> </v>
      </c>
      <c r="W75" s="9" t="str">
        <f t="shared" si="5"/>
        <v xml:space="preserve"> </v>
      </c>
      <c r="X75" s="140" t="str">
        <f t="shared" si="5"/>
        <v xml:space="preserve"> </v>
      </c>
    </row>
    <row r="76" spans="1:24" s="12" customFormat="1" ht="60" customHeight="1" x14ac:dyDescent="0.2">
      <c r="A76" s="107"/>
      <c r="B76" s="13"/>
      <c r="C76" s="15" t="s">
        <v>78</v>
      </c>
      <c r="D76" s="38">
        <v>3</v>
      </c>
      <c r="E76" s="73">
        <f t="shared" si="54"/>
        <v>122617</v>
      </c>
      <c r="F76" s="73">
        <v>122617</v>
      </c>
      <c r="G76" s="73">
        <v>0</v>
      </c>
      <c r="H76" s="73">
        <v>0</v>
      </c>
      <c r="I76" s="106">
        <v>0</v>
      </c>
      <c r="J76" s="129">
        <f t="shared" si="37"/>
        <v>175189.3</v>
      </c>
      <c r="K76" s="73">
        <v>175189.3</v>
      </c>
      <c r="L76" s="73">
        <v>0</v>
      </c>
      <c r="M76" s="73">
        <v>0</v>
      </c>
      <c r="N76" s="106">
        <v>0</v>
      </c>
      <c r="O76" s="129">
        <f t="shared" si="52"/>
        <v>174802.03</v>
      </c>
      <c r="P76" s="73">
        <v>174802.03</v>
      </c>
      <c r="Q76" s="73">
        <v>0</v>
      </c>
      <c r="R76" s="73">
        <v>0</v>
      </c>
      <c r="S76" s="106">
        <v>0</v>
      </c>
      <c r="T76" s="141">
        <f t="shared" si="5"/>
        <v>0.99778941978762403</v>
      </c>
      <c r="U76" s="16">
        <f t="shared" si="5"/>
        <v>0.99778941978762403</v>
      </c>
      <c r="V76" s="16" t="str">
        <f t="shared" si="5"/>
        <v xml:space="preserve"> </v>
      </c>
      <c r="W76" s="16" t="str">
        <f t="shared" si="5"/>
        <v xml:space="preserve"> </v>
      </c>
      <c r="X76" s="142" t="str">
        <f t="shared" si="5"/>
        <v xml:space="preserve"> </v>
      </c>
    </row>
    <row r="77" spans="1:24" s="12" customFormat="1" ht="43.5" customHeight="1" x14ac:dyDescent="0.2">
      <c r="A77" s="102">
        <v>1017</v>
      </c>
      <c r="B77" s="17">
        <v>21001</v>
      </c>
      <c r="C77" s="17" t="s">
        <v>79</v>
      </c>
      <c r="D77" s="49">
        <v>2</v>
      </c>
      <c r="E77" s="71">
        <f t="shared" ref="E77" si="59">SUM(F77:I77)</f>
        <v>820000</v>
      </c>
      <c r="F77" s="71">
        <v>0</v>
      </c>
      <c r="G77" s="71">
        <v>800000</v>
      </c>
      <c r="H77" s="71">
        <v>20000</v>
      </c>
      <c r="I77" s="104">
        <v>0</v>
      </c>
      <c r="J77" s="127">
        <f t="shared" si="37"/>
        <v>798340.7</v>
      </c>
      <c r="K77" s="71">
        <v>0</v>
      </c>
      <c r="L77" s="71">
        <v>779620.7</v>
      </c>
      <c r="M77" s="71">
        <v>18720</v>
      </c>
      <c r="N77" s="104">
        <v>0</v>
      </c>
      <c r="O77" s="127">
        <f>SUM(P77:S77)</f>
        <v>798335.67</v>
      </c>
      <c r="P77" s="71">
        <v>0</v>
      </c>
      <c r="Q77" s="71">
        <v>779615.67</v>
      </c>
      <c r="R77" s="71">
        <v>18720</v>
      </c>
      <c r="S77" s="104">
        <v>0</v>
      </c>
      <c r="T77" s="139">
        <f t="shared" si="5"/>
        <v>0.99999369943183414</v>
      </c>
      <c r="U77" s="9" t="str">
        <f t="shared" si="5"/>
        <v xml:space="preserve"> </v>
      </c>
      <c r="V77" s="9">
        <f t="shared" si="5"/>
        <v>0.99999354814462993</v>
      </c>
      <c r="W77" s="9">
        <f t="shared" si="5"/>
        <v>1</v>
      </c>
      <c r="X77" s="140" t="str">
        <f t="shared" si="5"/>
        <v xml:space="preserve"> </v>
      </c>
    </row>
    <row r="78" spans="1:24" s="12" customFormat="1" ht="60" customHeight="1" x14ac:dyDescent="0.2">
      <c r="A78" s="108">
        <v>1040</v>
      </c>
      <c r="B78" s="19">
        <v>12003</v>
      </c>
      <c r="C78" s="19" t="s">
        <v>80</v>
      </c>
      <c r="D78" s="49">
        <v>2</v>
      </c>
      <c r="E78" s="70">
        <f>SUM(F78:I78)</f>
        <v>172862</v>
      </c>
      <c r="F78" s="71">
        <v>0</v>
      </c>
      <c r="G78" s="76">
        <v>172862</v>
      </c>
      <c r="H78" s="71">
        <v>0</v>
      </c>
      <c r="I78" s="104">
        <v>0</v>
      </c>
      <c r="J78" s="127">
        <f t="shared" si="37"/>
        <v>0</v>
      </c>
      <c r="K78" s="71">
        <v>0</v>
      </c>
      <c r="L78" s="71">
        <v>0</v>
      </c>
      <c r="M78" s="71">
        <v>0</v>
      </c>
      <c r="N78" s="104">
        <v>0</v>
      </c>
      <c r="O78" s="127">
        <f t="shared" si="52"/>
        <v>0</v>
      </c>
      <c r="P78" s="71">
        <v>0</v>
      </c>
      <c r="Q78" s="71">
        <v>0</v>
      </c>
      <c r="R78" s="71">
        <v>0</v>
      </c>
      <c r="S78" s="104">
        <v>0</v>
      </c>
      <c r="T78" s="139" t="str">
        <f t="shared" ref="T78:X128" si="60">IF(J78=0," ",O78/J78)</f>
        <v xml:space="preserve"> </v>
      </c>
      <c r="U78" s="9" t="str">
        <f t="shared" si="60"/>
        <v xml:space="preserve"> </v>
      </c>
      <c r="V78" s="9" t="str">
        <f t="shared" si="60"/>
        <v xml:space="preserve"> </v>
      </c>
      <c r="W78" s="9" t="str">
        <f t="shared" si="60"/>
        <v xml:space="preserve"> </v>
      </c>
      <c r="X78" s="140" t="str">
        <f t="shared" si="60"/>
        <v xml:space="preserve"> </v>
      </c>
    </row>
    <row r="79" spans="1:24" s="12" customFormat="1" ht="41.25" customHeight="1" x14ac:dyDescent="0.2">
      <c r="A79" s="102">
        <v>1049</v>
      </c>
      <c r="B79" s="17">
        <v>21001</v>
      </c>
      <c r="C79" s="14" t="s">
        <v>81</v>
      </c>
      <c r="D79" s="49">
        <v>2</v>
      </c>
      <c r="E79" s="71">
        <f>+F79+G79+H79+I79</f>
        <v>45102324.5</v>
      </c>
      <c r="F79" s="70">
        <v>0</v>
      </c>
      <c r="G79" s="71">
        <v>45102324.5</v>
      </c>
      <c r="H79" s="70">
        <v>0</v>
      </c>
      <c r="I79" s="103">
        <v>0</v>
      </c>
      <c r="J79" s="127">
        <f t="shared" si="37"/>
        <v>62296208.600000001</v>
      </c>
      <c r="K79" s="70">
        <f>SUM(K80,K137,K182)+K252+K253+K254</f>
        <v>52789</v>
      </c>
      <c r="L79" s="70">
        <f>SUM(L80,L137,L182)+L252+L253+L254</f>
        <v>61978081.300000004</v>
      </c>
      <c r="M79" s="70">
        <f t="shared" ref="M79:N79" si="61">SUM(M80,M137,M182)+M252+M253+M254</f>
        <v>265338.29999999993</v>
      </c>
      <c r="N79" s="103">
        <f t="shared" si="61"/>
        <v>0</v>
      </c>
      <c r="O79" s="127">
        <f t="shared" ref="O79:O91" si="62">SUM(P79:S79)</f>
        <v>59704208.099200003</v>
      </c>
      <c r="P79" s="70">
        <f>SUM(P80,P137,P182)+P252+P253+P254</f>
        <v>52788.957000000002</v>
      </c>
      <c r="Q79" s="70">
        <f>SUM(Q80,Q137,Q182)+Q252+Q253+Q254</f>
        <v>59441329.600199997</v>
      </c>
      <c r="R79" s="70">
        <f>SUM(R80,R137,R182)+R252+R253+R254</f>
        <v>210089.54200000002</v>
      </c>
      <c r="S79" s="103">
        <f t="shared" ref="S79" si="63">SUM(S80,S137,S182)+S252+S253+S254</f>
        <v>0</v>
      </c>
      <c r="T79" s="139">
        <f t="shared" si="60"/>
        <v>0.95839232340056091</v>
      </c>
      <c r="U79" s="9">
        <f t="shared" si="60"/>
        <v>0.99999918543635991</v>
      </c>
      <c r="V79" s="9">
        <f t="shared" si="60"/>
        <v>0.95907018018965351</v>
      </c>
      <c r="W79" s="9">
        <f t="shared" si="60"/>
        <v>0.79177993527508117</v>
      </c>
      <c r="X79" s="140" t="str">
        <f t="shared" si="60"/>
        <v xml:space="preserve"> </v>
      </c>
    </row>
    <row r="80" spans="1:24" s="12" customFormat="1" ht="42.75" customHeight="1" x14ac:dyDescent="0.2">
      <c r="A80" s="105"/>
      <c r="B80" s="13"/>
      <c r="C80" s="14" t="s">
        <v>82</v>
      </c>
      <c r="D80" s="8">
        <v>3</v>
      </c>
      <c r="E80" s="71">
        <f>+F80+G80+H80+I80</f>
        <v>0</v>
      </c>
      <c r="F80" s="70">
        <v>0</v>
      </c>
      <c r="G80" s="70">
        <v>0</v>
      </c>
      <c r="H80" s="70">
        <v>0</v>
      </c>
      <c r="I80" s="103">
        <v>0</v>
      </c>
      <c r="J80" s="127">
        <f t="shared" si="37"/>
        <v>23879314.500000004</v>
      </c>
      <c r="K80" s="70">
        <f>K81+K85+K99+K108+K118+K129+K135+K114+K124+K128+K112+K115+K127+K132+K113+K136</f>
        <v>0</v>
      </c>
      <c r="L80" s="70">
        <f>L81+L85+L99+L108+L118+L129+L135+L114+L124+L128+L112+L115+L127+L132+L113+L136</f>
        <v>23821419.700000003</v>
      </c>
      <c r="M80" s="70">
        <f>M81+M85+M99+M108+M118+M129+M135+M114+M124+M128+M112+M115+M127+M132+M113+M136</f>
        <v>57894.799999999996</v>
      </c>
      <c r="N80" s="103">
        <f>N81+N85+N99+N108+N118+N129+N135+N114+N124+N128+N112+N115+N127+N132+N113+N136</f>
        <v>0</v>
      </c>
      <c r="O80" s="127">
        <f t="shared" si="62"/>
        <v>22865254.999200001</v>
      </c>
      <c r="P80" s="70">
        <f t="shared" ref="P80" si="64">P81+P85+P99+P108+P118+P129+P135+P114+P124+P128+P112+P115+P127+P132+P113+P136</f>
        <v>0</v>
      </c>
      <c r="Q80" s="70">
        <f>Q81+Q85+Q99+Q108+Q118+Q129+Q135+Q114+Q124+Q128+Q112+Q115+Q127+Q132+Q113+Q136</f>
        <v>22810399.816200003</v>
      </c>
      <c r="R80" s="70">
        <f>R81+R85+R99+R108+R112+R113+R114+R115+R118+R124+R127+R128+R129+R132+R135+R136</f>
        <v>54855.183000000005</v>
      </c>
      <c r="S80" s="103">
        <f>S81+S85+S99+S108+S118+S129+S135+S114+S124+S128+S112+S115+S127+S132+S113+S136</f>
        <v>0</v>
      </c>
      <c r="T80" s="139">
        <f t="shared" si="60"/>
        <v>0.95753397775300453</v>
      </c>
      <c r="U80" s="9" t="str">
        <f t="shared" si="60"/>
        <v xml:space="preserve"> </v>
      </c>
      <c r="V80" s="9">
        <f t="shared" si="60"/>
        <v>0.95755836988170773</v>
      </c>
      <c r="W80" s="9">
        <f t="shared" si="60"/>
        <v>0.94749758182082</v>
      </c>
      <c r="X80" s="140" t="str">
        <f t="shared" si="60"/>
        <v xml:space="preserve"> </v>
      </c>
    </row>
    <row r="81" spans="1:24" s="12" customFormat="1" ht="27.75" customHeight="1" x14ac:dyDescent="0.2">
      <c r="A81" s="105"/>
      <c r="B81" s="13"/>
      <c r="C81" s="20" t="s">
        <v>83</v>
      </c>
      <c r="D81" s="8">
        <v>3</v>
      </c>
      <c r="E81" s="71">
        <f t="shared" ref="E81:E144" si="65">+F81+G81+H81+I81</f>
        <v>0</v>
      </c>
      <c r="F81" s="70">
        <v>0</v>
      </c>
      <c r="G81" s="70">
        <v>0</v>
      </c>
      <c r="H81" s="70">
        <v>0</v>
      </c>
      <c r="I81" s="103">
        <v>0</v>
      </c>
      <c r="J81" s="127">
        <f t="shared" si="37"/>
        <v>2928268</v>
      </c>
      <c r="K81" s="70">
        <f>SUM(K82:K84)</f>
        <v>0</v>
      </c>
      <c r="L81" s="70">
        <f>SUM(L82:L84)</f>
        <v>2928268</v>
      </c>
      <c r="M81" s="70">
        <f>SUM(M82:M84)</f>
        <v>0</v>
      </c>
      <c r="N81" s="103">
        <f>N83</f>
        <v>0</v>
      </c>
      <c r="O81" s="127">
        <f t="shared" si="62"/>
        <v>2848765.6899999995</v>
      </c>
      <c r="P81" s="70">
        <f>SUM(P82:P84)</f>
        <v>0</v>
      </c>
      <c r="Q81" s="70">
        <f>SUM(Q82:Q84)</f>
        <v>2848765.6899999995</v>
      </c>
      <c r="R81" s="70">
        <f>SUM(R82:R84)</f>
        <v>0</v>
      </c>
      <c r="S81" s="103">
        <f>S83</f>
        <v>0</v>
      </c>
      <c r="T81" s="139">
        <f t="shared" si="60"/>
        <v>0.9728500567570999</v>
      </c>
      <c r="U81" s="9" t="str">
        <f t="shared" si="60"/>
        <v xml:space="preserve"> </v>
      </c>
      <c r="V81" s="9">
        <f t="shared" si="60"/>
        <v>0.9728500567570999</v>
      </c>
      <c r="W81" s="9" t="str">
        <f t="shared" si="60"/>
        <v xml:space="preserve"> </v>
      </c>
      <c r="X81" s="140" t="str">
        <f t="shared" si="60"/>
        <v xml:space="preserve"> </v>
      </c>
    </row>
    <row r="82" spans="1:24" ht="24.95" customHeight="1" x14ac:dyDescent="0.2">
      <c r="A82" s="107"/>
      <c r="B82" s="18"/>
      <c r="C82" s="15" t="s">
        <v>84</v>
      </c>
      <c r="D82" s="38">
        <v>3</v>
      </c>
      <c r="E82" s="73">
        <f t="shared" si="65"/>
        <v>0</v>
      </c>
      <c r="F82" s="74">
        <v>0</v>
      </c>
      <c r="G82" s="74">
        <v>0</v>
      </c>
      <c r="H82" s="74">
        <v>0</v>
      </c>
      <c r="I82" s="109">
        <v>0</v>
      </c>
      <c r="J82" s="129">
        <f t="shared" si="37"/>
        <v>1168088.5999999999</v>
      </c>
      <c r="K82" s="74">
        <v>0</v>
      </c>
      <c r="L82" s="77">
        <v>1168088.5999999999</v>
      </c>
      <c r="M82" s="74">
        <v>0</v>
      </c>
      <c r="N82" s="109">
        <v>0</v>
      </c>
      <c r="O82" s="129">
        <f t="shared" si="62"/>
        <v>1110054.5499999998</v>
      </c>
      <c r="P82" s="74">
        <v>0</v>
      </c>
      <c r="Q82" s="74">
        <v>1110054.5499999998</v>
      </c>
      <c r="R82" s="74">
        <v>0</v>
      </c>
      <c r="S82" s="109">
        <v>0</v>
      </c>
      <c r="T82" s="141">
        <f t="shared" si="60"/>
        <v>0.9503170821117507</v>
      </c>
      <c r="U82" s="16" t="str">
        <f t="shared" si="60"/>
        <v xml:space="preserve"> </v>
      </c>
      <c r="V82" s="16">
        <f t="shared" si="60"/>
        <v>0.9503170821117507</v>
      </c>
      <c r="W82" s="16" t="str">
        <f t="shared" si="60"/>
        <v xml:space="preserve"> </v>
      </c>
      <c r="X82" s="142" t="str">
        <f t="shared" si="60"/>
        <v xml:space="preserve"> </v>
      </c>
    </row>
    <row r="83" spans="1:24" ht="17.25" customHeight="1" x14ac:dyDescent="0.2">
      <c r="A83" s="107"/>
      <c r="B83" s="18"/>
      <c r="C83" s="15" t="s">
        <v>85</v>
      </c>
      <c r="D83" s="38">
        <v>3</v>
      </c>
      <c r="E83" s="73">
        <f t="shared" si="65"/>
        <v>0</v>
      </c>
      <c r="F83" s="74">
        <v>0</v>
      </c>
      <c r="G83" s="74">
        <v>0</v>
      </c>
      <c r="H83" s="74">
        <v>0</v>
      </c>
      <c r="I83" s="109">
        <v>0</v>
      </c>
      <c r="J83" s="129">
        <f>SUM(K83:N83)</f>
        <v>433888.2</v>
      </c>
      <c r="K83" s="74">
        <v>0</v>
      </c>
      <c r="L83" s="77">
        <v>433888.2</v>
      </c>
      <c r="M83" s="74">
        <v>0</v>
      </c>
      <c r="N83" s="109">
        <v>0</v>
      </c>
      <c r="O83" s="129">
        <f t="shared" si="62"/>
        <v>412420.11300000001</v>
      </c>
      <c r="P83" s="74">
        <v>0</v>
      </c>
      <c r="Q83" s="74">
        <v>412420.11300000001</v>
      </c>
      <c r="R83" s="74">
        <v>0</v>
      </c>
      <c r="S83" s="109">
        <v>0</v>
      </c>
      <c r="T83" s="141">
        <f t="shared" si="60"/>
        <v>0.95052161593700868</v>
      </c>
      <c r="U83" s="16" t="str">
        <f t="shared" si="60"/>
        <v xml:space="preserve"> </v>
      </c>
      <c r="V83" s="16">
        <f t="shared" si="60"/>
        <v>0.95052161593700868</v>
      </c>
      <c r="W83" s="16" t="str">
        <f t="shared" si="60"/>
        <v xml:space="preserve"> </v>
      </c>
      <c r="X83" s="142" t="str">
        <f t="shared" si="60"/>
        <v xml:space="preserve"> </v>
      </c>
    </row>
    <row r="84" spans="1:24" ht="29.25" customHeight="1" x14ac:dyDescent="0.2">
      <c r="A84" s="107"/>
      <c r="B84" s="18"/>
      <c r="C84" s="15" t="s">
        <v>86</v>
      </c>
      <c r="D84" s="38">
        <v>3</v>
      </c>
      <c r="E84" s="73">
        <f t="shared" si="65"/>
        <v>0</v>
      </c>
      <c r="F84" s="74">
        <v>0</v>
      </c>
      <c r="G84" s="74">
        <v>0</v>
      </c>
      <c r="H84" s="74">
        <v>0</v>
      </c>
      <c r="I84" s="109">
        <v>0</v>
      </c>
      <c r="J84" s="129">
        <f t="shared" si="37"/>
        <v>1326291.2000000002</v>
      </c>
      <c r="K84" s="74">
        <v>0</v>
      </c>
      <c r="L84" s="77">
        <v>1326291.2000000002</v>
      </c>
      <c r="M84" s="74">
        <v>0</v>
      </c>
      <c r="N84" s="109">
        <v>0</v>
      </c>
      <c r="O84" s="129">
        <f t="shared" si="62"/>
        <v>1326291.027</v>
      </c>
      <c r="P84" s="74">
        <v>0</v>
      </c>
      <c r="Q84" s="74">
        <v>1326291.027</v>
      </c>
      <c r="R84" s="74">
        <v>0</v>
      </c>
      <c r="S84" s="109">
        <v>0</v>
      </c>
      <c r="T84" s="141">
        <f t="shared" si="60"/>
        <v>0.99999986956107367</v>
      </c>
      <c r="U84" s="16" t="str">
        <f t="shared" si="60"/>
        <v xml:space="preserve"> </v>
      </c>
      <c r="V84" s="16">
        <f t="shared" si="60"/>
        <v>0.99999986956107367</v>
      </c>
      <c r="W84" s="16" t="str">
        <f t="shared" si="60"/>
        <v xml:space="preserve"> </v>
      </c>
      <c r="X84" s="142" t="str">
        <f t="shared" si="60"/>
        <v xml:space="preserve"> </v>
      </c>
    </row>
    <row r="85" spans="1:24" s="12" customFormat="1" ht="27" customHeight="1" x14ac:dyDescent="0.2">
      <c r="A85" s="105"/>
      <c r="B85" s="13"/>
      <c r="C85" s="20" t="s">
        <v>87</v>
      </c>
      <c r="D85" s="8">
        <v>3</v>
      </c>
      <c r="E85" s="71">
        <f t="shared" si="65"/>
        <v>0</v>
      </c>
      <c r="F85" s="70">
        <v>0</v>
      </c>
      <c r="G85" s="70">
        <v>0</v>
      </c>
      <c r="H85" s="70">
        <v>0</v>
      </c>
      <c r="I85" s="103">
        <v>0</v>
      </c>
      <c r="J85" s="127">
        <f t="shared" si="37"/>
        <v>9726705.2000000011</v>
      </c>
      <c r="K85" s="70">
        <f>SUM(K86:K98)</f>
        <v>0</v>
      </c>
      <c r="L85" s="70">
        <f>SUM(L86:L98)</f>
        <v>9706978.2000000011</v>
      </c>
      <c r="M85" s="70">
        <f>SUM(M86:M98)</f>
        <v>19727</v>
      </c>
      <c r="N85" s="103">
        <f>SUM(N86:N98)</f>
        <v>0</v>
      </c>
      <c r="O85" s="127">
        <f t="shared" si="62"/>
        <v>9237989.1150000002</v>
      </c>
      <c r="P85" s="70">
        <v>0</v>
      </c>
      <c r="Q85" s="70">
        <f>SUM(Q86:Q98)</f>
        <v>9218281.3949999996</v>
      </c>
      <c r="R85" s="70">
        <f t="shared" ref="R85" si="66">SUM(R86:R98)</f>
        <v>19707.72</v>
      </c>
      <c r="S85" s="103">
        <f>SUM(S86:S91)</f>
        <v>0</v>
      </c>
      <c r="T85" s="139">
        <f t="shared" si="60"/>
        <v>0.94975522800876078</v>
      </c>
      <c r="U85" s="9" t="str">
        <f t="shared" si="60"/>
        <v xml:space="preserve"> </v>
      </c>
      <c r="V85" s="9">
        <f t="shared" si="60"/>
        <v>0.94965510430424149</v>
      </c>
      <c r="W85" s="9">
        <f t="shared" si="60"/>
        <v>0.99902265929943734</v>
      </c>
      <c r="X85" s="140" t="str">
        <f t="shared" si="60"/>
        <v xml:space="preserve"> </v>
      </c>
    </row>
    <row r="86" spans="1:24" ht="24.95" customHeight="1" x14ac:dyDescent="0.2">
      <c r="A86" s="107"/>
      <c r="B86" s="18"/>
      <c r="C86" s="21" t="s">
        <v>88</v>
      </c>
      <c r="D86" s="38">
        <v>3</v>
      </c>
      <c r="E86" s="73">
        <f t="shared" si="65"/>
        <v>0</v>
      </c>
      <c r="F86" s="74">
        <v>0</v>
      </c>
      <c r="G86" s="74">
        <v>0</v>
      </c>
      <c r="H86" s="74">
        <v>0</v>
      </c>
      <c r="I86" s="109">
        <v>0</v>
      </c>
      <c r="J86" s="129">
        <f t="shared" si="37"/>
        <v>1216325.8999999999</v>
      </c>
      <c r="K86" s="74">
        <v>0</v>
      </c>
      <c r="L86" s="77">
        <v>1216325.8999999999</v>
      </c>
      <c r="M86" s="74">
        <v>0</v>
      </c>
      <c r="N86" s="109">
        <v>0</v>
      </c>
      <c r="O86" s="129">
        <f t="shared" si="62"/>
        <v>1214392.5689999999</v>
      </c>
      <c r="P86" s="74">
        <v>0</v>
      </c>
      <c r="Q86" s="74">
        <f>1185786.964+28605.605</f>
        <v>1214392.5689999999</v>
      </c>
      <c r="R86" s="74">
        <v>0</v>
      </c>
      <c r="S86" s="109">
        <v>0</v>
      </c>
      <c r="T86" s="141">
        <f t="shared" si="60"/>
        <v>0.9984105156356532</v>
      </c>
      <c r="U86" s="16" t="str">
        <f t="shared" si="60"/>
        <v xml:space="preserve"> </v>
      </c>
      <c r="V86" s="16">
        <f t="shared" si="60"/>
        <v>0.9984105156356532</v>
      </c>
      <c r="W86" s="16" t="str">
        <f t="shared" si="60"/>
        <v xml:space="preserve"> </v>
      </c>
      <c r="X86" s="142" t="str">
        <f t="shared" si="60"/>
        <v xml:space="preserve"> </v>
      </c>
    </row>
    <row r="87" spans="1:24" ht="24.95" customHeight="1" x14ac:dyDescent="0.2">
      <c r="A87" s="107"/>
      <c r="B87" s="18"/>
      <c r="C87" s="15" t="s">
        <v>89</v>
      </c>
      <c r="D87" s="38">
        <v>3</v>
      </c>
      <c r="E87" s="73">
        <f t="shared" si="65"/>
        <v>0</v>
      </c>
      <c r="F87" s="74">
        <v>0</v>
      </c>
      <c r="G87" s="74">
        <v>0</v>
      </c>
      <c r="H87" s="74">
        <v>0</v>
      </c>
      <c r="I87" s="109">
        <v>0</v>
      </c>
      <c r="J87" s="129">
        <f t="shared" si="37"/>
        <v>1110300.2</v>
      </c>
      <c r="K87" s="74">
        <v>0</v>
      </c>
      <c r="L87" s="77">
        <v>1110300.2</v>
      </c>
      <c r="M87" s="74">
        <v>0</v>
      </c>
      <c r="N87" s="109">
        <v>0</v>
      </c>
      <c r="O87" s="129">
        <f t="shared" si="62"/>
        <v>1108520.179</v>
      </c>
      <c r="P87" s="74">
        <v>0</v>
      </c>
      <c r="Q87" s="74">
        <v>1108520.179</v>
      </c>
      <c r="R87" s="74">
        <v>0</v>
      </c>
      <c r="S87" s="109">
        <v>0</v>
      </c>
      <c r="T87" s="141">
        <f t="shared" si="60"/>
        <v>0.99839681106064837</v>
      </c>
      <c r="U87" s="16" t="str">
        <f t="shared" si="60"/>
        <v xml:space="preserve"> </v>
      </c>
      <c r="V87" s="16">
        <f t="shared" si="60"/>
        <v>0.99839681106064837</v>
      </c>
      <c r="W87" s="16" t="str">
        <f t="shared" si="60"/>
        <v xml:space="preserve"> </v>
      </c>
      <c r="X87" s="142" t="str">
        <f t="shared" si="60"/>
        <v xml:space="preserve"> </v>
      </c>
    </row>
    <row r="88" spans="1:24" ht="24.95" customHeight="1" x14ac:dyDescent="0.2">
      <c r="A88" s="107"/>
      <c r="B88" s="18"/>
      <c r="C88" s="15" t="s">
        <v>90</v>
      </c>
      <c r="D88" s="38">
        <v>3</v>
      </c>
      <c r="E88" s="73">
        <f t="shared" si="65"/>
        <v>0</v>
      </c>
      <c r="F88" s="74">
        <v>0</v>
      </c>
      <c r="G88" s="74">
        <v>0</v>
      </c>
      <c r="H88" s="74">
        <v>0</v>
      </c>
      <c r="I88" s="109">
        <v>0</v>
      </c>
      <c r="J88" s="129">
        <f t="shared" si="37"/>
        <v>867264.6</v>
      </c>
      <c r="K88" s="74">
        <v>0</v>
      </c>
      <c r="L88" s="77">
        <v>867264.6</v>
      </c>
      <c r="M88" s="74">
        <v>0</v>
      </c>
      <c r="N88" s="109">
        <v>0</v>
      </c>
      <c r="O88" s="129">
        <f t="shared" si="62"/>
        <v>867264.49799999991</v>
      </c>
      <c r="P88" s="74">
        <v>0</v>
      </c>
      <c r="Q88" s="74">
        <v>867264.49799999991</v>
      </c>
      <c r="R88" s="74">
        <v>0</v>
      </c>
      <c r="S88" s="109">
        <v>0</v>
      </c>
      <c r="T88" s="141">
        <f t="shared" si="60"/>
        <v>0.99999988238883486</v>
      </c>
      <c r="U88" s="16" t="str">
        <f t="shared" si="60"/>
        <v xml:space="preserve"> </v>
      </c>
      <c r="V88" s="16">
        <f t="shared" si="60"/>
        <v>0.99999988238883486</v>
      </c>
      <c r="W88" s="16" t="str">
        <f t="shared" si="60"/>
        <v xml:space="preserve"> </v>
      </c>
      <c r="X88" s="142" t="str">
        <f t="shared" si="60"/>
        <v xml:space="preserve"> </v>
      </c>
    </row>
    <row r="89" spans="1:24" ht="24.95" customHeight="1" x14ac:dyDescent="0.2">
      <c r="A89" s="107"/>
      <c r="B89" s="18"/>
      <c r="C89" s="15" t="s">
        <v>91</v>
      </c>
      <c r="D89" s="38">
        <v>3</v>
      </c>
      <c r="E89" s="73">
        <f t="shared" si="65"/>
        <v>0</v>
      </c>
      <c r="F89" s="74">
        <v>0</v>
      </c>
      <c r="G89" s="74">
        <v>0</v>
      </c>
      <c r="H89" s="74">
        <v>0</v>
      </c>
      <c r="I89" s="109">
        <v>0</v>
      </c>
      <c r="J89" s="129">
        <f t="shared" si="37"/>
        <v>2264199.7000000002</v>
      </c>
      <c r="K89" s="74">
        <v>0</v>
      </c>
      <c r="L89" s="77">
        <v>2264199.7000000002</v>
      </c>
      <c r="M89" s="74">
        <v>0</v>
      </c>
      <c r="N89" s="109">
        <v>0</v>
      </c>
      <c r="O89" s="129">
        <f t="shared" si="62"/>
        <v>2152140.341</v>
      </c>
      <c r="P89" s="74">
        <v>0</v>
      </c>
      <c r="Q89" s="74">
        <v>2152140.341</v>
      </c>
      <c r="R89" s="74">
        <v>0</v>
      </c>
      <c r="S89" s="109">
        <v>0</v>
      </c>
      <c r="T89" s="141">
        <f t="shared" si="60"/>
        <v>0.95050818220671962</v>
      </c>
      <c r="U89" s="16" t="str">
        <f t="shared" si="60"/>
        <v xml:space="preserve"> </v>
      </c>
      <c r="V89" s="16">
        <f t="shared" si="60"/>
        <v>0.95050818220671962</v>
      </c>
      <c r="W89" s="16" t="str">
        <f t="shared" si="60"/>
        <v xml:space="preserve"> </v>
      </c>
      <c r="X89" s="142" t="str">
        <f t="shared" si="60"/>
        <v xml:space="preserve"> </v>
      </c>
    </row>
    <row r="90" spans="1:24" ht="24.95" customHeight="1" x14ac:dyDescent="0.2">
      <c r="A90" s="107"/>
      <c r="B90" s="18"/>
      <c r="C90" s="15" t="s">
        <v>92</v>
      </c>
      <c r="D90" s="38">
        <v>3</v>
      </c>
      <c r="E90" s="73">
        <f t="shared" si="65"/>
        <v>0</v>
      </c>
      <c r="F90" s="74">
        <v>0</v>
      </c>
      <c r="G90" s="74">
        <v>0</v>
      </c>
      <c r="H90" s="74">
        <v>0</v>
      </c>
      <c r="I90" s="109">
        <v>0</v>
      </c>
      <c r="J90" s="129">
        <f t="shared" si="37"/>
        <v>146937.70000000001</v>
      </c>
      <c r="K90" s="74">
        <v>0</v>
      </c>
      <c r="L90" s="77">
        <v>146937.70000000001</v>
      </c>
      <c r="M90" s="74">
        <v>0</v>
      </c>
      <c r="N90" s="109">
        <v>0</v>
      </c>
      <c r="O90" s="129">
        <f t="shared" si="62"/>
        <v>146937.68900000001</v>
      </c>
      <c r="P90" s="74">
        <v>0</v>
      </c>
      <c r="Q90" s="74">
        <v>146937.68900000001</v>
      </c>
      <c r="R90" s="74">
        <v>0</v>
      </c>
      <c r="S90" s="109">
        <v>0</v>
      </c>
      <c r="T90" s="141">
        <f t="shared" si="60"/>
        <v>0.99999992513834091</v>
      </c>
      <c r="U90" s="16" t="str">
        <f t="shared" si="60"/>
        <v xml:space="preserve"> </v>
      </c>
      <c r="V90" s="16">
        <f t="shared" si="60"/>
        <v>0.99999992513834091</v>
      </c>
      <c r="W90" s="16" t="str">
        <f t="shared" si="60"/>
        <v xml:space="preserve"> </v>
      </c>
      <c r="X90" s="142" t="str">
        <f t="shared" si="60"/>
        <v xml:space="preserve"> </v>
      </c>
    </row>
    <row r="91" spans="1:24" ht="24.95" customHeight="1" x14ac:dyDescent="0.2">
      <c r="A91" s="107"/>
      <c r="B91" s="18"/>
      <c r="C91" s="15" t="s">
        <v>93</v>
      </c>
      <c r="D91" s="38">
        <v>3</v>
      </c>
      <c r="E91" s="73">
        <f t="shared" si="65"/>
        <v>0</v>
      </c>
      <c r="F91" s="74">
        <v>0</v>
      </c>
      <c r="G91" s="74">
        <v>0</v>
      </c>
      <c r="H91" s="74">
        <v>0</v>
      </c>
      <c r="I91" s="109">
        <v>0</v>
      </c>
      <c r="J91" s="129">
        <f t="shared" si="37"/>
        <v>1266694.6000000001</v>
      </c>
      <c r="K91" s="74">
        <v>0</v>
      </c>
      <c r="L91" s="77">
        <v>1266694.6000000001</v>
      </c>
      <c r="M91" s="74">
        <v>0</v>
      </c>
      <c r="N91" s="109">
        <v>0</v>
      </c>
      <c r="O91" s="129">
        <f t="shared" si="62"/>
        <v>1125834.28</v>
      </c>
      <c r="P91" s="74">
        <v>0</v>
      </c>
      <c r="Q91" s="74">
        <v>1125834.28</v>
      </c>
      <c r="R91" s="74">
        <v>0</v>
      </c>
      <c r="S91" s="109">
        <v>0</v>
      </c>
      <c r="T91" s="141">
        <f t="shared" si="60"/>
        <v>0.88879693653071545</v>
      </c>
      <c r="U91" s="16" t="str">
        <f t="shared" si="60"/>
        <v xml:space="preserve"> </v>
      </c>
      <c r="V91" s="16">
        <f t="shared" si="60"/>
        <v>0.88879693653071545</v>
      </c>
      <c r="W91" s="16" t="str">
        <f t="shared" si="60"/>
        <v xml:space="preserve"> </v>
      </c>
      <c r="X91" s="142" t="str">
        <f t="shared" si="60"/>
        <v xml:space="preserve"> </v>
      </c>
    </row>
    <row r="92" spans="1:24" ht="37.5" customHeight="1" x14ac:dyDescent="0.2">
      <c r="A92" s="107"/>
      <c r="B92" s="18"/>
      <c r="C92" s="15" t="s">
        <v>94</v>
      </c>
      <c r="D92" s="38">
        <v>3</v>
      </c>
      <c r="E92" s="73">
        <f t="shared" si="65"/>
        <v>0</v>
      </c>
      <c r="F92" s="74">
        <v>0</v>
      </c>
      <c r="G92" s="74">
        <v>0</v>
      </c>
      <c r="H92" s="74">
        <v>0</v>
      </c>
      <c r="I92" s="109">
        <v>0</v>
      </c>
      <c r="J92" s="129">
        <f t="shared" si="37"/>
        <v>17833.400000000001</v>
      </c>
      <c r="K92" s="74">
        <v>0</v>
      </c>
      <c r="L92" s="74">
        <v>0</v>
      </c>
      <c r="M92" s="77">
        <v>17833.400000000001</v>
      </c>
      <c r="N92" s="109"/>
      <c r="O92" s="129"/>
      <c r="P92" s="74">
        <v>0</v>
      </c>
      <c r="Q92" s="74">
        <v>0</v>
      </c>
      <c r="R92" s="74">
        <f>16740+1093.4</f>
        <v>17833.400000000001</v>
      </c>
      <c r="S92" s="109"/>
      <c r="T92" s="141">
        <f t="shared" si="60"/>
        <v>0</v>
      </c>
      <c r="U92" s="16" t="str">
        <f t="shared" si="60"/>
        <v xml:space="preserve"> </v>
      </c>
      <c r="V92" s="16" t="str">
        <f t="shared" si="60"/>
        <v xml:space="preserve"> </v>
      </c>
      <c r="W92" s="16">
        <f t="shared" si="60"/>
        <v>1</v>
      </c>
      <c r="X92" s="142" t="str">
        <f t="shared" si="60"/>
        <v xml:space="preserve"> </v>
      </c>
    </row>
    <row r="93" spans="1:24" ht="66" customHeight="1" x14ac:dyDescent="0.2">
      <c r="A93" s="107"/>
      <c r="B93" s="18"/>
      <c r="C93" s="15" t="s">
        <v>95</v>
      </c>
      <c r="D93" s="38">
        <v>3</v>
      </c>
      <c r="E93" s="73">
        <f t="shared" si="65"/>
        <v>0</v>
      </c>
      <c r="F93" s="74">
        <v>0</v>
      </c>
      <c r="G93" s="74">
        <v>0</v>
      </c>
      <c r="H93" s="74">
        <v>0</v>
      </c>
      <c r="I93" s="109">
        <v>0</v>
      </c>
      <c r="J93" s="129">
        <f t="shared" si="37"/>
        <v>44087.9</v>
      </c>
      <c r="K93" s="74">
        <v>0</v>
      </c>
      <c r="L93" s="77">
        <v>44087.9</v>
      </c>
      <c r="M93" s="74">
        <v>0</v>
      </c>
      <c r="N93" s="109">
        <v>0</v>
      </c>
      <c r="O93" s="129">
        <f t="shared" ref="O93:O101" si="67">SUM(P93:S93)</f>
        <v>43590.530000000006</v>
      </c>
      <c r="P93" s="74">
        <v>0</v>
      </c>
      <c r="Q93" s="74">
        <f>49429.48-5838.95</f>
        <v>43590.530000000006</v>
      </c>
      <c r="R93" s="74">
        <v>0</v>
      </c>
      <c r="S93" s="109">
        <v>0</v>
      </c>
      <c r="T93" s="141">
        <f t="shared" si="60"/>
        <v>0.98871867337750274</v>
      </c>
      <c r="U93" s="16" t="str">
        <f t="shared" si="60"/>
        <v xml:space="preserve"> </v>
      </c>
      <c r="V93" s="16">
        <f t="shared" si="60"/>
        <v>0.98871867337750274</v>
      </c>
      <c r="W93" s="16" t="str">
        <f t="shared" si="60"/>
        <v xml:space="preserve"> </v>
      </c>
      <c r="X93" s="142" t="str">
        <f t="shared" si="60"/>
        <v xml:space="preserve"> </v>
      </c>
    </row>
    <row r="94" spans="1:24" ht="60" customHeight="1" x14ac:dyDescent="0.2">
      <c r="A94" s="107"/>
      <c r="B94" s="18"/>
      <c r="C94" s="15" t="s">
        <v>96</v>
      </c>
      <c r="D94" s="38">
        <v>3</v>
      </c>
      <c r="E94" s="73">
        <f t="shared" si="65"/>
        <v>0</v>
      </c>
      <c r="F94" s="74">
        <v>0</v>
      </c>
      <c r="G94" s="74">
        <v>0</v>
      </c>
      <c r="H94" s="74">
        <v>0</v>
      </c>
      <c r="I94" s="109">
        <v>0</v>
      </c>
      <c r="J94" s="129">
        <f t="shared" si="37"/>
        <v>872449</v>
      </c>
      <c r="K94" s="74">
        <v>0</v>
      </c>
      <c r="L94" s="77">
        <v>872449</v>
      </c>
      <c r="M94" s="74">
        <v>0</v>
      </c>
      <c r="N94" s="109">
        <v>0</v>
      </c>
      <c r="O94" s="129">
        <f t="shared" si="67"/>
        <v>867799.07399999991</v>
      </c>
      <c r="P94" s="74">
        <v>0</v>
      </c>
      <c r="Q94" s="74">
        <f>861960.124+5838.95</f>
        <v>867799.07399999991</v>
      </c>
      <c r="R94" s="74">
        <v>0</v>
      </c>
      <c r="S94" s="109">
        <v>0</v>
      </c>
      <c r="T94" s="141">
        <f t="shared" si="60"/>
        <v>0.99467026038198214</v>
      </c>
      <c r="U94" s="16" t="str">
        <f t="shared" si="60"/>
        <v xml:space="preserve"> </v>
      </c>
      <c r="V94" s="16">
        <f t="shared" si="60"/>
        <v>0.99467026038198214</v>
      </c>
      <c r="W94" s="16" t="str">
        <f t="shared" si="60"/>
        <v xml:space="preserve"> </v>
      </c>
      <c r="X94" s="142" t="str">
        <f t="shared" si="60"/>
        <v xml:space="preserve"> </v>
      </c>
    </row>
    <row r="95" spans="1:24" ht="24.95" customHeight="1" x14ac:dyDescent="0.2">
      <c r="A95" s="107"/>
      <c r="B95" s="18"/>
      <c r="C95" s="15" t="s">
        <v>97</v>
      </c>
      <c r="D95" s="38">
        <v>3</v>
      </c>
      <c r="E95" s="73">
        <f t="shared" si="65"/>
        <v>0</v>
      </c>
      <c r="F95" s="74">
        <v>0</v>
      </c>
      <c r="G95" s="74">
        <v>0</v>
      </c>
      <c r="H95" s="74">
        <v>0</v>
      </c>
      <c r="I95" s="109">
        <v>0</v>
      </c>
      <c r="J95" s="129">
        <f t="shared" si="37"/>
        <v>341348.3</v>
      </c>
      <c r="K95" s="74">
        <v>0</v>
      </c>
      <c r="L95" s="77">
        <v>341348.3</v>
      </c>
      <c r="M95" s="74">
        <v>0</v>
      </c>
      <c r="N95" s="109">
        <v>0</v>
      </c>
      <c r="O95" s="129">
        <f t="shared" si="67"/>
        <v>341348.17300000001</v>
      </c>
      <c r="P95" s="74">
        <v>0</v>
      </c>
      <c r="Q95" s="74">
        <v>341348.17300000001</v>
      </c>
      <c r="R95" s="74">
        <v>0</v>
      </c>
      <c r="S95" s="109">
        <v>0</v>
      </c>
      <c r="T95" s="141">
        <f t="shared" si="60"/>
        <v>0.99999962794600128</v>
      </c>
      <c r="U95" s="16" t="str">
        <f t="shared" si="60"/>
        <v xml:space="preserve"> </v>
      </c>
      <c r="V95" s="16">
        <f t="shared" si="60"/>
        <v>0.99999962794600128</v>
      </c>
      <c r="W95" s="16" t="str">
        <f t="shared" si="60"/>
        <v xml:space="preserve"> </v>
      </c>
      <c r="X95" s="142" t="str">
        <f t="shared" si="60"/>
        <v xml:space="preserve"> </v>
      </c>
    </row>
    <row r="96" spans="1:24" ht="56.25" customHeight="1" x14ac:dyDescent="0.2">
      <c r="A96" s="107"/>
      <c r="B96" s="18"/>
      <c r="C96" s="15" t="s">
        <v>98</v>
      </c>
      <c r="D96" s="38">
        <v>3</v>
      </c>
      <c r="E96" s="73">
        <f t="shared" si="65"/>
        <v>0</v>
      </c>
      <c r="F96" s="74">
        <v>0</v>
      </c>
      <c r="G96" s="74">
        <v>0</v>
      </c>
      <c r="H96" s="74">
        <v>0</v>
      </c>
      <c r="I96" s="109">
        <v>0</v>
      </c>
      <c r="J96" s="129">
        <f t="shared" si="37"/>
        <v>1893.6</v>
      </c>
      <c r="K96" s="74">
        <v>0</v>
      </c>
      <c r="L96" s="74">
        <v>0</v>
      </c>
      <c r="M96" s="77">
        <v>1893.6</v>
      </c>
      <c r="N96" s="109">
        <v>0</v>
      </c>
      <c r="O96" s="129">
        <f t="shared" si="67"/>
        <v>1874.32</v>
      </c>
      <c r="P96" s="74">
        <v>0</v>
      </c>
      <c r="Q96" s="74">
        <v>0</v>
      </c>
      <c r="R96" s="78">
        <f>46.32+1828</f>
        <v>1874.32</v>
      </c>
      <c r="S96" s="109">
        <v>0</v>
      </c>
      <c r="T96" s="141">
        <f t="shared" si="60"/>
        <v>0.98981833544571185</v>
      </c>
      <c r="U96" s="16" t="str">
        <f t="shared" si="60"/>
        <v xml:space="preserve"> </v>
      </c>
      <c r="V96" s="16" t="str">
        <f t="shared" si="60"/>
        <v xml:space="preserve"> </v>
      </c>
      <c r="W96" s="16">
        <f t="shared" si="60"/>
        <v>0.98981833544571185</v>
      </c>
      <c r="X96" s="142" t="str">
        <f t="shared" si="60"/>
        <v xml:space="preserve"> </v>
      </c>
    </row>
    <row r="97" spans="1:24" ht="54.75" customHeight="1" x14ac:dyDescent="0.2">
      <c r="A97" s="107"/>
      <c r="B97" s="18"/>
      <c r="C97" s="22" t="s">
        <v>99</v>
      </c>
      <c r="D97" s="38">
        <v>3</v>
      </c>
      <c r="E97" s="73">
        <f t="shared" si="65"/>
        <v>0</v>
      </c>
      <c r="F97" s="74">
        <v>0</v>
      </c>
      <c r="G97" s="74">
        <v>0</v>
      </c>
      <c r="H97" s="74">
        <v>0</v>
      </c>
      <c r="I97" s="109">
        <v>0</v>
      </c>
      <c r="J97" s="129">
        <f t="shared" si="37"/>
        <v>427004.9</v>
      </c>
      <c r="K97" s="74">
        <v>0</v>
      </c>
      <c r="L97" s="77">
        <v>427004.9</v>
      </c>
      <c r="M97" s="74">
        <v>0</v>
      </c>
      <c r="N97" s="109">
        <v>0</v>
      </c>
      <c r="O97" s="129">
        <f t="shared" si="67"/>
        <v>272721.20199999999</v>
      </c>
      <c r="P97" s="74">
        <v>0</v>
      </c>
      <c r="Q97" s="74">
        <v>272721.20199999999</v>
      </c>
      <c r="R97" s="74">
        <v>0</v>
      </c>
      <c r="S97" s="109">
        <v>0</v>
      </c>
      <c r="T97" s="141">
        <f t="shared" si="60"/>
        <v>0.63868401041767897</v>
      </c>
      <c r="U97" s="16" t="str">
        <f t="shared" si="60"/>
        <v xml:space="preserve"> </v>
      </c>
      <c r="V97" s="16">
        <f t="shared" si="60"/>
        <v>0.63868401041767897</v>
      </c>
      <c r="W97" s="16" t="str">
        <f t="shared" si="60"/>
        <v xml:space="preserve"> </v>
      </c>
      <c r="X97" s="142" t="str">
        <f t="shared" si="60"/>
        <v xml:space="preserve"> </v>
      </c>
    </row>
    <row r="98" spans="1:24" ht="72.75" customHeight="1" x14ac:dyDescent="0.2">
      <c r="A98" s="107"/>
      <c r="B98" s="18"/>
      <c r="C98" s="22" t="s">
        <v>100</v>
      </c>
      <c r="D98" s="38">
        <v>3</v>
      </c>
      <c r="E98" s="73">
        <f t="shared" si="65"/>
        <v>0</v>
      </c>
      <c r="F98" s="74">
        <v>0</v>
      </c>
      <c r="G98" s="74">
        <v>0</v>
      </c>
      <c r="H98" s="74">
        <v>0</v>
      </c>
      <c r="I98" s="109">
        <v>0</v>
      </c>
      <c r="J98" s="129">
        <f t="shared" si="37"/>
        <v>1150365.4000000001</v>
      </c>
      <c r="K98" s="74">
        <v>0</v>
      </c>
      <c r="L98" s="77">
        <v>1150365.4000000001</v>
      </c>
      <c r="M98" s="74">
        <v>0</v>
      </c>
      <c r="N98" s="109">
        <v>0</v>
      </c>
      <c r="O98" s="129">
        <f t="shared" si="67"/>
        <v>1077732.8599999999</v>
      </c>
      <c r="P98" s="74">
        <v>0</v>
      </c>
      <c r="Q98" s="74">
        <v>1077732.8599999999</v>
      </c>
      <c r="R98" s="74">
        <v>0</v>
      </c>
      <c r="S98" s="109">
        <v>0</v>
      </c>
      <c r="T98" s="141">
        <f t="shared" si="60"/>
        <v>0.93686133119094139</v>
      </c>
      <c r="U98" s="16" t="str">
        <f t="shared" si="60"/>
        <v xml:space="preserve"> </v>
      </c>
      <c r="V98" s="16">
        <f t="shared" si="60"/>
        <v>0.93686133119094139</v>
      </c>
      <c r="W98" s="16" t="str">
        <f t="shared" si="60"/>
        <v xml:space="preserve"> </v>
      </c>
      <c r="X98" s="142" t="str">
        <f t="shared" si="60"/>
        <v xml:space="preserve"> </v>
      </c>
    </row>
    <row r="99" spans="1:24" s="12" customFormat="1" ht="41.25" customHeight="1" x14ac:dyDescent="0.2">
      <c r="A99" s="105"/>
      <c r="B99" s="13"/>
      <c r="C99" s="20" t="s">
        <v>101</v>
      </c>
      <c r="D99" s="8">
        <v>3</v>
      </c>
      <c r="E99" s="71">
        <f t="shared" si="65"/>
        <v>0</v>
      </c>
      <c r="F99" s="70">
        <v>0</v>
      </c>
      <c r="G99" s="70">
        <v>0</v>
      </c>
      <c r="H99" s="70">
        <v>0</v>
      </c>
      <c r="I99" s="103">
        <v>0</v>
      </c>
      <c r="J99" s="127">
        <f t="shared" si="37"/>
        <v>2529609.3000000003</v>
      </c>
      <c r="K99" s="70">
        <f>SUM(K100:K107)</f>
        <v>0</v>
      </c>
      <c r="L99" s="70">
        <f>SUM(L100:L107)</f>
        <v>2520905.8000000003</v>
      </c>
      <c r="M99" s="70">
        <f>SUM(M100:M107)</f>
        <v>8703.5</v>
      </c>
      <c r="N99" s="103">
        <f>SUM(N100:N106)</f>
        <v>0</v>
      </c>
      <c r="O99" s="127">
        <f t="shared" si="67"/>
        <v>2310559.8930000002</v>
      </c>
      <c r="P99" s="70">
        <f t="shared" ref="P99" si="68">SUM(P100:P107)</f>
        <v>0</v>
      </c>
      <c r="Q99" s="70">
        <f>SUM(Q100:Q107)</f>
        <v>2301856.5730000003</v>
      </c>
      <c r="R99" s="70">
        <f>SUM(R100:R107)</f>
        <v>8703.32</v>
      </c>
      <c r="S99" s="103">
        <f>SUM(S100:S106)</f>
        <v>0</v>
      </c>
      <c r="T99" s="139">
        <f t="shared" si="60"/>
        <v>0.91340583425274402</v>
      </c>
      <c r="U99" s="9" t="str">
        <f t="shared" si="60"/>
        <v xml:space="preserve"> </v>
      </c>
      <c r="V99" s="9">
        <f t="shared" si="60"/>
        <v>0.91310693680025645</v>
      </c>
      <c r="W99" s="9">
        <f t="shared" si="60"/>
        <v>0.99997931866490486</v>
      </c>
      <c r="X99" s="140" t="str">
        <f t="shared" si="60"/>
        <v xml:space="preserve"> </v>
      </c>
    </row>
    <row r="100" spans="1:24" s="12" customFormat="1" ht="24.95" customHeight="1" x14ac:dyDescent="0.2">
      <c r="A100" s="107"/>
      <c r="B100" s="13"/>
      <c r="C100" s="23" t="s">
        <v>102</v>
      </c>
      <c r="D100" s="8">
        <v>3</v>
      </c>
      <c r="E100" s="71">
        <f t="shared" si="65"/>
        <v>0</v>
      </c>
      <c r="F100" s="74">
        <v>0</v>
      </c>
      <c r="G100" s="74">
        <v>0</v>
      </c>
      <c r="H100" s="74">
        <v>0</v>
      </c>
      <c r="I100" s="109">
        <v>0</v>
      </c>
      <c r="J100" s="129">
        <f t="shared" si="37"/>
        <v>678006.9</v>
      </c>
      <c r="K100" s="74">
        <v>0</v>
      </c>
      <c r="L100" s="77">
        <v>678006.9</v>
      </c>
      <c r="M100" s="74">
        <v>0</v>
      </c>
      <c r="N100" s="109">
        <v>0</v>
      </c>
      <c r="O100" s="129">
        <f t="shared" si="67"/>
        <v>676634.19900000002</v>
      </c>
      <c r="P100" s="74">
        <f t="shared" ref="P100:P107" si="69">SUM(P101:P107)</f>
        <v>0</v>
      </c>
      <c r="Q100" s="74">
        <v>676634.19900000002</v>
      </c>
      <c r="R100" s="74">
        <v>0</v>
      </c>
      <c r="S100" s="109">
        <v>0</v>
      </c>
      <c r="T100" s="141">
        <f t="shared" si="60"/>
        <v>0.99797538786109696</v>
      </c>
      <c r="U100" s="16" t="str">
        <f t="shared" si="60"/>
        <v xml:space="preserve"> </v>
      </c>
      <c r="V100" s="16">
        <f t="shared" si="60"/>
        <v>0.99797538786109696</v>
      </c>
      <c r="W100" s="16" t="str">
        <f t="shared" si="60"/>
        <v xml:space="preserve"> </v>
      </c>
      <c r="X100" s="142" t="str">
        <f t="shared" si="60"/>
        <v xml:space="preserve"> </v>
      </c>
    </row>
    <row r="101" spans="1:24" s="12" customFormat="1" ht="40.5" customHeight="1" x14ac:dyDescent="0.2">
      <c r="A101" s="107"/>
      <c r="B101" s="13"/>
      <c r="C101" s="23" t="s">
        <v>103</v>
      </c>
      <c r="D101" s="8">
        <v>3</v>
      </c>
      <c r="E101" s="71">
        <f t="shared" si="65"/>
        <v>0</v>
      </c>
      <c r="F101" s="74">
        <v>0</v>
      </c>
      <c r="G101" s="74">
        <v>0</v>
      </c>
      <c r="H101" s="74">
        <v>0</v>
      </c>
      <c r="I101" s="109">
        <v>0</v>
      </c>
      <c r="J101" s="129">
        <f t="shared" si="37"/>
        <v>195674.69999999998</v>
      </c>
      <c r="K101" s="74">
        <v>0</v>
      </c>
      <c r="L101" s="77">
        <v>194457.3</v>
      </c>
      <c r="M101" s="77">
        <v>1217.4000000000001</v>
      </c>
      <c r="N101" s="109">
        <v>0</v>
      </c>
      <c r="O101" s="129">
        <f t="shared" si="67"/>
        <v>190374.28399999999</v>
      </c>
      <c r="P101" s="74">
        <f t="shared" si="69"/>
        <v>0</v>
      </c>
      <c r="Q101" s="74">
        <v>189156.96399999998</v>
      </c>
      <c r="R101" s="74">
        <f>1130.2+87.12</f>
        <v>1217.3200000000002</v>
      </c>
      <c r="S101" s="109">
        <v>0</v>
      </c>
      <c r="T101" s="141">
        <f t="shared" si="60"/>
        <v>0.9729121036086934</v>
      </c>
      <c r="U101" s="16" t="str">
        <f t="shared" si="60"/>
        <v xml:space="preserve"> </v>
      </c>
      <c r="V101" s="16">
        <f t="shared" si="60"/>
        <v>0.97274293122448985</v>
      </c>
      <c r="W101" s="16">
        <f t="shared" si="60"/>
        <v>0.9999342861836702</v>
      </c>
      <c r="X101" s="142" t="str">
        <f t="shared" si="60"/>
        <v xml:space="preserve"> </v>
      </c>
    </row>
    <row r="102" spans="1:24" s="12" customFormat="1" ht="36.75" customHeight="1" x14ac:dyDescent="0.2">
      <c r="A102" s="107"/>
      <c r="B102" s="13"/>
      <c r="C102" s="21" t="s">
        <v>104</v>
      </c>
      <c r="D102" s="8">
        <v>3</v>
      </c>
      <c r="E102" s="71">
        <f t="shared" si="65"/>
        <v>0</v>
      </c>
      <c r="F102" s="74">
        <v>0</v>
      </c>
      <c r="G102" s="74">
        <v>0</v>
      </c>
      <c r="H102" s="74">
        <v>0</v>
      </c>
      <c r="I102" s="109">
        <v>0</v>
      </c>
      <c r="J102" s="129">
        <f t="shared" si="37"/>
        <v>6346.9</v>
      </c>
      <c r="K102" s="74">
        <v>0</v>
      </c>
      <c r="L102" s="74">
        <v>0</v>
      </c>
      <c r="M102" s="77">
        <v>6346.9</v>
      </c>
      <c r="N102" s="109">
        <v>0</v>
      </c>
      <c r="O102" s="129"/>
      <c r="P102" s="74">
        <f t="shared" si="69"/>
        <v>0</v>
      </c>
      <c r="Q102" s="74">
        <v>0</v>
      </c>
      <c r="R102" s="74">
        <f>6000+346.805</f>
        <v>6346.8050000000003</v>
      </c>
      <c r="S102" s="109">
        <v>0</v>
      </c>
      <c r="T102" s="141">
        <f t="shared" si="60"/>
        <v>0</v>
      </c>
      <c r="U102" s="16" t="str">
        <f t="shared" si="60"/>
        <v xml:space="preserve"> </v>
      </c>
      <c r="V102" s="16" t="str">
        <f t="shared" si="60"/>
        <v xml:space="preserve"> </v>
      </c>
      <c r="W102" s="16">
        <f t="shared" si="60"/>
        <v>0.99998503206289691</v>
      </c>
      <c r="X102" s="142" t="str">
        <f t="shared" si="60"/>
        <v xml:space="preserve"> </v>
      </c>
    </row>
    <row r="103" spans="1:24" s="12" customFormat="1" ht="24.95" customHeight="1" x14ac:dyDescent="0.2">
      <c r="A103" s="107"/>
      <c r="B103" s="13"/>
      <c r="C103" s="23" t="s">
        <v>105</v>
      </c>
      <c r="D103" s="8">
        <v>3</v>
      </c>
      <c r="E103" s="71">
        <f t="shared" si="65"/>
        <v>0</v>
      </c>
      <c r="F103" s="74">
        <v>0</v>
      </c>
      <c r="G103" s="74">
        <v>0</v>
      </c>
      <c r="H103" s="74">
        <v>0</v>
      </c>
      <c r="I103" s="109">
        <v>0</v>
      </c>
      <c r="J103" s="129">
        <f t="shared" si="37"/>
        <v>1288290</v>
      </c>
      <c r="K103" s="74">
        <v>0</v>
      </c>
      <c r="L103" s="77">
        <v>1288290</v>
      </c>
      <c r="M103" s="74">
        <v>0</v>
      </c>
      <c r="N103" s="109">
        <v>0</v>
      </c>
      <c r="O103" s="129">
        <f t="shared" ref="O103:O117" si="70">SUM(P103:S103)</f>
        <v>1215444.537</v>
      </c>
      <c r="P103" s="74">
        <f t="shared" si="69"/>
        <v>0</v>
      </c>
      <c r="Q103" s="74">
        <v>1215444.537</v>
      </c>
      <c r="R103" s="74">
        <v>0</v>
      </c>
      <c r="S103" s="109">
        <v>0</v>
      </c>
      <c r="T103" s="141">
        <f t="shared" si="60"/>
        <v>0.94345569475816782</v>
      </c>
      <c r="U103" s="16" t="str">
        <f t="shared" si="60"/>
        <v xml:space="preserve"> </v>
      </c>
      <c r="V103" s="16">
        <f t="shared" si="60"/>
        <v>0.94345569475816782</v>
      </c>
      <c r="W103" s="16" t="str">
        <f t="shared" si="60"/>
        <v xml:space="preserve"> </v>
      </c>
      <c r="X103" s="142" t="str">
        <f t="shared" si="60"/>
        <v xml:space="preserve"> </v>
      </c>
    </row>
    <row r="104" spans="1:24" s="12" customFormat="1" ht="24.95" customHeight="1" x14ac:dyDescent="0.2">
      <c r="A104" s="107"/>
      <c r="B104" s="13"/>
      <c r="C104" s="21" t="s">
        <v>106</v>
      </c>
      <c r="D104" s="8">
        <v>3</v>
      </c>
      <c r="E104" s="71">
        <f t="shared" si="65"/>
        <v>0</v>
      </c>
      <c r="F104" s="74">
        <v>0</v>
      </c>
      <c r="G104" s="74">
        <v>0</v>
      </c>
      <c r="H104" s="74">
        <v>0</v>
      </c>
      <c r="I104" s="109">
        <v>0</v>
      </c>
      <c r="J104" s="129">
        <f t="shared" si="37"/>
        <v>245082.39999999997</v>
      </c>
      <c r="K104" s="74">
        <v>0</v>
      </c>
      <c r="L104" s="77">
        <v>245082.39999999997</v>
      </c>
      <c r="M104" s="74">
        <v>0</v>
      </c>
      <c r="N104" s="109">
        <v>0</v>
      </c>
      <c r="O104" s="129">
        <f t="shared" si="70"/>
        <v>190092.198</v>
      </c>
      <c r="P104" s="74">
        <f t="shared" si="69"/>
        <v>0</v>
      </c>
      <c r="Q104" s="74">
        <v>190092.198</v>
      </c>
      <c r="R104" s="74">
        <v>0</v>
      </c>
      <c r="S104" s="109">
        <v>0</v>
      </c>
      <c r="T104" s="141">
        <f t="shared" si="60"/>
        <v>0.77562565896204716</v>
      </c>
      <c r="U104" s="16" t="str">
        <f t="shared" si="60"/>
        <v xml:space="preserve"> </v>
      </c>
      <c r="V104" s="16">
        <f t="shared" si="60"/>
        <v>0.77562565896204716</v>
      </c>
      <c r="W104" s="16" t="str">
        <f t="shared" si="60"/>
        <v xml:space="preserve"> </v>
      </c>
      <c r="X104" s="142" t="str">
        <f t="shared" si="60"/>
        <v xml:space="preserve"> </v>
      </c>
    </row>
    <row r="105" spans="1:24" s="12" customFormat="1" ht="24.95" customHeight="1" x14ac:dyDescent="0.2">
      <c r="A105" s="107"/>
      <c r="B105" s="13"/>
      <c r="C105" s="23" t="s">
        <v>107</v>
      </c>
      <c r="D105" s="8">
        <v>3</v>
      </c>
      <c r="E105" s="71">
        <f t="shared" si="65"/>
        <v>0</v>
      </c>
      <c r="F105" s="74">
        <v>0</v>
      </c>
      <c r="G105" s="74">
        <v>0</v>
      </c>
      <c r="H105" s="74">
        <v>0</v>
      </c>
      <c r="I105" s="109">
        <v>0</v>
      </c>
      <c r="J105" s="129">
        <f t="shared" si="37"/>
        <v>28412.6</v>
      </c>
      <c r="K105" s="74">
        <v>0</v>
      </c>
      <c r="L105" s="77">
        <v>28412.6</v>
      </c>
      <c r="M105" s="74">
        <v>0</v>
      </c>
      <c r="N105" s="109">
        <v>0</v>
      </c>
      <c r="O105" s="129">
        <f t="shared" si="70"/>
        <v>28412.6</v>
      </c>
      <c r="P105" s="74">
        <f t="shared" si="69"/>
        <v>0</v>
      </c>
      <c r="Q105" s="74">
        <v>28412.6</v>
      </c>
      <c r="R105" s="74">
        <v>0</v>
      </c>
      <c r="S105" s="109">
        <v>0</v>
      </c>
      <c r="T105" s="141">
        <f t="shared" si="60"/>
        <v>1</v>
      </c>
      <c r="U105" s="16" t="str">
        <f t="shared" si="60"/>
        <v xml:space="preserve"> </v>
      </c>
      <c r="V105" s="16">
        <f t="shared" si="60"/>
        <v>1</v>
      </c>
      <c r="W105" s="16" t="str">
        <f t="shared" si="60"/>
        <v xml:space="preserve"> </v>
      </c>
      <c r="X105" s="142" t="str">
        <f t="shared" si="60"/>
        <v xml:space="preserve"> </v>
      </c>
    </row>
    <row r="106" spans="1:24" s="12" customFormat="1" ht="48.75" customHeight="1" x14ac:dyDescent="0.2">
      <c r="A106" s="107"/>
      <c r="B106" s="13"/>
      <c r="C106" s="24" t="s">
        <v>108</v>
      </c>
      <c r="D106" s="8">
        <v>3</v>
      </c>
      <c r="E106" s="71">
        <f t="shared" si="65"/>
        <v>0</v>
      </c>
      <c r="F106" s="74">
        <v>0</v>
      </c>
      <c r="G106" s="74">
        <v>0</v>
      </c>
      <c r="H106" s="74">
        <v>0</v>
      </c>
      <c r="I106" s="109">
        <v>0</v>
      </c>
      <c r="J106" s="129">
        <f t="shared" si="37"/>
        <v>1139.2</v>
      </c>
      <c r="K106" s="74">
        <v>0</v>
      </c>
      <c r="L106" s="74">
        <v>0</v>
      </c>
      <c r="M106" s="77">
        <v>1139.2</v>
      </c>
      <c r="N106" s="109">
        <v>0</v>
      </c>
      <c r="O106" s="129">
        <f t="shared" si="70"/>
        <v>1139.1949999999999</v>
      </c>
      <c r="P106" s="74">
        <f t="shared" si="69"/>
        <v>0</v>
      </c>
      <c r="Q106" s="74">
        <v>0</v>
      </c>
      <c r="R106" s="74">
        <f>1043.195+96</f>
        <v>1139.1949999999999</v>
      </c>
      <c r="S106" s="109">
        <v>0</v>
      </c>
      <c r="T106" s="141">
        <f t="shared" si="60"/>
        <v>0.99999561095505607</v>
      </c>
      <c r="U106" s="16" t="str">
        <f t="shared" si="60"/>
        <v xml:space="preserve"> </v>
      </c>
      <c r="V106" s="16" t="str">
        <f t="shared" si="60"/>
        <v xml:space="preserve"> </v>
      </c>
      <c r="W106" s="16">
        <f t="shared" si="60"/>
        <v>0.99999561095505607</v>
      </c>
      <c r="X106" s="142" t="str">
        <f t="shared" si="60"/>
        <v xml:space="preserve"> </v>
      </c>
    </row>
    <row r="107" spans="1:24" s="12" customFormat="1" ht="24.95" customHeight="1" x14ac:dyDescent="0.2">
      <c r="A107" s="107"/>
      <c r="B107" s="13"/>
      <c r="C107" s="21" t="s">
        <v>109</v>
      </c>
      <c r="D107" s="8">
        <v>3</v>
      </c>
      <c r="E107" s="71">
        <f t="shared" si="65"/>
        <v>0</v>
      </c>
      <c r="F107" s="74">
        <v>0</v>
      </c>
      <c r="G107" s="74">
        <v>0</v>
      </c>
      <c r="H107" s="74">
        <v>0</v>
      </c>
      <c r="I107" s="109">
        <v>0</v>
      </c>
      <c r="J107" s="129">
        <f t="shared" si="37"/>
        <v>86656.6</v>
      </c>
      <c r="K107" s="74">
        <v>0</v>
      </c>
      <c r="L107" s="77">
        <v>86656.6</v>
      </c>
      <c r="M107" s="74">
        <v>0</v>
      </c>
      <c r="N107" s="109">
        <v>0</v>
      </c>
      <c r="O107" s="129">
        <f t="shared" si="70"/>
        <v>2116.0749999999998</v>
      </c>
      <c r="P107" s="74">
        <f t="shared" si="69"/>
        <v>0</v>
      </c>
      <c r="Q107" s="74">
        <v>2116.0749999999998</v>
      </c>
      <c r="R107" s="74">
        <v>0</v>
      </c>
      <c r="S107" s="109">
        <v>0</v>
      </c>
      <c r="T107" s="141">
        <f t="shared" si="60"/>
        <v>2.4419086370801528E-2</v>
      </c>
      <c r="U107" s="16" t="str">
        <f t="shared" si="60"/>
        <v xml:space="preserve"> </v>
      </c>
      <c r="V107" s="16">
        <f t="shared" si="60"/>
        <v>2.4419086370801528E-2</v>
      </c>
      <c r="W107" s="16" t="str">
        <f t="shared" si="60"/>
        <v xml:space="preserve"> </v>
      </c>
      <c r="X107" s="142" t="str">
        <f t="shared" si="60"/>
        <v xml:space="preserve"> </v>
      </c>
    </row>
    <row r="108" spans="1:24" s="12" customFormat="1" ht="24.95" customHeight="1" x14ac:dyDescent="0.2">
      <c r="A108" s="105"/>
      <c r="B108" s="13"/>
      <c r="C108" s="20" t="s">
        <v>110</v>
      </c>
      <c r="D108" s="8">
        <v>3</v>
      </c>
      <c r="E108" s="71">
        <f t="shared" si="65"/>
        <v>0</v>
      </c>
      <c r="F108" s="70">
        <v>0</v>
      </c>
      <c r="G108" s="70">
        <v>0</v>
      </c>
      <c r="H108" s="70">
        <v>0</v>
      </c>
      <c r="I108" s="103">
        <v>0</v>
      </c>
      <c r="J108" s="127">
        <f t="shared" si="37"/>
        <v>841296.9</v>
      </c>
      <c r="K108" s="70">
        <f>SUM(K109:K111)</f>
        <v>0</v>
      </c>
      <c r="L108" s="70">
        <f>SUM(L109:L111)</f>
        <v>838431.9</v>
      </c>
      <c r="M108" s="70">
        <f>SUM(M109:M111)</f>
        <v>2865</v>
      </c>
      <c r="N108" s="103">
        <f>SUM(N109:N109)</f>
        <v>0</v>
      </c>
      <c r="O108" s="127">
        <f t="shared" si="70"/>
        <v>750005.32299999997</v>
      </c>
      <c r="P108" s="70">
        <f t="shared" ref="P108" si="71">SUM(P109:P111)</f>
        <v>0</v>
      </c>
      <c r="Q108" s="70">
        <f>SUM(Q109:Q111)</f>
        <v>748052.32299999997</v>
      </c>
      <c r="R108" s="70">
        <f t="shared" ref="R108" si="72">SUM(R109:R111)</f>
        <v>1953</v>
      </c>
      <c r="S108" s="103">
        <f>SUM(S109:S109)</f>
        <v>0</v>
      </c>
      <c r="T108" s="139">
        <f t="shared" si="60"/>
        <v>0.89148708737664428</v>
      </c>
      <c r="U108" s="9" t="str">
        <f t="shared" si="60"/>
        <v xml:space="preserve"> </v>
      </c>
      <c r="V108" s="9">
        <f t="shared" si="60"/>
        <v>0.89220403350588162</v>
      </c>
      <c r="W108" s="9">
        <f t="shared" si="60"/>
        <v>0.68167539267015709</v>
      </c>
      <c r="X108" s="140" t="str">
        <f t="shared" si="60"/>
        <v xml:space="preserve"> </v>
      </c>
    </row>
    <row r="109" spans="1:24" s="12" customFormat="1" ht="30.75" customHeight="1" x14ac:dyDescent="0.2">
      <c r="A109" s="107"/>
      <c r="B109" s="13"/>
      <c r="C109" s="25" t="s">
        <v>111</v>
      </c>
      <c r="D109" s="8">
        <v>3</v>
      </c>
      <c r="E109" s="71">
        <f t="shared" si="65"/>
        <v>0</v>
      </c>
      <c r="F109" s="74">
        <v>0</v>
      </c>
      <c r="G109" s="74">
        <v>0</v>
      </c>
      <c r="H109" s="74">
        <v>0</v>
      </c>
      <c r="I109" s="109">
        <v>0</v>
      </c>
      <c r="J109" s="129">
        <f t="shared" ref="J109:J173" si="73">SUM(K109:N109)</f>
        <v>317717.40000000002</v>
      </c>
      <c r="K109" s="74">
        <v>0</v>
      </c>
      <c r="L109" s="77">
        <v>317717.40000000002</v>
      </c>
      <c r="M109" s="74">
        <v>0</v>
      </c>
      <c r="N109" s="109">
        <v>0</v>
      </c>
      <c r="O109" s="129">
        <f t="shared" si="70"/>
        <v>302087.02799999999</v>
      </c>
      <c r="P109" s="74">
        <v>0</v>
      </c>
      <c r="Q109" s="74">
        <v>302087.02799999999</v>
      </c>
      <c r="R109" s="74">
        <v>0</v>
      </c>
      <c r="S109" s="109">
        <v>0</v>
      </c>
      <c r="T109" s="141">
        <f t="shared" si="60"/>
        <v>0.95080416747713525</v>
      </c>
      <c r="U109" s="16" t="str">
        <f t="shared" si="60"/>
        <v xml:space="preserve"> </v>
      </c>
      <c r="V109" s="16">
        <f t="shared" si="60"/>
        <v>0.95080416747713525</v>
      </c>
      <c r="W109" s="16" t="str">
        <f t="shared" si="60"/>
        <v xml:space="preserve"> </v>
      </c>
      <c r="X109" s="142" t="str">
        <f t="shared" si="60"/>
        <v xml:space="preserve"> </v>
      </c>
    </row>
    <row r="110" spans="1:24" s="12" customFormat="1" ht="44.25" customHeight="1" x14ac:dyDescent="0.2">
      <c r="A110" s="107"/>
      <c r="B110" s="13"/>
      <c r="C110" s="21" t="s">
        <v>112</v>
      </c>
      <c r="D110" s="8">
        <v>3</v>
      </c>
      <c r="E110" s="71">
        <f t="shared" si="65"/>
        <v>0</v>
      </c>
      <c r="F110" s="74">
        <v>0</v>
      </c>
      <c r="G110" s="74">
        <v>0</v>
      </c>
      <c r="H110" s="74">
        <v>0</v>
      </c>
      <c r="I110" s="109">
        <v>0</v>
      </c>
      <c r="J110" s="129">
        <f t="shared" si="73"/>
        <v>520714.5</v>
      </c>
      <c r="K110" s="74">
        <v>0</v>
      </c>
      <c r="L110" s="77">
        <v>520714.5</v>
      </c>
      <c r="M110" s="74">
        <v>0</v>
      </c>
      <c r="N110" s="109">
        <v>0</v>
      </c>
      <c r="O110" s="129">
        <f t="shared" si="70"/>
        <v>445965.29499999998</v>
      </c>
      <c r="P110" s="74">
        <v>0</v>
      </c>
      <c r="Q110" s="74">
        <v>445965.29499999998</v>
      </c>
      <c r="R110" s="74">
        <v>0</v>
      </c>
      <c r="S110" s="109">
        <v>0</v>
      </c>
      <c r="T110" s="141">
        <f t="shared" si="60"/>
        <v>0.85644877375221928</v>
      </c>
      <c r="U110" s="16" t="str">
        <f t="shared" si="60"/>
        <v xml:space="preserve"> </v>
      </c>
      <c r="V110" s="16">
        <f t="shared" si="60"/>
        <v>0.85644877375221928</v>
      </c>
      <c r="W110" s="16" t="str">
        <f t="shared" si="60"/>
        <v xml:space="preserve"> </v>
      </c>
      <c r="X110" s="142" t="str">
        <f t="shared" si="60"/>
        <v xml:space="preserve"> </v>
      </c>
    </row>
    <row r="111" spans="1:24" s="12" customFormat="1" ht="40.5" customHeight="1" x14ac:dyDescent="0.2">
      <c r="A111" s="107"/>
      <c r="B111" s="13"/>
      <c r="C111" s="26" t="s">
        <v>113</v>
      </c>
      <c r="D111" s="8">
        <v>3</v>
      </c>
      <c r="E111" s="71">
        <f t="shared" si="65"/>
        <v>0</v>
      </c>
      <c r="F111" s="74">
        <v>0</v>
      </c>
      <c r="G111" s="74">
        <v>0</v>
      </c>
      <c r="H111" s="74">
        <v>0</v>
      </c>
      <c r="I111" s="109">
        <v>0</v>
      </c>
      <c r="J111" s="129">
        <f t="shared" si="73"/>
        <v>2865</v>
      </c>
      <c r="K111" s="74">
        <v>0</v>
      </c>
      <c r="L111" s="74">
        <v>0</v>
      </c>
      <c r="M111" s="77">
        <v>2865</v>
      </c>
      <c r="N111" s="109">
        <v>0</v>
      </c>
      <c r="O111" s="129">
        <f t="shared" si="70"/>
        <v>1953</v>
      </c>
      <c r="P111" s="74">
        <v>0</v>
      </c>
      <c r="Q111" s="74">
        <v>0</v>
      </c>
      <c r="R111" s="78">
        <v>1953</v>
      </c>
      <c r="S111" s="109">
        <v>0</v>
      </c>
      <c r="T111" s="141">
        <f t="shared" si="60"/>
        <v>0.68167539267015709</v>
      </c>
      <c r="U111" s="16" t="str">
        <f t="shared" si="60"/>
        <v xml:space="preserve"> </v>
      </c>
      <c r="V111" s="16" t="str">
        <f t="shared" si="60"/>
        <v xml:space="preserve"> </v>
      </c>
      <c r="W111" s="16">
        <f t="shared" si="60"/>
        <v>0.68167539267015709</v>
      </c>
      <c r="X111" s="142" t="str">
        <f t="shared" si="60"/>
        <v xml:space="preserve"> </v>
      </c>
    </row>
    <row r="112" spans="1:24" s="12" customFormat="1" ht="159" customHeight="1" x14ac:dyDescent="0.2">
      <c r="A112" s="105"/>
      <c r="B112" s="13"/>
      <c r="C112" s="27" t="s">
        <v>114</v>
      </c>
      <c r="D112" s="8">
        <v>3</v>
      </c>
      <c r="E112" s="71">
        <f t="shared" si="65"/>
        <v>0</v>
      </c>
      <c r="F112" s="70">
        <v>0</v>
      </c>
      <c r="G112" s="70">
        <v>0</v>
      </c>
      <c r="H112" s="70">
        <v>0</v>
      </c>
      <c r="I112" s="103">
        <v>0</v>
      </c>
      <c r="J112" s="127">
        <f t="shared" si="73"/>
        <v>482051</v>
      </c>
      <c r="K112" s="70">
        <v>0</v>
      </c>
      <c r="L112" s="75">
        <v>473709</v>
      </c>
      <c r="M112" s="75">
        <v>8342</v>
      </c>
      <c r="N112" s="103">
        <f>SUM(N113:N113)</f>
        <v>0</v>
      </c>
      <c r="O112" s="127">
        <f t="shared" si="70"/>
        <v>482051</v>
      </c>
      <c r="P112" s="70">
        <v>0</v>
      </c>
      <c r="Q112" s="70">
        <v>473709</v>
      </c>
      <c r="R112" s="70">
        <f>7362+980</f>
        <v>8342</v>
      </c>
      <c r="S112" s="103">
        <f>SUM(S113:S113)</f>
        <v>0</v>
      </c>
      <c r="T112" s="139">
        <f t="shared" si="60"/>
        <v>1</v>
      </c>
      <c r="U112" s="9" t="str">
        <f t="shared" si="60"/>
        <v xml:space="preserve"> </v>
      </c>
      <c r="V112" s="9">
        <f t="shared" si="60"/>
        <v>1</v>
      </c>
      <c r="W112" s="9">
        <f t="shared" si="60"/>
        <v>1</v>
      </c>
      <c r="X112" s="140" t="str">
        <f t="shared" si="60"/>
        <v xml:space="preserve"> </v>
      </c>
    </row>
    <row r="113" spans="1:24" s="12" customFormat="1" ht="96.75" customHeight="1" x14ac:dyDescent="0.2">
      <c r="A113" s="105"/>
      <c r="B113" s="13"/>
      <c r="C113" s="20" t="s">
        <v>115</v>
      </c>
      <c r="D113" s="8">
        <v>3</v>
      </c>
      <c r="E113" s="71">
        <f t="shared" si="65"/>
        <v>0</v>
      </c>
      <c r="F113" s="70">
        <v>0</v>
      </c>
      <c r="G113" s="70">
        <v>0</v>
      </c>
      <c r="H113" s="70">
        <v>0</v>
      </c>
      <c r="I113" s="103">
        <v>0</v>
      </c>
      <c r="J113" s="127">
        <f t="shared" si="73"/>
        <v>471575.29999999993</v>
      </c>
      <c r="K113" s="70">
        <v>0</v>
      </c>
      <c r="L113" s="75">
        <v>471575.29999999993</v>
      </c>
      <c r="M113" s="70">
        <v>0</v>
      </c>
      <c r="N113" s="103">
        <v>0</v>
      </c>
      <c r="O113" s="127">
        <f t="shared" si="70"/>
        <v>471575.17</v>
      </c>
      <c r="P113" s="70"/>
      <c r="Q113" s="70">
        <v>471575.17</v>
      </c>
      <c r="R113" s="70"/>
      <c r="S113" s="103"/>
      <c r="T113" s="139">
        <f t="shared" si="60"/>
        <v>0.99999972432822515</v>
      </c>
      <c r="U113" s="9" t="str">
        <f t="shared" si="60"/>
        <v xml:space="preserve"> </v>
      </c>
      <c r="V113" s="9">
        <f t="shared" si="60"/>
        <v>0.99999972432822515</v>
      </c>
      <c r="W113" s="9" t="str">
        <f t="shared" si="60"/>
        <v xml:space="preserve"> </v>
      </c>
      <c r="X113" s="140" t="str">
        <f t="shared" si="60"/>
        <v xml:space="preserve"> </v>
      </c>
    </row>
    <row r="114" spans="1:24" s="12" customFormat="1" ht="48" customHeight="1" x14ac:dyDescent="0.2">
      <c r="A114" s="105"/>
      <c r="B114" s="13"/>
      <c r="C114" s="20" t="s">
        <v>116</v>
      </c>
      <c r="D114" s="8">
        <v>3</v>
      </c>
      <c r="E114" s="71">
        <f t="shared" si="65"/>
        <v>0</v>
      </c>
      <c r="F114" s="70">
        <v>0</v>
      </c>
      <c r="G114" s="70">
        <v>0</v>
      </c>
      <c r="H114" s="70">
        <v>0</v>
      </c>
      <c r="I114" s="103">
        <v>0</v>
      </c>
      <c r="J114" s="127">
        <f t="shared" si="73"/>
        <v>1123.8</v>
      </c>
      <c r="K114" s="75"/>
      <c r="L114" s="75"/>
      <c r="M114" s="75">
        <v>1123.8</v>
      </c>
      <c r="N114" s="103"/>
      <c r="O114" s="127">
        <f t="shared" si="70"/>
        <v>1123.72</v>
      </c>
      <c r="P114" s="70"/>
      <c r="Q114" s="70">
        <v>0</v>
      </c>
      <c r="R114" s="70">
        <f>1040.02+83.7</f>
        <v>1123.72</v>
      </c>
      <c r="S114" s="103"/>
      <c r="T114" s="139">
        <f t="shared" si="60"/>
        <v>0.99992881295604208</v>
      </c>
      <c r="U114" s="9" t="str">
        <f t="shared" si="60"/>
        <v xml:space="preserve"> </v>
      </c>
      <c r="V114" s="9" t="str">
        <f t="shared" si="60"/>
        <v xml:space="preserve"> </v>
      </c>
      <c r="W114" s="9">
        <f t="shared" si="60"/>
        <v>0.99992881295604208</v>
      </c>
      <c r="X114" s="140" t="str">
        <f t="shared" si="60"/>
        <v xml:space="preserve"> </v>
      </c>
    </row>
    <row r="115" spans="1:24" s="12" customFormat="1" ht="28.5" customHeight="1" x14ac:dyDescent="0.2">
      <c r="A115" s="105"/>
      <c r="B115" s="13"/>
      <c r="C115" s="20" t="s">
        <v>117</v>
      </c>
      <c r="D115" s="8">
        <v>3</v>
      </c>
      <c r="E115" s="71">
        <f t="shared" si="65"/>
        <v>0</v>
      </c>
      <c r="F115" s="70">
        <v>0</v>
      </c>
      <c r="G115" s="70">
        <v>0</v>
      </c>
      <c r="H115" s="70">
        <v>0</v>
      </c>
      <c r="I115" s="103">
        <v>0</v>
      </c>
      <c r="J115" s="127">
        <f t="shared" si="73"/>
        <v>7540.2</v>
      </c>
      <c r="K115" s="70">
        <f>SUM(K117:K117)</f>
        <v>0</v>
      </c>
      <c r="L115" s="70">
        <f>SUM(L116:L117)</f>
        <v>0</v>
      </c>
      <c r="M115" s="70">
        <f>SUM(M116:M117)</f>
        <v>7540.2</v>
      </c>
      <c r="N115" s="103">
        <f>SUM(N117:N117)</f>
        <v>0</v>
      </c>
      <c r="O115" s="127">
        <f t="shared" si="70"/>
        <v>5592.1959999999999</v>
      </c>
      <c r="P115" s="70">
        <f>SUM(P116:P117)</f>
        <v>0</v>
      </c>
      <c r="Q115" s="70">
        <v>0</v>
      </c>
      <c r="R115" s="70">
        <f>SUM(R116:R117)</f>
        <v>5592.1959999999999</v>
      </c>
      <c r="S115" s="103">
        <f>SUM(S117:S117)</f>
        <v>0</v>
      </c>
      <c r="T115" s="139">
        <f t="shared" si="60"/>
        <v>0.74165088459192063</v>
      </c>
      <c r="U115" s="9" t="str">
        <f t="shared" si="60"/>
        <v xml:space="preserve"> </v>
      </c>
      <c r="V115" s="9" t="str">
        <f t="shared" si="60"/>
        <v xml:space="preserve"> </v>
      </c>
      <c r="W115" s="9">
        <f t="shared" si="60"/>
        <v>0.74165088459192063</v>
      </c>
      <c r="X115" s="140" t="str">
        <f t="shared" si="60"/>
        <v xml:space="preserve"> </v>
      </c>
    </row>
    <row r="116" spans="1:24" s="12" customFormat="1" ht="42" customHeight="1" x14ac:dyDescent="0.2">
      <c r="A116" s="105"/>
      <c r="B116" s="13"/>
      <c r="C116" s="26" t="s">
        <v>118</v>
      </c>
      <c r="D116" s="8">
        <v>3</v>
      </c>
      <c r="E116" s="71">
        <f t="shared" si="65"/>
        <v>0</v>
      </c>
      <c r="F116" s="74">
        <v>0</v>
      </c>
      <c r="G116" s="74">
        <v>0</v>
      </c>
      <c r="H116" s="74">
        <v>0</v>
      </c>
      <c r="I116" s="109">
        <v>0</v>
      </c>
      <c r="J116" s="129">
        <f t="shared" si="73"/>
        <v>5980</v>
      </c>
      <c r="K116" s="74">
        <v>0</v>
      </c>
      <c r="L116" s="74">
        <v>0</v>
      </c>
      <c r="M116" s="77">
        <v>5980</v>
      </c>
      <c r="N116" s="109">
        <v>0</v>
      </c>
      <c r="O116" s="129">
        <f t="shared" si="70"/>
        <v>4032</v>
      </c>
      <c r="P116" s="74">
        <v>0</v>
      </c>
      <c r="Q116" s="74">
        <v>0</v>
      </c>
      <c r="R116" s="74">
        <v>4032</v>
      </c>
      <c r="S116" s="109">
        <v>0</v>
      </c>
      <c r="T116" s="141">
        <f t="shared" si="60"/>
        <v>0.67424749163879594</v>
      </c>
      <c r="U116" s="16" t="str">
        <f t="shared" si="60"/>
        <v xml:space="preserve"> </v>
      </c>
      <c r="V116" s="16" t="str">
        <f t="shared" si="60"/>
        <v xml:space="preserve"> </v>
      </c>
      <c r="W116" s="16">
        <f t="shared" si="60"/>
        <v>0.67424749163879594</v>
      </c>
      <c r="X116" s="142" t="str">
        <f t="shared" si="60"/>
        <v xml:space="preserve"> </v>
      </c>
    </row>
    <row r="117" spans="1:24" s="12" customFormat="1" ht="26.25" customHeight="1" x14ac:dyDescent="0.2">
      <c r="A117" s="107"/>
      <c r="B117" s="13"/>
      <c r="C117" s="28" t="s">
        <v>119</v>
      </c>
      <c r="D117" s="8">
        <v>3</v>
      </c>
      <c r="E117" s="71">
        <f t="shared" si="65"/>
        <v>0</v>
      </c>
      <c r="F117" s="74">
        <v>0</v>
      </c>
      <c r="G117" s="74">
        <v>0</v>
      </c>
      <c r="H117" s="74">
        <v>0</v>
      </c>
      <c r="I117" s="109">
        <v>0</v>
      </c>
      <c r="J117" s="129">
        <f t="shared" si="73"/>
        <v>1560.2</v>
      </c>
      <c r="K117" s="74">
        <v>0</v>
      </c>
      <c r="L117" s="74">
        <v>0</v>
      </c>
      <c r="M117" s="77">
        <v>1560.2</v>
      </c>
      <c r="N117" s="109">
        <v>0</v>
      </c>
      <c r="O117" s="129">
        <f t="shared" si="70"/>
        <v>1560.1960000000001</v>
      </c>
      <c r="P117" s="74">
        <v>0</v>
      </c>
      <c r="Q117" s="74">
        <v>0</v>
      </c>
      <c r="R117" s="74">
        <f>189.316+1370.88</f>
        <v>1560.1960000000001</v>
      </c>
      <c r="S117" s="109">
        <v>0</v>
      </c>
      <c r="T117" s="141">
        <f t="shared" si="60"/>
        <v>0.99999743622612491</v>
      </c>
      <c r="U117" s="16" t="str">
        <f t="shared" si="60"/>
        <v xml:space="preserve"> </v>
      </c>
      <c r="V117" s="16" t="str">
        <f t="shared" si="60"/>
        <v xml:space="preserve"> </v>
      </c>
      <c r="W117" s="16">
        <f t="shared" si="60"/>
        <v>0.99999743622612491</v>
      </c>
      <c r="X117" s="142" t="str">
        <f t="shared" si="60"/>
        <v xml:space="preserve"> </v>
      </c>
    </row>
    <row r="118" spans="1:24" s="12" customFormat="1" ht="32.25" customHeight="1" x14ac:dyDescent="0.2">
      <c r="A118" s="105"/>
      <c r="B118" s="13"/>
      <c r="C118" s="20" t="s">
        <v>120</v>
      </c>
      <c r="D118" s="8">
        <v>3</v>
      </c>
      <c r="E118" s="71">
        <f t="shared" si="65"/>
        <v>0</v>
      </c>
      <c r="F118" s="70">
        <v>0</v>
      </c>
      <c r="G118" s="70">
        <v>0</v>
      </c>
      <c r="H118" s="70">
        <v>0</v>
      </c>
      <c r="I118" s="103">
        <v>0</v>
      </c>
      <c r="J118" s="127">
        <f t="shared" si="73"/>
        <v>2797625.3000000003</v>
      </c>
      <c r="K118" s="70">
        <f>SUM(K119:K123)</f>
        <v>0</v>
      </c>
      <c r="L118" s="70">
        <f>SUM(L119:L123)</f>
        <v>2795374.7</v>
      </c>
      <c r="M118" s="70">
        <f>SUM(M119:M123)</f>
        <v>2250.6</v>
      </c>
      <c r="N118" s="103">
        <f>SUM(N119:N123)</f>
        <v>0</v>
      </c>
      <c r="O118" s="127">
        <f>SUM(P118:S118)</f>
        <v>2797040.7439999999</v>
      </c>
      <c r="P118" s="70">
        <f t="shared" ref="P118" si="74">SUM(P119:P123)</f>
        <v>0</v>
      </c>
      <c r="Q118" s="70">
        <f>SUM(Q119:Q123)</f>
        <v>2794950.1439999999</v>
      </c>
      <c r="R118" s="70">
        <f>SUM(R119:R123)</f>
        <v>2090.6</v>
      </c>
      <c r="S118" s="103">
        <f>SUM(S119:S123)</f>
        <v>0</v>
      </c>
      <c r="T118" s="139">
        <f t="shared" si="60"/>
        <v>0.99979105279037894</v>
      </c>
      <c r="U118" s="9" t="str">
        <f t="shared" si="60"/>
        <v xml:space="preserve"> </v>
      </c>
      <c r="V118" s="9">
        <f t="shared" si="60"/>
        <v>0.99984812197091133</v>
      </c>
      <c r="W118" s="9">
        <f t="shared" si="60"/>
        <v>0.92890784679640981</v>
      </c>
      <c r="X118" s="140" t="str">
        <f t="shared" si="60"/>
        <v xml:space="preserve"> </v>
      </c>
    </row>
    <row r="119" spans="1:24" s="12" customFormat="1" ht="17.25" customHeight="1" x14ac:dyDescent="0.2">
      <c r="A119" s="107"/>
      <c r="B119" s="13"/>
      <c r="C119" s="23" t="s">
        <v>121</v>
      </c>
      <c r="D119" s="8">
        <v>3</v>
      </c>
      <c r="E119" s="71">
        <f t="shared" si="65"/>
        <v>0</v>
      </c>
      <c r="F119" s="74">
        <v>0</v>
      </c>
      <c r="G119" s="74">
        <v>0</v>
      </c>
      <c r="H119" s="74">
        <v>0</v>
      </c>
      <c r="I119" s="109">
        <v>0</v>
      </c>
      <c r="J119" s="129">
        <f t="shared" si="73"/>
        <v>1291428.7000000002</v>
      </c>
      <c r="K119" s="74">
        <v>0</v>
      </c>
      <c r="L119" s="77">
        <v>1291428.7000000002</v>
      </c>
      <c r="M119" s="74">
        <v>0</v>
      </c>
      <c r="N119" s="109">
        <v>0</v>
      </c>
      <c r="O119" s="129">
        <f>SUM(P119:S119)</f>
        <v>1291004.253</v>
      </c>
      <c r="P119" s="74">
        <v>0</v>
      </c>
      <c r="Q119" s="74">
        <v>1291004.253</v>
      </c>
      <c r="R119" s="74">
        <v>0</v>
      </c>
      <c r="S119" s="109">
        <v>0</v>
      </c>
      <c r="T119" s="141">
        <f t="shared" si="60"/>
        <v>0.99967133532033159</v>
      </c>
      <c r="U119" s="16" t="str">
        <f t="shared" si="60"/>
        <v xml:space="preserve"> </v>
      </c>
      <c r="V119" s="16">
        <f t="shared" si="60"/>
        <v>0.99967133532033159</v>
      </c>
      <c r="W119" s="16" t="str">
        <f t="shared" si="60"/>
        <v xml:space="preserve"> </v>
      </c>
      <c r="X119" s="142" t="str">
        <f t="shared" si="60"/>
        <v xml:space="preserve"> </v>
      </c>
    </row>
    <row r="120" spans="1:24" s="12" customFormat="1" ht="17.25" customHeight="1" x14ac:dyDescent="0.2">
      <c r="A120" s="107"/>
      <c r="B120" s="13"/>
      <c r="C120" s="23" t="s">
        <v>122</v>
      </c>
      <c r="D120" s="8">
        <v>3</v>
      </c>
      <c r="E120" s="71">
        <f t="shared" si="65"/>
        <v>0</v>
      </c>
      <c r="F120" s="74">
        <v>0</v>
      </c>
      <c r="G120" s="74">
        <v>0</v>
      </c>
      <c r="H120" s="74">
        <v>0</v>
      </c>
      <c r="I120" s="109">
        <v>0</v>
      </c>
      <c r="J120" s="129">
        <f t="shared" si="73"/>
        <v>1156</v>
      </c>
      <c r="K120" s="74">
        <v>0</v>
      </c>
      <c r="L120" s="74">
        <v>0</v>
      </c>
      <c r="M120" s="74">
        <v>1156</v>
      </c>
      <c r="N120" s="109">
        <v>0</v>
      </c>
      <c r="O120" s="129">
        <f>SUM(P120:S120)</f>
        <v>996</v>
      </c>
      <c r="P120" s="74">
        <v>0</v>
      </c>
      <c r="Q120" s="74">
        <v>0</v>
      </c>
      <c r="R120" s="74">
        <v>996</v>
      </c>
      <c r="S120" s="109">
        <v>0</v>
      </c>
      <c r="T120" s="141">
        <f t="shared" si="60"/>
        <v>0.86159169550173009</v>
      </c>
      <c r="U120" s="16" t="str">
        <f t="shared" si="60"/>
        <v xml:space="preserve"> </v>
      </c>
      <c r="V120" s="16" t="str">
        <f t="shared" si="60"/>
        <v xml:space="preserve"> </v>
      </c>
      <c r="W120" s="16">
        <f t="shared" si="60"/>
        <v>0.86159169550173009</v>
      </c>
      <c r="X120" s="142" t="str">
        <f t="shared" si="60"/>
        <v xml:space="preserve"> </v>
      </c>
    </row>
    <row r="121" spans="1:24" s="12" customFormat="1" ht="17.25" customHeight="1" x14ac:dyDescent="0.2">
      <c r="A121" s="107"/>
      <c r="B121" s="13"/>
      <c r="C121" s="23" t="s">
        <v>123</v>
      </c>
      <c r="D121" s="8">
        <v>3</v>
      </c>
      <c r="E121" s="71">
        <f t="shared" si="65"/>
        <v>0</v>
      </c>
      <c r="F121" s="74">
        <v>0</v>
      </c>
      <c r="G121" s="74">
        <v>0</v>
      </c>
      <c r="H121" s="74">
        <v>0</v>
      </c>
      <c r="I121" s="109">
        <v>0</v>
      </c>
      <c r="J121" s="129">
        <f t="shared" si="73"/>
        <v>1501608.2</v>
      </c>
      <c r="K121" s="74">
        <v>0</v>
      </c>
      <c r="L121" s="77">
        <v>1501608.2</v>
      </c>
      <c r="M121" s="74">
        <v>0</v>
      </c>
      <c r="N121" s="109">
        <v>0</v>
      </c>
      <c r="O121" s="129">
        <f t="shared" ref="O121:O136" si="75">SUM(P121:S121)</f>
        <v>1501608.1259999999</v>
      </c>
      <c r="P121" s="74">
        <v>0</v>
      </c>
      <c r="Q121" s="74">
        <v>1501608.1259999999</v>
      </c>
      <c r="R121" s="74">
        <v>0</v>
      </c>
      <c r="S121" s="109">
        <v>0</v>
      </c>
      <c r="T121" s="141">
        <f t="shared" si="60"/>
        <v>0.99999995071950187</v>
      </c>
      <c r="U121" s="16" t="str">
        <f t="shared" si="60"/>
        <v xml:space="preserve"> </v>
      </c>
      <c r="V121" s="16">
        <f t="shared" si="60"/>
        <v>0.99999995071950187</v>
      </c>
      <c r="W121" s="16" t="str">
        <f t="shared" si="60"/>
        <v xml:space="preserve"> </v>
      </c>
      <c r="X121" s="142" t="str">
        <f t="shared" si="60"/>
        <v xml:space="preserve"> </v>
      </c>
    </row>
    <row r="122" spans="1:24" s="12" customFormat="1" ht="17.25" customHeight="1" x14ac:dyDescent="0.2">
      <c r="A122" s="107"/>
      <c r="B122" s="13"/>
      <c r="C122" s="21" t="s">
        <v>124</v>
      </c>
      <c r="D122" s="8">
        <v>3</v>
      </c>
      <c r="E122" s="71">
        <f t="shared" si="65"/>
        <v>0</v>
      </c>
      <c r="F122" s="74">
        <v>0</v>
      </c>
      <c r="G122" s="74">
        <v>0</v>
      </c>
      <c r="H122" s="74">
        <v>0</v>
      </c>
      <c r="I122" s="109">
        <v>0</v>
      </c>
      <c r="J122" s="129">
        <f t="shared" si="73"/>
        <v>2337.8000000000002</v>
      </c>
      <c r="K122" s="74">
        <v>0</v>
      </c>
      <c r="L122" s="77">
        <v>2337.8000000000002</v>
      </c>
      <c r="M122" s="74">
        <v>0</v>
      </c>
      <c r="N122" s="109">
        <v>0</v>
      </c>
      <c r="O122" s="129">
        <f t="shared" si="75"/>
        <v>2337.7649999999999</v>
      </c>
      <c r="P122" s="74">
        <v>0</v>
      </c>
      <c r="Q122" s="74">
        <v>2337.7649999999999</v>
      </c>
      <c r="R122" s="74">
        <v>0</v>
      </c>
      <c r="S122" s="109">
        <v>0</v>
      </c>
      <c r="T122" s="141">
        <f t="shared" si="60"/>
        <v>0.99998502865942329</v>
      </c>
      <c r="U122" s="16" t="str">
        <f t="shared" si="60"/>
        <v xml:space="preserve"> </v>
      </c>
      <c r="V122" s="16">
        <f t="shared" si="60"/>
        <v>0.99998502865942329</v>
      </c>
      <c r="W122" s="16" t="str">
        <f t="shared" si="60"/>
        <v xml:space="preserve"> </v>
      </c>
      <c r="X122" s="142" t="str">
        <f t="shared" si="60"/>
        <v xml:space="preserve"> </v>
      </c>
    </row>
    <row r="123" spans="1:24" s="12" customFormat="1" ht="35.25" customHeight="1" x14ac:dyDescent="0.2">
      <c r="A123" s="107"/>
      <c r="B123" s="13"/>
      <c r="C123" s="23" t="s">
        <v>125</v>
      </c>
      <c r="D123" s="8">
        <v>3</v>
      </c>
      <c r="E123" s="71">
        <f t="shared" si="65"/>
        <v>0</v>
      </c>
      <c r="F123" s="74">
        <v>0</v>
      </c>
      <c r="G123" s="74">
        <v>0</v>
      </c>
      <c r="H123" s="74">
        <v>0</v>
      </c>
      <c r="I123" s="109">
        <v>0</v>
      </c>
      <c r="J123" s="129">
        <f t="shared" si="73"/>
        <v>1094.5999999999999</v>
      </c>
      <c r="K123" s="74">
        <v>0</v>
      </c>
      <c r="L123" s="74">
        <v>0</v>
      </c>
      <c r="M123" s="77">
        <v>1094.5999999999999</v>
      </c>
      <c r="N123" s="109">
        <v>0</v>
      </c>
      <c r="O123" s="129">
        <f t="shared" si="75"/>
        <v>1094.5999999999999</v>
      </c>
      <c r="P123" s="74">
        <v>0</v>
      </c>
      <c r="Q123" s="74">
        <v>0</v>
      </c>
      <c r="R123" s="78">
        <f>504+590.6</f>
        <v>1094.5999999999999</v>
      </c>
      <c r="S123" s="109">
        <v>0</v>
      </c>
      <c r="T123" s="141">
        <f t="shared" si="60"/>
        <v>1</v>
      </c>
      <c r="U123" s="16" t="str">
        <f t="shared" si="60"/>
        <v xml:space="preserve"> </v>
      </c>
      <c r="V123" s="16" t="str">
        <f t="shared" si="60"/>
        <v xml:space="preserve"> </v>
      </c>
      <c r="W123" s="16">
        <f t="shared" si="60"/>
        <v>1</v>
      </c>
      <c r="X123" s="142" t="str">
        <f t="shared" si="60"/>
        <v xml:space="preserve"> </v>
      </c>
    </row>
    <row r="124" spans="1:24" s="12" customFormat="1" ht="30.75" customHeight="1" x14ac:dyDescent="0.2">
      <c r="A124" s="105"/>
      <c r="B124" s="13"/>
      <c r="C124" s="20" t="s">
        <v>894</v>
      </c>
      <c r="D124" s="8">
        <v>3</v>
      </c>
      <c r="E124" s="71">
        <f t="shared" si="65"/>
        <v>0</v>
      </c>
      <c r="F124" s="70">
        <v>0</v>
      </c>
      <c r="G124" s="70">
        <v>0</v>
      </c>
      <c r="H124" s="70">
        <v>0</v>
      </c>
      <c r="I124" s="103">
        <v>0</v>
      </c>
      <c r="J124" s="127">
        <f t="shared" si="73"/>
        <v>36641.200000000033</v>
      </c>
      <c r="K124" s="70">
        <f>SUM(K125:K126)</f>
        <v>0</v>
      </c>
      <c r="L124" s="70">
        <f>SUM(L125:L126)</f>
        <v>36641.200000000033</v>
      </c>
      <c r="M124" s="70">
        <f>SUM(M125:M126)</f>
        <v>0</v>
      </c>
      <c r="N124" s="103">
        <f t="shared" ref="N124:S124" si="76">N125</f>
        <v>0</v>
      </c>
      <c r="O124" s="127">
        <f t="shared" si="75"/>
        <v>36641.07</v>
      </c>
      <c r="P124" s="70">
        <f>SUM(P125:P126)</f>
        <v>0</v>
      </c>
      <c r="Q124" s="70">
        <f>SUM(Q125:Q126)</f>
        <v>36641.07</v>
      </c>
      <c r="R124" s="70">
        <f>SUM(R125:R126)</f>
        <v>0</v>
      </c>
      <c r="S124" s="103">
        <f t="shared" si="76"/>
        <v>0</v>
      </c>
      <c r="T124" s="139">
        <f t="shared" si="60"/>
        <v>0.99999645208126275</v>
      </c>
      <c r="U124" s="9" t="str">
        <f t="shared" si="60"/>
        <v xml:space="preserve"> </v>
      </c>
      <c r="V124" s="9">
        <f t="shared" si="60"/>
        <v>0.99999645208126275</v>
      </c>
      <c r="W124" s="9" t="str">
        <f t="shared" si="60"/>
        <v xml:space="preserve"> </v>
      </c>
      <c r="X124" s="140" t="str">
        <f t="shared" si="60"/>
        <v xml:space="preserve"> </v>
      </c>
    </row>
    <row r="125" spans="1:24" s="12" customFormat="1" ht="27.75" customHeight="1" x14ac:dyDescent="0.2">
      <c r="A125" s="107"/>
      <c r="B125" s="13"/>
      <c r="C125" s="24" t="s">
        <v>126</v>
      </c>
      <c r="D125" s="8">
        <v>3</v>
      </c>
      <c r="E125" s="71">
        <f t="shared" si="65"/>
        <v>0</v>
      </c>
      <c r="F125" s="74">
        <v>0</v>
      </c>
      <c r="G125" s="74">
        <v>0</v>
      </c>
      <c r="H125" s="74">
        <v>0</v>
      </c>
      <c r="I125" s="109">
        <v>0</v>
      </c>
      <c r="J125" s="129">
        <f t="shared" si="73"/>
        <v>36641.1</v>
      </c>
      <c r="K125" s="74">
        <v>0</v>
      </c>
      <c r="L125" s="77">
        <v>36641.1</v>
      </c>
      <c r="M125" s="74">
        <v>0</v>
      </c>
      <c r="N125" s="109">
        <v>0</v>
      </c>
      <c r="O125" s="129">
        <f t="shared" si="75"/>
        <v>36641.07</v>
      </c>
      <c r="P125" s="74">
        <v>0</v>
      </c>
      <c r="Q125" s="74">
        <v>36641.07</v>
      </c>
      <c r="R125" s="74">
        <v>0</v>
      </c>
      <c r="S125" s="109">
        <v>0</v>
      </c>
      <c r="T125" s="141">
        <f t="shared" si="60"/>
        <v>0.99999918124728793</v>
      </c>
      <c r="U125" s="16" t="str">
        <f t="shared" si="60"/>
        <v xml:space="preserve"> </v>
      </c>
      <c r="V125" s="16">
        <f t="shared" si="60"/>
        <v>0.99999918124728793</v>
      </c>
      <c r="W125" s="16" t="str">
        <f t="shared" si="60"/>
        <v xml:space="preserve"> </v>
      </c>
      <c r="X125" s="142" t="str">
        <f t="shared" si="60"/>
        <v xml:space="preserve"> </v>
      </c>
    </row>
    <row r="126" spans="1:24" s="12" customFormat="1" ht="25.5" customHeight="1" x14ac:dyDescent="0.2">
      <c r="A126" s="107"/>
      <c r="B126" s="13"/>
      <c r="C126" s="24" t="s">
        <v>127</v>
      </c>
      <c r="D126" s="8">
        <v>3</v>
      </c>
      <c r="E126" s="71">
        <f t="shared" si="65"/>
        <v>0</v>
      </c>
      <c r="F126" s="74">
        <v>0</v>
      </c>
      <c r="G126" s="74">
        <v>0</v>
      </c>
      <c r="H126" s="74">
        <v>0</v>
      </c>
      <c r="I126" s="109">
        <v>0</v>
      </c>
      <c r="J126" s="129">
        <f t="shared" si="73"/>
        <v>0.1000000000349246</v>
      </c>
      <c r="K126" s="74">
        <v>0</v>
      </c>
      <c r="L126" s="77">
        <v>0.1000000000349246</v>
      </c>
      <c r="M126" s="74">
        <v>0</v>
      </c>
      <c r="N126" s="109">
        <v>0</v>
      </c>
      <c r="O126" s="129">
        <f t="shared" si="75"/>
        <v>0</v>
      </c>
      <c r="P126" s="74">
        <v>0</v>
      </c>
      <c r="Q126" s="74">
        <v>0</v>
      </c>
      <c r="R126" s="74">
        <v>0</v>
      </c>
      <c r="S126" s="109">
        <v>0</v>
      </c>
      <c r="T126" s="141">
        <f t="shared" si="60"/>
        <v>0</v>
      </c>
      <c r="U126" s="16" t="str">
        <f t="shared" si="60"/>
        <v xml:space="preserve"> </v>
      </c>
      <c r="V126" s="16">
        <f t="shared" si="60"/>
        <v>0</v>
      </c>
      <c r="W126" s="16" t="str">
        <f t="shared" si="60"/>
        <v xml:space="preserve"> </v>
      </c>
      <c r="X126" s="142" t="str">
        <f t="shared" si="60"/>
        <v xml:space="preserve"> </v>
      </c>
    </row>
    <row r="127" spans="1:24" s="12" customFormat="1" ht="78.75" customHeight="1" x14ac:dyDescent="0.2">
      <c r="A127" s="105"/>
      <c r="B127" s="13"/>
      <c r="C127" s="20" t="s">
        <v>128</v>
      </c>
      <c r="D127" s="8">
        <v>3</v>
      </c>
      <c r="E127" s="71">
        <f t="shared" si="65"/>
        <v>0</v>
      </c>
      <c r="F127" s="70">
        <v>0</v>
      </c>
      <c r="G127" s="70">
        <v>0</v>
      </c>
      <c r="H127" s="70">
        <v>0</v>
      </c>
      <c r="I127" s="103">
        <v>0</v>
      </c>
      <c r="J127" s="127">
        <f t="shared" si="73"/>
        <v>2942.7</v>
      </c>
      <c r="K127" s="70">
        <v>0</v>
      </c>
      <c r="L127" s="70">
        <v>0</v>
      </c>
      <c r="M127" s="70">
        <v>2942.7</v>
      </c>
      <c r="N127" s="103">
        <v>0</v>
      </c>
      <c r="O127" s="127">
        <f t="shared" si="75"/>
        <v>2942.6270000000004</v>
      </c>
      <c r="P127" s="70">
        <v>0</v>
      </c>
      <c r="Q127" s="70">
        <v>0</v>
      </c>
      <c r="R127" s="70">
        <f>340.684+2601.943</f>
        <v>2942.6270000000004</v>
      </c>
      <c r="S127" s="103">
        <v>0</v>
      </c>
      <c r="T127" s="139">
        <f t="shared" si="60"/>
        <v>0.99997519285010383</v>
      </c>
      <c r="U127" s="9" t="str">
        <f t="shared" si="60"/>
        <v xml:space="preserve"> </v>
      </c>
      <c r="V127" s="9" t="str">
        <f t="shared" si="60"/>
        <v xml:space="preserve"> </v>
      </c>
      <c r="W127" s="9">
        <f t="shared" si="60"/>
        <v>0.99997519285010383</v>
      </c>
      <c r="X127" s="140" t="str">
        <f t="shared" si="60"/>
        <v xml:space="preserve"> </v>
      </c>
    </row>
    <row r="128" spans="1:24" s="12" customFormat="1" ht="49.5" customHeight="1" x14ac:dyDescent="0.2">
      <c r="A128" s="105"/>
      <c r="B128" s="13"/>
      <c r="C128" s="20" t="s">
        <v>129</v>
      </c>
      <c r="D128" s="8">
        <v>3</v>
      </c>
      <c r="E128" s="71">
        <f t="shared" si="65"/>
        <v>0</v>
      </c>
      <c r="F128" s="70">
        <v>0</v>
      </c>
      <c r="G128" s="70">
        <v>0</v>
      </c>
      <c r="H128" s="70">
        <v>0</v>
      </c>
      <c r="I128" s="103">
        <v>0</v>
      </c>
      <c r="J128" s="127">
        <f t="shared" si="73"/>
        <v>102344.7</v>
      </c>
      <c r="K128" s="70">
        <v>0</v>
      </c>
      <c r="L128" s="75">
        <v>102344.7</v>
      </c>
      <c r="M128" s="70">
        <v>0</v>
      </c>
      <c r="N128" s="103">
        <v>0</v>
      </c>
      <c r="O128" s="127">
        <f t="shared" si="75"/>
        <v>46320.326000000001</v>
      </c>
      <c r="P128" s="70">
        <v>0</v>
      </c>
      <c r="Q128" s="70">
        <v>46320.326000000001</v>
      </c>
      <c r="R128" s="70">
        <v>0</v>
      </c>
      <c r="S128" s="103">
        <v>0</v>
      </c>
      <c r="T128" s="139">
        <f t="shared" si="60"/>
        <v>0.45259135060242495</v>
      </c>
      <c r="U128" s="9" t="str">
        <f t="shared" si="60"/>
        <v xml:space="preserve"> </v>
      </c>
      <c r="V128" s="9">
        <f t="shared" si="60"/>
        <v>0.45259135060242495</v>
      </c>
      <c r="W128" s="9" t="str">
        <f t="shared" si="60"/>
        <v xml:space="preserve"> </v>
      </c>
      <c r="X128" s="140" t="str">
        <f t="shared" si="60"/>
        <v xml:space="preserve"> </v>
      </c>
    </row>
    <row r="129" spans="1:24" s="12" customFormat="1" ht="29.25" customHeight="1" x14ac:dyDescent="0.2">
      <c r="A129" s="105"/>
      <c r="B129" s="13"/>
      <c r="C129" s="20" t="s">
        <v>130</v>
      </c>
      <c r="D129" s="8">
        <v>3</v>
      </c>
      <c r="E129" s="71">
        <f>+F129+G129+H129+I129</f>
        <v>0</v>
      </c>
      <c r="F129" s="70">
        <v>0</v>
      </c>
      <c r="G129" s="70">
        <v>0</v>
      </c>
      <c r="H129" s="70">
        <v>0</v>
      </c>
      <c r="I129" s="103">
        <v>0</v>
      </c>
      <c r="J129" s="127">
        <f t="shared" si="73"/>
        <v>104160.5</v>
      </c>
      <c r="K129" s="70">
        <f>SUM(K130:K131)</f>
        <v>0</v>
      </c>
      <c r="L129" s="70">
        <f>SUM(L130:L131)</f>
        <v>99760.5</v>
      </c>
      <c r="M129" s="70">
        <f>SUM(M130:M131)</f>
        <v>4400</v>
      </c>
      <c r="N129" s="103">
        <f>SUM(N130:N130)</f>
        <v>0</v>
      </c>
      <c r="O129" s="127">
        <f t="shared" si="75"/>
        <v>104160.41800000001</v>
      </c>
      <c r="P129" s="70">
        <f t="shared" ref="P129:S130" si="77">SUM(P130:P131)</f>
        <v>0</v>
      </c>
      <c r="Q129" s="70">
        <f t="shared" si="77"/>
        <v>99760.418000000005</v>
      </c>
      <c r="R129" s="70">
        <f t="shared" si="77"/>
        <v>4400</v>
      </c>
      <c r="S129" s="103">
        <f t="shared" si="77"/>
        <v>0</v>
      </c>
      <c r="T129" s="139">
        <f t="shared" ref="T129:X179" si="78">IF(J129=0," ",O129/J129)</f>
        <v>0.99999921275339509</v>
      </c>
      <c r="U129" s="9" t="str">
        <f t="shared" si="78"/>
        <v xml:space="preserve"> </v>
      </c>
      <c r="V129" s="9">
        <f t="shared" si="78"/>
        <v>0.99999917803138527</v>
      </c>
      <c r="W129" s="9">
        <f t="shared" si="78"/>
        <v>1</v>
      </c>
      <c r="X129" s="140" t="str">
        <f t="shared" si="78"/>
        <v xml:space="preserve"> </v>
      </c>
    </row>
    <row r="130" spans="1:24" s="12" customFormat="1" ht="31.5" customHeight="1" x14ac:dyDescent="0.2">
      <c r="A130" s="107"/>
      <c r="B130" s="13"/>
      <c r="C130" s="15" t="s">
        <v>131</v>
      </c>
      <c r="D130" s="8">
        <v>3</v>
      </c>
      <c r="E130" s="71">
        <f t="shared" si="65"/>
        <v>0</v>
      </c>
      <c r="F130" s="74">
        <v>0</v>
      </c>
      <c r="G130" s="74">
        <v>0</v>
      </c>
      <c r="H130" s="74">
        <v>0</v>
      </c>
      <c r="I130" s="109">
        <v>0</v>
      </c>
      <c r="J130" s="129">
        <f t="shared" si="73"/>
        <v>99760.5</v>
      </c>
      <c r="K130" s="74">
        <v>0</v>
      </c>
      <c r="L130" s="77">
        <v>99760.5</v>
      </c>
      <c r="M130" s="74">
        <v>0</v>
      </c>
      <c r="N130" s="109">
        <v>0</v>
      </c>
      <c r="O130" s="129">
        <f t="shared" si="75"/>
        <v>99760.418000000005</v>
      </c>
      <c r="P130" s="74">
        <v>0</v>
      </c>
      <c r="Q130" s="74">
        <v>99760.418000000005</v>
      </c>
      <c r="R130" s="74"/>
      <c r="S130" s="109">
        <f t="shared" si="77"/>
        <v>0</v>
      </c>
      <c r="T130" s="141">
        <f t="shared" si="78"/>
        <v>0.99999917803138527</v>
      </c>
      <c r="U130" s="16" t="str">
        <f t="shared" si="78"/>
        <v xml:space="preserve"> </v>
      </c>
      <c r="V130" s="16">
        <f t="shared" si="78"/>
        <v>0.99999917803138527</v>
      </c>
      <c r="W130" s="16" t="str">
        <f t="shared" si="78"/>
        <v xml:space="preserve"> </v>
      </c>
      <c r="X130" s="142" t="str">
        <f t="shared" si="78"/>
        <v xml:space="preserve"> </v>
      </c>
    </row>
    <row r="131" spans="1:24" s="12" customFormat="1" ht="33.75" customHeight="1" x14ac:dyDescent="0.2">
      <c r="A131" s="107"/>
      <c r="B131" s="13"/>
      <c r="C131" s="15" t="s">
        <v>132</v>
      </c>
      <c r="D131" s="8">
        <v>3</v>
      </c>
      <c r="E131" s="71">
        <f t="shared" si="65"/>
        <v>0</v>
      </c>
      <c r="F131" s="74">
        <v>0</v>
      </c>
      <c r="G131" s="74">
        <v>0</v>
      </c>
      <c r="H131" s="74">
        <v>0</v>
      </c>
      <c r="I131" s="109">
        <v>0</v>
      </c>
      <c r="J131" s="129">
        <f t="shared" si="73"/>
        <v>4400</v>
      </c>
      <c r="K131" s="74">
        <v>0</v>
      </c>
      <c r="L131" s="74">
        <v>0</v>
      </c>
      <c r="M131" s="74">
        <v>4400</v>
      </c>
      <c r="N131" s="109">
        <v>0</v>
      </c>
      <c r="O131" s="129">
        <f t="shared" si="75"/>
        <v>4400</v>
      </c>
      <c r="P131" s="74">
        <v>0</v>
      </c>
      <c r="Q131" s="74">
        <v>0</v>
      </c>
      <c r="R131" s="74">
        <f>4200+200</f>
        <v>4400</v>
      </c>
      <c r="S131" s="109">
        <v>0</v>
      </c>
      <c r="T131" s="141">
        <f t="shared" si="78"/>
        <v>1</v>
      </c>
      <c r="U131" s="16" t="str">
        <f t="shared" si="78"/>
        <v xml:space="preserve"> </v>
      </c>
      <c r="V131" s="16" t="str">
        <f t="shared" si="78"/>
        <v xml:space="preserve"> </v>
      </c>
      <c r="W131" s="16">
        <f t="shared" si="78"/>
        <v>1</v>
      </c>
      <c r="X131" s="142" t="str">
        <f t="shared" si="78"/>
        <v xml:space="preserve"> </v>
      </c>
    </row>
    <row r="132" spans="1:24" s="12" customFormat="1" ht="81" customHeight="1" x14ac:dyDescent="0.2">
      <c r="A132" s="105"/>
      <c r="B132" s="13"/>
      <c r="C132" s="29" t="s">
        <v>133</v>
      </c>
      <c r="D132" s="8">
        <v>3</v>
      </c>
      <c r="E132" s="71">
        <f t="shared" si="65"/>
        <v>0</v>
      </c>
      <c r="F132" s="70">
        <v>0</v>
      </c>
      <c r="G132" s="70">
        <v>0</v>
      </c>
      <c r="H132" s="70">
        <v>0</v>
      </c>
      <c r="I132" s="103">
        <v>0</v>
      </c>
      <c r="J132" s="127">
        <f t="shared" si="73"/>
        <v>1966717.1</v>
      </c>
      <c r="K132" s="70">
        <f>SUM(K133:K134)</f>
        <v>0</v>
      </c>
      <c r="L132" s="70">
        <f>SUM(L133:L134)</f>
        <v>1966717.1</v>
      </c>
      <c r="M132" s="70">
        <f>SUM(M133:M134)</f>
        <v>0</v>
      </c>
      <c r="N132" s="103">
        <f>SUM(N133:N134)</f>
        <v>0</v>
      </c>
      <c r="O132" s="127">
        <f t="shared" si="75"/>
        <v>1937585.9582000002</v>
      </c>
      <c r="P132" s="70">
        <f>SUM(P133:P134)</f>
        <v>0</v>
      </c>
      <c r="Q132" s="70">
        <v>1937585.9582000002</v>
      </c>
      <c r="R132" s="70">
        <f>SUM(R133:R134)</f>
        <v>0</v>
      </c>
      <c r="S132" s="103">
        <f>SUM(S133:S134)</f>
        <v>0</v>
      </c>
      <c r="T132" s="139">
        <f t="shared" si="78"/>
        <v>0.98518793485855194</v>
      </c>
      <c r="U132" s="9" t="str">
        <f t="shared" si="78"/>
        <v xml:space="preserve"> </v>
      </c>
      <c r="V132" s="9">
        <f t="shared" si="78"/>
        <v>0.98518793485855194</v>
      </c>
      <c r="W132" s="9" t="str">
        <f t="shared" si="78"/>
        <v xml:space="preserve"> </v>
      </c>
      <c r="X132" s="140" t="str">
        <f t="shared" si="78"/>
        <v xml:space="preserve"> </v>
      </c>
    </row>
    <row r="133" spans="1:24" ht="34.5" customHeight="1" x14ac:dyDescent="0.2">
      <c r="A133" s="107"/>
      <c r="B133" s="18"/>
      <c r="C133" s="28" t="s">
        <v>134</v>
      </c>
      <c r="D133" s="38">
        <v>3</v>
      </c>
      <c r="E133" s="73">
        <f t="shared" si="65"/>
        <v>0</v>
      </c>
      <c r="F133" s="74">
        <v>0</v>
      </c>
      <c r="G133" s="74">
        <v>0</v>
      </c>
      <c r="H133" s="74">
        <v>0</v>
      </c>
      <c r="I133" s="109">
        <v>0</v>
      </c>
      <c r="J133" s="129">
        <f t="shared" si="73"/>
        <v>1142484.7</v>
      </c>
      <c r="K133" s="74">
        <v>0</v>
      </c>
      <c r="L133" s="77">
        <v>1142484.7</v>
      </c>
      <c r="M133" s="74">
        <v>0</v>
      </c>
      <c r="N133" s="109">
        <v>0</v>
      </c>
      <c r="O133" s="129">
        <f t="shared" si="75"/>
        <v>1113353.7100000002</v>
      </c>
      <c r="P133" s="74">
        <v>0</v>
      </c>
      <c r="Q133" s="74">
        <v>1113353.7100000002</v>
      </c>
      <c r="R133" s="74">
        <v>0</v>
      </c>
      <c r="S133" s="109">
        <v>0</v>
      </c>
      <c r="T133" s="141">
        <f t="shared" si="78"/>
        <v>0.9745020742947369</v>
      </c>
      <c r="U133" s="16" t="str">
        <f t="shared" si="78"/>
        <v xml:space="preserve"> </v>
      </c>
      <c r="V133" s="16">
        <f t="shared" si="78"/>
        <v>0.9745020742947369</v>
      </c>
      <c r="W133" s="16" t="str">
        <f t="shared" si="78"/>
        <v xml:space="preserve"> </v>
      </c>
      <c r="X133" s="142" t="str">
        <f t="shared" si="78"/>
        <v xml:space="preserve"> </v>
      </c>
    </row>
    <row r="134" spans="1:24" ht="27.75" customHeight="1" x14ac:dyDescent="0.2">
      <c r="A134" s="107"/>
      <c r="B134" s="18"/>
      <c r="C134" s="28" t="s">
        <v>135</v>
      </c>
      <c r="D134" s="38">
        <v>3</v>
      </c>
      <c r="E134" s="73">
        <f t="shared" si="65"/>
        <v>0</v>
      </c>
      <c r="F134" s="74">
        <v>0</v>
      </c>
      <c r="G134" s="74">
        <v>0</v>
      </c>
      <c r="H134" s="74">
        <v>0</v>
      </c>
      <c r="I134" s="109">
        <v>0</v>
      </c>
      <c r="J134" s="129">
        <f t="shared" si="73"/>
        <v>824232.4</v>
      </c>
      <c r="K134" s="74">
        <v>0</v>
      </c>
      <c r="L134" s="77">
        <v>824232.4</v>
      </c>
      <c r="M134" s="74">
        <v>0</v>
      </c>
      <c r="N134" s="109">
        <v>0</v>
      </c>
      <c r="O134" s="129">
        <f t="shared" si="75"/>
        <v>824232.24819999991</v>
      </c>
      <c r="P134" s="74">
        <v>0</v>
      </c>
      <c r="Q134" s="74">
        <v>824232.24819999991</v>
      </c>
      <c r="R134" s="74">
        <v>0</v>
      </c>
      <c r="S134" s="109">
        <v>0</v>
      </c>
      <c r="T134" s="141">
        <f t="shared" si="78"/>
        <v>0.99999981582864239</v>
      </c>
      <c r="U134" s="16" t="str">
        <f t="shared" si="78"/>
        <v xml:space="preserve"> </v>
      </c>
      <c r="V134" s="16">
        <f t="shared" si="78"/>
        <v>0.99999981582864239</v>
      </c>
      <c r="W134" s="16" t="str">
        <f t="shared" si="78"/>
        <v xml:space="preserve"> </v>
      </c>
      <c r="X134" s="142" t="str">
        <f t="shared" si="78"/>
        <v xml:space="preserve"> </v>
      </c>
    </row>
    <row r="135" spans="1:24" s="12" customFormat="1" ht="50.25" customHeight="1" x14ac:dyDescent="0.2">
      <c r="A135" s="105"/>
      <c r="B135" s="13"/>
      <c r="C135" s="20" t="s">
        <v>136</v>
      </c>
      <c r="D135" s="8">
        <v>3</v>
      </c>
      <c r="E135" s="71">
        <f t="shared" si="65"/>
        <v>0</v>
      </c>
      <c r="F135" s="70">
        <v>0</v>
      </c>
      <c r="G135" s="70">
        <v>0</v>
      </c>
      <c r="H135" s="70">
        <v>0</v>
      </c>
      <c r="I135" s="103">
        <v>0</v>
      </c>
      <c r="J135" s="127">
        <f t="shared" si="73"/>
        <v>967545.1</v>
      </c>
      <c r="K135" s="70">
        <v>0</v>
      </c>
      <c r="L135" s="75">
        <v>967545.1</v>
      </c>
      <c r="M135" s="70">
        <v>0</v>
      </c>
      <c r="N135" s="103">
        <v>0</v>
      </c>
      <c r="O135" s="127">
        <f t="shared" si="75"/>
        <v>919733.549</v>
      </c>
      <c r="P135" s="70">
        <v>0</v>
      </c>
      <c r="Q135" s="70">
        <v>919733.549</v>
      </c>
      <c r="R135" s="70">
        <v>0</v>
      </c>
      <c r="S135" s="103">
        <v>0</v>
      </c>
      <c r="T135" s="139">
        <f t="shared" si="78"/>
        <v>0.95058467972190652</v>
      </c>
      <c r="U135" s="9" t="str">
        <f t="shared" si="78"/>
        <v xml:space="preserve"> </v>
      </c>
      <c r="V135" s="9">
        <f t="shared" si="78"/>
        <v>0.95058467972190652</v>
      </c>
      <c r="W135" s="9" t="str">
        <f t="shared" si="78"/>
        <v xml:space="preserve"> </v>
      </c>
      <c r="X135" s="140" t="str">
        <f t="shared" si="78"/>
        <v xml:space="preserve"> </v>
      </c>
    </row>
    <row r="136" spans="1:24" s="12" customFormat="1" ht="75" customHeight="1" x14ac:dyDescent="0.2">
      <c r="A136" s="105"/>
      <c r="B136" s="13"/>
      <c r="C136" s="29" t="s">
        <v>137</v>
      </c>
      <c r="D136" s="8">
        <v>3</v>
      </c>
      <c r="E136" s="71">
        <f t="shared" si="65"/>
        <v>0</v>
      </c>
      <c r="F136" s="70">
        <v>0</v>
      </c>
      <c r="G136" s="70">
        <v>0</v>
      </c>
      <c r="H136" s="70">
        <v>0</v>
      </c>
      <c r="I136" s="103">
        <v>0</v>
      </c>
      <c r="J136" s="127">
        <f t="shared" si="73"/>
        <v>913168.2</v>
      </c>
      <c r="K136" s="70">
        <v>0</v>
      </c>
      <c r="L136" s="75">
        <v>913168.2</v>
      </c>
      <c r="M136" s="70">
        <v>0</v>
      </c>
      <c r="N136" s="103">
        <v>0</v>
      </c>
      <c r="O136" s="127">
        <f t="shared" si="75"/>
        <v>913168.2</v>
      </c>
      <c r="P136" s="70">
        <v>0</v>
      </c>
      <c r="Q136" s="70">
        <v>913168.2</v>
      </c>
      <c r="R136" s="70">
        <v>0</v>
      </c>
      <c r="S136" s="103">
        <v>0</v>
      </c>
      <c r="T136" s="139">
        <f t="shared" si="78"/>
        <v>1</v>
      </c>
      <c r="U136" s="9" t="str">
        <f t="shared" si="78"/>
        <v xml:space="preserve"> </v>
      </c>
      <c r="V136" s="9">
        <f t="shared" si="78"/>
        <v>1</v>
      </c>
      <c r="W136" s="9" t="str">
        <f t="shared" si="78"/>
        <v xml:space="preserve"> </v>
      </c>
      <c r="X136" s="140" t="str">
        <f t="shared" si="78"/>
        <v xml:space="preserve"> </v>
      </c>
    </row>
    <row r="137" spans="1:24" s="12" customFormat="1" ht="45.75" customHeight="1" x14ac:dyDescent="0.2">
      <c r="A137" s="105"/>
      <c r="B137" s="13"/>
      <c r="C137" s="29" t="s">
        <v>138</v>
      </c>
      <c r="D137" s="8">
        <v>3</v>
      </c>
      <c r="E137" s="71">
        <f t="shared" si="65"/>
        <v>0</v>
      </c>
      <c r="F137" s="70">
        <v>0</v>
      </c>
      <c r="G137" s="70">
        <v>0</v>
      </c>
      <c r="H137" s="70">
        <v>0</v>
      </c>
      <c r="I137" s="103">
        <v>0</v>
      </c>
      <c r="J137" s="127">
        <f>SUM(K137:N137)</f>
        <v>17967999.599999998</v>
      </c>
      <c r="K137" s="70">
        <f>SUM(K138:K181)</f>
        <v>0</v>
      </c>
      <c r="L137" s="70">
        <f>SUM(L138:L181)</f>
        <v>17919798.699999999</v>
      </c>
      <c r="M137" s="70">
        <f>SUM(M138:M181)</f>
        <v>48200.899999999994</v>
      </c>
      <c r="N137" s="103">
        <f>SUM(N138:N181)</f>
        <v>0</v>
      </c>
      <c r="O137" s="127">
        <f>SUM(P137:Q137)</f>
        <v>17370421.0088</v>
      </c>
      <c r="P137" s="70">
        <v>0</v>
      </c>
      <c r="Q137" s="70">
        <f>SUM(Q138:Q181)</f>
        <v>17370421.0088</v>
      </c>
      <c r="R137" s="70">
        <f t="shared" ref="R137" si="79">SUM(R138:R181)</f>
        <v>40336.712</v>
      </c>
      <c r="S137" s="103">
        <f>SUM(S138:S181)</f>
        <v>0</v>
      </c>
      <c r="T137" s="139">
        <f t="shared" si="78"/>
        <v>0.96674206341812263</v>
      </c>
      <c r="U137" s="9" t="str">
        <f t="shared" si="78"/>
        <v xml:space="preserve"> </v>
      </c>
      <c r="V137" s="9">
        <f t="shared" si="78"/>
        <v>0.9693424183833047</v>
      </c>
      <c r="W137" s="9">
        <f t="shared" si="78"/>
        <v>0.83684561906520427</v>
      </c>
      <c r="X137" s="140" t="str">
        <f t="shared" si="78"/>
        <v xml:space="preserve"> </v>
      </c>
    </row>
    <row r="138" spans="1:24" ht="91.5" customHeight="1" x14ac:dyDescent="0.2">
      <c r="A138" s="107"/>
      <c r="B138" s="18"/>
      <c r="C138" s="25" t="s">
        <v>139</v>
      </c>
      <c r="D138" s="38">
        <v>3</v>
      </c>
      <c r="E138" s="73">
        <f t="shared" si="65"/>
        <v>0</v>
      </c>
      <c r="F138" s="74">
        <v>0</v>
      </c>
      <c r="G138" s="74">
        <v>0</v>
      </c>
      <c r="H138" s="74">
        <v>0</v>
      </c>
      <c r="I138" s="109">
        <v>0</v>
      </c>
      <c r="J138" s="129">
        <f>SUM(K138:N138)</f>
        <v>191686.5</v>
      </c>
      <c r="K138" s="74">
        <v>0</v>
      </c>
      <c r="L138" s="77">
        <v>191686.5</v>
      </c>
      <c r="M138" s="74">
        <v>0</v>
      </c>
      <c r="N138" s="109">
        <v>0</v>
      </c>
      <c r="O138" s="129">
        <f>SUM(P138:Q138)</f>
        <v>191686.5</v>
      </c>
      <c r="P138" s="74">
        <v>0</v>
      </c>
      <c r="Q138" s="74">
        <f>194078.036-2391.536</f>
        <v>191686.5</v>
      </c>
      <c r="R138" s="74">
        <v>0</v>
      </c>
      <c r="S138" s="109">
        <v>0</v>
      </c>
      <c r="T138" s="141">
        <f t="shared" si="78"/>
        <v>1</v>
      </c>
      <c r="U138" s="16" t="str">
        <f t="shared" si="78"/>
        <v xml:space="preserve"> </v>
      </c>
      <c r="V138" s="16">
        <f t="shared" si="78"/>
        <v>1</v>
      </c>
      <c r="W138" s="16" t="str">
        <f t="shared" si="78"/>
        <v xml:space="preserve"> </v>
      </c>
      <c r="X138" s="142" t="str">
        <f t="shared" si="78"/>
        <v xml:space="preserve"> </v>
      </c>
    </row>
    <row r="139" spans="1:24" ht="100.5" customHeight="1" x14ac:dyDescent="0.2">
      <c r="A139" s="107"/>
      <c r="B139" s="18"/>
      <c r="C139" s="25" t="s">
        <v>140</v>
      </c>
      <c r="D139" s="38">
        <v>3</v>
      </c>
      <c r="E139" s="73">
        <f t="shared" si="65"/>
        <v>0</v>
      </c>
      <c r="F139" s="74">
        <v>0</v>
      </c>
      <c r="G139" s="74">
        <v>0</v>
      </c>
      <c r="H139" s="74">
        <v>0</v>
      </c>
      <c r="I139" s="109">
        <v>0</v>
      </c>
      <c r="J139" s="129">
        <f t="shared" si="73"/>
        <v>1990</v>
      </c>
      <c r="K139" s="74">
        <v>0</v>
      </c>
      <c r="L139" s="74">
        <v>0</v>
      </c>
      <c r="M139" s="77">
        <v>1990</v>
      </c>
      <c r="N139" s="109">
        <v>0</v>
      </c>
      <c r="O139" s="129">
        <f t="shared" ref="O139:O181" si="80">SUM(P139:S139)</f>
        <v>1990</v>
      </c>
      <c r="P139" s="74">
        <v>0</v>
      </c>
      <c r="Q139" s="74">
        <v>0</v>
      </c>
      <c r="R139" s="78">
        <f>1800+190</f>
        <v>1990</v>
      </c>
      <c r="S139" s="109">
        <v>0</v>
      </c>
      <c r="T139" s="141">
        <f t="shared" si="78"/>
        <v>1</v>
      </c>
      <c r="U139" s="16" t="str">
        <f t="shared" si="78"/>
        <v xml:space="preserve"> </v>
      </c>
      <c r="V139" s="16" t="str">
        <f t="shared" si="78"/>
        <v xml:space="preserve"> </v>
      </c>
      <c r="W139" s="16">
        <f t="shared" si="78"/>
        <v>1</v>
      </c>
      <c r="X139" s="142" t="str">
        <f t="shared" si="78"/>
        <v xml:space="preserve"> </v>
      </c>
    </row>
    <row r="140" spans="1:24" ht="100.5" customHeight="1" x14ac:dyDescent="0.2">
      <c r="A140" s="107"/>
      <c r="B140" s="18"/>
      <c r="C140" s="25" t="s">
        <v>141</v>
      </c>
      <c r="D140" s="38">
        <v>3</v>
      </c>
      <c r="E140" s="73">
        <f t="shared" si="65"/>
        <v>0</v>
      </c>
      <c r="F140" s="74">
        <v>0</v>
      </c>
      <c r="G140" s="74">
        <v>0</v>
      </c>
      <c r="H140" s="74">
        <v>0</v>
      </c>
      <c r="I140" s="109">
        <v>0</v>
      </c>
      <c r="J140" s="129">
        <f t="shared" si="73"/>
        <v>197787.4</v>
      </c>
      <c r="K140" s="74">
        <v>0</v>
      </c>
      <c r="L140" s="77">
        <v>197679.4</v>
      </c>
      <c r="M140" s="77">
        <v>108</v>
      </c>
      <c r="N140" s="109">
        <v>0</v>
      </c>
      <c r="O140" s="129">
        <f t="shared" si="80"/>
        <v>172376.291</v>
      </c>
      <c r="P140" s="74">
        <v>0</v>
      </c>
      <c r="Q140" s="74">
        <f>169512.351+2755.94</f>
        <v>172268.291</v>
      </c>
      <c r="R140" s="78">
        <v>108</v>
      </c>
      <c r="S140" s="109">
        <v>0</v>
      </c>
      <c r="T140" s="141">
        <f t="shared" si="78"/>
        <v>0.87152311522372006</v>
      </c>
      <c r="U140" s="16" t="str">
        <f t="shared" si="78"/>
        <v xml:space="preserve"> </v>
      </c>
      <c r="V140" s="16">
        <f t="shared" si="78"/>
        <v>0.87145292326868662</v>
      </c>
      <c r="W140" s="16">
        <f t="shared" si="78"/>
        <v>1</v>
      </c>
      <c r="X140" s="142" t="str">
        <f t="shared" si="78"/>
        <v xml:space="preserve"> </v>
      </c>
    </row>
    <row r="141" spans="1:24" ht="88.5" customHeight="1" x14ac:dyDescent="0.2">
      <c r="A141" s="107"/>
      <c r="B141" s="18"/>
      <c r="C141" s="15" t="s">
        <v>142</v>
      </c>
      <c r="D141" s="38">
        <v>3</v>
      </c>
      <c r="E141" s="73">
        <f t="shared" si="65"/>
        <v>0</v>
      </c>
      <c r="F141" s="74">
        <v>0</v>
      </c>
      <c r="G141" s="74">
        <v>0</v>
      </c>
      <c r="H141" s="74">
        <v>0</v>
      </c>
      <c r="I141" s="109">
        <v>0</v>
      </c>
      <c r="J141" s="129">
        <f t="shared" si="73"/>
        <v>388742.1</v>
      </c>
      <c r="K141" s="74">
        <v>0</v>
      </c>
      <c r="L141" s="77">
        <v>388742.1</v>
      </c>
      <c r="M141" s="74">
        <v>0</v>
      </c>
      <c r="N141" s="109">
        <v>0</v>
      </c>
      <c r="O141" s="129">
        <f t="shared" si="80"/>
        <v>359690.26500000001</v>
      </c>
      <c r="P141" s="74">
        <v>0</v>
      </c>
      <c r="Q141" s="74">
        <v>359690.26500000001</v>
      </c>
      <c r="R141" s="74">
        <v>0</v>
      </c>
      <c r="S141" s="109">
        <v>0</v>
      </c>
      <c r="T141" s="141">
        <f t="shared" si="78"/>
        <v>0.92526707295145039</v>
      </c>
      <c r="U141" s="16" t="str">
        <f t="shared" si="78"/>
        <v xml:space="preserve"> </v>
      </c>
      <c r="V141" s="16">
        <f t="shared" si="78"/>
        <v>0.92526707295145039</v>
      </c>
      <c r="W141" s="16" t="str">
        <f t="shared" si="78"/>
        <v xml:space="preserve"> </v>
      </c>
      <c r="X141" s="142" t="str">
        <f t="shared" si="78"/>
        <v xml:space="preserve"> </v>
      </c>
    </row>
    <row r="142" spans="1:24" ht="96" customHeight="1" x14ac:dyDescent="0.2">
      <c r="A142" s="107"/>
      <c r="B142" s="18"/>
      <c r="C142" s="25" t="s">
        <v>143</v>
      </c>
      <c r="D142" s="38">
        <v>3</v>
      </c>
      <c r="E142" s="73">
        <f t="shared" si="65"/>
        <v>0</v>
      </c>
      <c r="F142" s="74">
        <v>0</v>
      </c>
      <c r="G142" s="74">
        <v>0</v>
      </c>
      <c r="H142" s="74">
        <v>0</v>
      </c>
      <c r="I142" s="109">
        <v>0</v>
      </c>
      <c r="J142" s="129">
        <f>SUM(K142:N142)</f>
        <v>3530</v>
      </c>
      <c r="K142" s="74">
        <v>0</v>
      </c>
      <c r="L142" s="74">
        <v>0</v>
      </c>
      <c r="M142" s="77">
        <v>3530</v>
      </c>
      <c r="N142" s="109">
        <v>0</v>
      </c>
      <c r="O142" s="129">
        <f t="shared" si="80"/>
        <v>2016</v>
      </c>
      <c r="P142" s="74">
        <v>0</v>
      </c>
      <c r="Q142" s="74">
        <v>0</v>
      </c>
      <c r="R142" s="78">
        <v>2016</v>
      </c>
      <c r="S142" s="109">
        <v>0</v>
      </c>
      <c r="T142" s="141">
        <f t="shared" si="78"/>
        <v>0.57110481586402262</v>
      </c>
      <c r="U142" s="16" t="str">
        <f t="shared" si="78"/>
        <v xml:space="preserve"> </v>
      </c>
      <c r="V142" s="16" t="str">
        <f t="shared" si="78"/>
        <v xml:space="preserve"> </v>
      </c>
      <c r="W142" s="16">
        <f t="shared" si="78"/>
        <v>0.57110481586402262</v>
      </c>
      <c r="X142" s="142" t="str">
        <f t="shared" si="78"/>
        <v xml:space="preserve"> </v>
      </c>
    </row>
    <row r="143" spans="1:24" ht="82.5" customHeight="1" x14ac:dyDescent="0.2">
      <c r="A143" s="107"/>
      <c r="B143" s="18"/>
      <c r="C143" s="15" t="s">
        <v>144</v>
      </c>
      <c r="D143" s="38">
        <v>3</v>
      </c>
      <c r="E143" s="73">
        <f t="shared" si="65"/>
        <v>0</v>
      </c>
      <c r="F143" s="74">
        <v>0</v>
      </c>
      <c r="G143" s="74">
        <v>0</v>
      </c>
      <c r="H143" s="74">
        <v>0</v>
      </c>
      <c r="I143" s="109">
        <v>0</v>
      </c>
      <c r="J143" s="129">
        <f t="shared" si="73"/>
        <v>0</v>
      </c>
      <c r="K143" s="74">
        <v>0</v>
      </c>
      <c r="L143" s="77">
        <v>0</v>
      </c>
      <c r="M143" s="74">
        <v>0</v>
      </c>
      <c r="N143" s="109">
        <v>0</v>
      </c>
      <c r="O143" s="129">
        <f t="shared" si="80"/>
        <v>0</v>
      </c>
      <c r="P143" s="74">
        <v>0</v>
      </c>
      <c r="Q143" s="74">
        <v>0</v>
      </c>
      <c r="R143" s="74">
        <v>0</v>
      </c>
      <c r="S143" s="109">
        <v>0</v>
      </c>
      <c r="T143" s="141" t="str">
        <f t="shared" si="78"/>
        <v xml:space="preserve"> </v>
      </c>
      <c r="U143" s="16" t="str">
        <f t="shared" si="78"/>
        <v xml:space="preserve"> </v>
      </c>
      <c r="V143" s="16" t="str">
        <f t="shared" si="78"/>
        <v xml:space="preserve"> </v>
      </c>
      <c r="W143" s="16" t="str">
        <f t="shared" si="78"/>
        <v xml:space="preserve"> </v>
      </c>
      <c r="X143" s="142" t="str">
        <f t="shared" si="78"/>
        <v xml:space="preserve"> </v>
      </c>
    </row>
    <row r="144" spans="1:24" ht="69" customHeight="1" x14ac:dyDescent="0.2">
      <c r="A144" s="107"/>
      <c r="B144" s="18"/>
      <c r="C144" s="15" t="s">
        <v>145</v>
      </c>
      <c r="D144" s="38">
        <v>3</v>
      </c>
      <c r="E144" s="73">
        <f t="shared" si="65"/>
        <v>0</v>
      </c>
      <c r="F144" s="74">
        <v>0</v>
      </c>
      <c r="G144" s="74">
        <v>0</v>
      </c>
      <c r="H144" s="74">
        <v>0</v>
      </c>
      <c r="I144" s="109">
        <v>0</v>
      </c>
      <c r="J144" s="129">
        <f t="shared" si="73"/>
        <v>2474482</v>
      </c>
      <c r="K144" s="74">
        <v>0</v>
      </c>
      <c r="L144" s="77">
        <v>2474482</v>
      </c>
      <c r="M144" s="74">
        <v>0</v>
      </c>
      <c r="N144" s="109">
        <v>0</v>
      </c>
      <c r="O144" s="129">
        <f t="shared" si="80"/>
        <v>2473381.8739999998</v>
      </c>
      <c r="P144" s="74">
        <v>0</v>
      </c>
      <c r="Q144" s="74">
        <v>2473381.8739999998</v>
      </c>
      <c r="R144" s="74">
        <v>0</v>
      </c>
      <c r="S144" s="109">
        <v>0</v>
      </c>
      <c r="T144" s="141">
        <f t="shared" si="78"/>
        <v>0.99955541159725547</v>
      </c>
      <c r="U144" s="16" t="str">
        <f t="shared" si="78"/>
        <v xml:space="preserve"> </v>
      </c>
      <c r="V144" s="16">
        <f t="shared" si="78"/>
        <v>0.99955541159725547</v>
      </c>
      <c r="W144" s="16" t="str">
        <f t="shared" si="78"/>
        <v xml:space="preserve"> </v>
      </c>
      <c r="X144" s="142" t="str">
        <f t="shared" si="78"/>
        <v xml:space="preserve"> </v>
      </c>
    </row>
    <row r="145" spans="1:24" ht="98.25" customHeight="1" x14ac:dyDescent="0.2">
      <c r="A145" s="107"/>
      <c r="B145" s="18"/>
      <c r="C145" s="25" t="s">
        <v>146</v>
      </c>
      <c r="D145" s="38">
        <v>3</v>
      </c>
      <c r="E145" s="73">
        <f t="shared" ref="E145:E208" si="81">+F145+G145+H145+I145</f>
        <v>0</v>
      </c>
      <c r="F145" s="74">
        <v>0</v>
      </c>
      <c r="G145" s="74">
        <v>0</v>
      </c>
      <c r="H145" s="74">
        <v>0</v>
      </c>
      <c r="I145" s="109">
        <v>0</v>
      </c>
      <c r="J145" s="129">
        <f t="shared" si="73"/>
        <v>165347.79999999999</v>
      </c>
      <c r="K145" s="74">
        <v>0</v>
      </c>
      <c r="L145" s="77">
        <v>165347.79999999999</v>
      </c>
      <c r="M145" s="74">
        <v>0</v>
      </c>
      <c r="N145" s="109">
        <v>0</v>
      </c>
      <c r="O145" s="129">
        <f t="shared" si="80"/>
        <v>152846.28099999999</v>
      </c>
      <c r="P145" s="74">
        <v>0</v>
      </c>
      <c r="Q145" s="74">
        <v>152846.28099999999</v>
      </c>
      <c r="R145" s="74">
        <v>0</v>
      </c>
      <c r="S145" s="109">
        <v>0</v>
      </c>
      <c r="T145" s="141">
        <f t="shared" si="78"/>
        <v>0.92439258943874669</v>
      </c>
      <c r="U145" s="16" t="str">
        <f t="shared" si="78"/>
        <v xml:space="preserve"> </v>
      </c>
      <c r="V145" s="16">
        <f t="shared" si="78"/>
        <v>0.92439258943874669</v>
      </c>
      <c r="W145" s="16" t="str">
        <f t="shared" si="78"/>
        <v xml:space="preserve"> </v>
      </c>
      <c r="X145" s="142" t="str">
        <f t="shared" si="78"/>
        <v xml:space="preserve"> </v>
      </c>
    </row>
    <row r="146" spans="1:24" ht="84" customHeight="1" x14ac:dyDescent="0.2">
      <c r="A146" s="107"/>
      <c r="B146" s="18"/>
      <c r="C146" s="23" t="s">
        <v>147</v>
      </c>
      <c r="D146" s="38">
        <v>3</v>
      </c>
      <c r="E146" s="73">
        <f t="shared" si="81"/>
        <v>0</v>
      </c>
      <c r="F146" s="74">
        <v>0</v>
      </c>
      <c r="G146" s="74">
        <v>0</v>
      </c>
      <c r="H146" s="74">
        <v>0</v>
      </c>
      <c r="I146" s="109">
        <v>0</v>
      </c>
      <c r="J146" s="129">
        <f t="shared" si="73"/>
        <v>728521.70000000007</v>
      </c>
      <c r="K146" s="74">
        <v>0</v>
      </c>
      <c r="L146" s="77">
        <v>728521.70000000007</v>
      </c>
      <c r="M146" s="74">
        <v>0</v>
      </c>
      <c r="N146" s="109">
        <v>0</v>
      </c>
      <c r="O146" s="129">
        <f t="shared" si="80"/>
        <v>647065.78599999996</v>
      </c>
      <c r="P146" s="74">
        <v>0</v>
      </c>
      <c r="Q146" s="74">
        <v>647065.78599999996</v>
      </c>
      <c r="R146" s="74">
        <v>0</v>
      </c>
      <c r="S146" s="109">
        <v>0</v>
      </c>
      <c r="T146" s="141">
        <f t="shared" si="78"/>
        <v>0.88819013352656473</v>
      </c>
      <c r="U146" s="16" t="str">
        <f t="shared" si="78"/>
        <v xml:space="preserve"> </v>
      </c>
      <c r="V146" s="16">
        <f t="shared" si="78"/>
        <v>0.88819013352656473</v>
      </c>
      <c r="W146" s="16" t="str">
        <f t="shared" si="78"/>
        <v xml:space="preserve"> </v>
      </c>
      <c r="X146" s="142" t="str">
        <f t="shared" si="78"/>
        <v xml:space="preserve"> </v>
      </c>
    </row>
    <row r="147" spans="1:24" ht="88.5" customHeight="1" x14ac:dyDescent="0.2">
      <c r="A147" s="107"/>
      <c r="B147" s="18"/>
      <c r="C147" s="23" t="s">
        <v>148</v>
      </c>
      <c r="D147" s="38">
        <v>3</v>
      </c>
      <c r="E147" s="73">
        <f t="shared" si="81"/>
        <v>0</v>
      </c>
      <c r="F147" s="74">
        <v>0</v>
      </c>
      <c r="G147" s="74">
        <v>0</v>
      </c>
      <c r="H147" s="74">
        <v>0</v>
      </c>
      <c r="I147" s="109">
        <v>0</v>
      </c>
      <c r="J147" s="129">
        <f t="shared" si="73"/>
        <v>0</v>
      </c>
      <c r="K147" s="74">
        <v>0</v>
      </c>
      <c r="L147" s="77">
        <v>0</v>
      </c>
      <c r="M147" s="74">
        <v>0</v>
      </c>
      <c r="N147" s="109">
        <v>0</v>
      </c>
      <c r="O147" s="129">
        <f t="shared" si="80"/>
        <v>0</v>
      </c>
      <c r="P147" s="74">
        <v>0</v>
      </c>
      <c r="Q147" s="74">
        <v>0</v>
      </c>
      <c r="R147" s="74">
        <v>0</v>
      </c>
      <c r="S147" s="109">
        <v>0</v>
      </c>
      <c r="T147" s="141" t="str">
        <f t="shared" si="78"/>
        <v xml:space="preserve"> </v>
      </c>
      <c r="U147" s="16" t="str">
        <f t="shared" si="78"/>
        <v xml:space="preserve"> </v>
      </c>
      <c r="V147" s="16" t="str">
        <f t="shared" si="78"/>
        <v xml:space="preserve"> </v>
      </c>
      <c r="W147" s="16" t="str">
        <f t="shared" si="78"/>
        <v xml:space="preserve"> </v>
      </c>
      <c r="X147" s="142" t="str">
        <f t="shared" si="78"/>
        <v xml:space="preserve"> </v>
      </c>
    </row>
    <row r="148" spans="1:24" ht="74.25" customHeight="1" x14ac:dyDescent="0.2">
      <c r="A148" s="107"/>
      <c r="B148" s="18"/>
      <c r="C148" s="23" t="s">
        <v>149</v>
      </c>
      <c r="D148" s="38">
        <v>3</v>
      </c>
      <c r="E148" s="73">
        <f t="shared" si="81"/>
        <v>0</v>
      </c>
      <c r="F148" s="74">
        <v>0</v>
      </c>
      <c r="G148" s="74">
        <v>0</v>
      </c>
      <c r="H148" s="74">
        <v>0</v>
      </c>
      <c r="I148" s="109">
        <v>0</v>
      </c>
      <c r="J148" s="129">
        <f t="shared" si="73"/>
        <v>398314.70000000007</v>
      </c>
      <c r="K148" s="74">
        <v>0</v>
      </c>
      <c r="L148" s="77">
        <v>398174.30000000005</v>
      </c>
      <c r="M148" s="77">
        <v>140.4</v>
      </c>
      <c r="N148" s="109">
        <v>0</v>
      </c>
      <c r="O148" s="129">
        <f t="shared" si="80"/>
        <v>387191.48</v>
      </c>
      <c r="P148" s="74">
        <v>0</v>
      </c>
      <c r="Q148" s="74">
        <v>387051.07999999996</v>
      </c>
      <c r="R148" s="78">
        <v>140.4</v>
      </c>
      <c r="S148" s="109">
        <v>0</v>
      </c>
      <c r="T148" s="141">
        <f t="shared" si="78"/>
        <v>0.9720742920108143</v>
      </c>
      <c r="U148" s="16" t="str">
        <f t="shared" si="78"/>
        <v xml:space="preserve"> </v>
      </c>
      <c r="V148" s="16">
        <f t="shared" si="78"/>
        <v>0.97206444514374712</v>
      </c>
      <c r="W148" s="16">
        <f t="shared" si="78"/>
        <v>1</v>
      </c>
      <c r="X148" s="142" t="str">
        <f t="shared" si="78"/>
        <v xml:space="preserve"> </v>
      </c>
    </row>
    <row r="149" spans="1:24" ht="80.25" customHeight="1" x14ac:dyDescent="0.2">
      <c r="A149" s="107"/>
      <c r="B149" s="18"/>
      <c r="C149" s="23" t="s">
        <v>150</v>
      </c>
      <c r="D149" s="38">
        <v>3</v>
      </c>
      <c r="E149" s="73">
        <f t="shared" si="81"/>
        <v>0</v>
      </c>
      <c r="F149" s="74">
        <v>0</v>
      </c>
      <c r="G149" s="74">
        <v>0</v>
      </c>
      <c r="H149" s="74">
        <v>0</v>
      </c>
      <c r="I149" s="109">
        <v>0</v>
      </c>
      <c r="J149" s="129">
        <f t="shared" si="73"/>
        <v>78114.7</v>
      </c>
      <c r="K149" s="74">
        <v>0</v>
      </c>
      <c r="L149" s="77">
        <v>78114.7</v>
      </c>
      <c r="M149" s="74">
        <v>0</v>
      </c>
      <c r="N149" s="109">
        <v>0</v>
      </c>
      <c r="O149" s="129">
        <f t="shared" si="80"/>
        <v>78114.695000000007</v>
      </c>
      <c r="P149" s="74">
        <v>0</v>
      </c>
      <c r="Q149" s="74">
        <v>78114.695000000007</v>
      </c>
      <c r="R149" s="74">
        <v>0</v>
      </c>
      <c r="S149" s="109">
        <v>0</v>
      </c>
      <c r="T149" s="141">
        <f t="shared" si="78"/>
        <v>0.99999993599156123</v>
      </c>
      <c r="U149" s="16" t="str">
        <f t="shared" si="78"/>
        <v xml:space="preserve"> </v>
      </c>
      <c r="V149" s="16">
        <f t="shared" si="78"/>
        <v>0.99999993599156123</v>
      </c>
      <c r="W149" s="16" t="str">
        <f t="shared" si="78"/>
        <v xml:space="preserve"> </v>
      </c>
      <c r="X149" s="142" t="str">
        <f t="shared" si="78"/>
        <v xml:space="preserve"> </v>
      </c>
    </row>
    <row r="150" spans="1:24" ht="84.75" customHeight="1" x14ac:dyDescent="0.2">
      <c r="A150" s="107"/>
      <c r="B150" s="18"/>
      <c r="C150" s="25" t="s">
        <v>151</v>
      </c>
      <c r="D150" s="38">
        <v>3</v>
      </c>
      <c r="E150" s="73">
        <f t="shared" si="81"/>
        <v>0</v>
      </c>
      <c r="F150" s="74">
        <v>0</v>
      </c>
      <c r="G150" s="74">
        <v>0</v>
      </c>
      <c r="H150" s="74">
        <v>0</v>
      </c>
      <c r="I150" s="109">
        <v>0</v>
      </c>
      <c r="J150" s="129">
        <f t="shared" si="73"/>
        <v>2700</v>
      </c>
      <c r="K150" s="74">
        <v>0</v>
      </c>
      <c r="L150" s="74">
        <v>0</v>
      </c>
      <c r="M150" s="77">
        <v>2700</v>
      </c>
      <c r="N150" s="109">
        <v>0</v>
      </c>
      <c r="O150" s="129">
        <f t="shared" si="80"/>
        <v>1980</v>
      </c>
      <c r="P150" s="74">
        <v>0</v>
      </c>
      <c r="Q150" s="74"/>
      <c r="R150" s="78">
        <f>1680+300</f>
        <v>1980</v>
      </c>
      <c r="S150" s="109">
        <v>0</v>
      </c>
      <c r="T150" s="141">
        <f t="shared" si="78"/>
        <v>0.73333333333333328</v>
      </c>
      <c r="U150" s="16" t="str">
        <f t="shared" si="78"/>
        <v xml:space="preserve"> </v>
      </c>
      <c r="V150" s="16" t="str">
        <f t="shared" si="78"/>
        <v xml:space="preserve"> </v>
      </c>
      <c r="W150" s="16">
        <f t="shared" si="78"/>
        <v>0.73333333333333328</v>
      </c>
      <c r="X150" s="142" t="str">
        <f t="shared" si="78"/>
        <v xml:space="preserve"> </v>
      </c>
    </row>
    <row r="151" spans="1:24" ht="82.5" customHeight="1" x14ac:dyDescent="0.2">
      <c r="A151" s="107"/>
      <c r="B151" s="18"/>
      <c r="C151" s="21" t="s">
        <v>152</v>
      </c>
      <c r="D151" s="38">
        <v>3</v>
      </c>
      <c r="E151" s="73">
        <f t="shared" si="81"/>
        <v>0</v>
      </c>
      <c r="F151" s="74">
        <v>0</v>
      </c>
      <c r="G151" s="74">
        <v>0</v>
      </c>
      <c r="H151" s="74">
        <v>0</v>
      </c>
      <c r="I151" s="109">
        <v>0</v>
      </c>
      <c r="J151" s="129">
        <f t="shared" si="73"/>
        <v>981751.3</v>
      </c>
      <c r="K151" s="74">
        <v>0</v>
      </c>
      <c r="L151" s="77">
        <v>981751.3</v>
      </c>
      <c r="M151" s="74">
        <v>0</v>
      </c>
      <c r="N151" s="109">
        <v>0</v>
      </c>
      <c r="O151" s="129">
        <f t="shared" si="80"/>
        <v>910578.38699999999</v>
      </c>
      <c r="P151" s="74">
        <v>0</v>
      </c>
      <c r="Q151" s="74">
        <f>897752.237+12826.15</f>
        <v>910578.38699999999</v>
      </c>
      <c r="R151" s="74">
        <v>0</v>
      </c>
      <c r="S151" s="109">
        <v>0</v>
      </c>
      <c r="T151" s="141">
        <f t="shared" si="78"/>
        <v>0.92750413164719003</v>
      </c>
      <c r="U151" s="16" t="str">
        <f t="shared" si="78"/>
        <v xml:space="preserve"> </v>
      </c>
      <c r="V151" s="16">
        <f t="shared" si="78"/>
        <v>0.92750413164719003</v>
      </c>
      <c r="W151" s="16" t="str">
        <f t="shared" si="78"/>
        <v xml:space="preserve"> </v>
      </c>
      <c r="X151" s="142" t="str">
        <f t="shared" si="78"/>
        <v xml:space="preserve"> </v>
      </c>
    </row>
    <row r="152" spans="1:24" ht="67.5" customHeight="1" x14ac:dyDescent="0.2">
      <c r="A152" s="107"/>
      <c r="B152" s="18"/>
      <c r="C152" s="15" t="s">
        <v>153</v>
      </c>
      <c r="D152" s="38">
        <v>3</v>
      </c>
      <c r="E152" s="73">
        <f t="shared" si="81"/>
        <v>0</v>
      </c>
      <c r="F152" s="74">
        <v>0</v>
      </c>
      <c r="G152" s="74">
        <v>0</v>
      </c>
      <c r="H152" s="74">
        <v>0</v>
      </c>
      <c r="I152" s="109">
        <v>0</v>
      </c>
      <c r="J152" s="129">
        <f t="shared" si="73"/>
        <v>884299.6</v>
      </c>
      <c r="K152" s="74">
        <v>0</v>
      </c>
      <c r="L152" s="77">
        <v>884299.6</v>
      </c>
      <c r="M152" s="74">
        <v>0</v>
      </c>
      <c r="N152" s="109">
        <v>0</v>
      </c>
      <c r="O152" s="129">
        <f t="shared" si="80"/>
        <v>799675.62800000003</v>
      </c>
      <c r="P152" s="74">
        <v>0</v>
      </c>
      <c r="Q152" s="74">
        <v>799675.62800000003</v>
      </c>
      <c r="R152" s="74">
        <v>0</v>
      </c>
      <c r="S152" s="109">
        <v>0</v>
      </c>
      <c r="T152" s="141">
        <f t="shared" si="78"/>
        <v>0.90430395761798388</v>
      </c>
      <c r="U152" s="16" t="str">
        <f t="shared" si="78"/>
        <v xml:space="preserve"> </v>
      </c>
      <c r="V152" s="16">
        <f t="shared" si="78"/>
        <v>0.90430395761798388</v>
      </c>
      <c r="W152" s="16" t="str">
        <f t="shared" si="78"/>
        <v xml:space="preserve"> </v>
      </c>
      <c r="X152" s="142" t="str">
        <f t="shared" si="78"/>
        <v xml:space="preserve"> </v>
      </c>
    </row>
    <row r="153" spans="1:24" ht="77.25" customHeight="1" x14ac:dyDescent="0.2">
      <c r="A153" s="107"/>
      <c r="B153" s="18"/>
      <c r="C153" s="23" t="s">
        <v>154</v>
      </c>
      <c r="D153" s="38">
        <v>3</v>
      </c>
      <c r="E153" s="73">
        <f t="shared" si="81"/>
        <v>0</v>
      </c>
      <c r="F153" s="74">
        <v>0</v>
      </c>
      <c r="G153" s="74">
        <v>0</v>
      </c>
      <c r="H153" s="74">
        <v>0</v>
      </c>
      <c r="I153" s="109">
        <v>0</v>
      </c>
      <c r="J153" s="129">
        <f t="shared" si="73"/>
        <v>1234.4000000000001</v>
      </c>
      <c r="K153" s="74">
        <v>0</v>
      </c>
      <c r="L153" s="74">
        <v>0</v>
      </c>
      <c r="M153" s="77">
        <v>1234.4000000000001</v>
      </c>
      <c r="N153" s="109">
        <v>0</v>
      </c>
      <c r="O153" s="129">
        <f t="shared" si="80"/>
        <v>1234.4000000000001</v>
      </c>
      <c r="P153" s="74">
        <v>0</v>
      </c>
      <c r="Q153" s="74">
        <v>0</v>
      </c>
      <c r="R153" s="74">
        <f>1008+226.4</f>
        <v>1234.4000000000001</v>
      </c>
      <c r="S153" s="109">
        <v>0</v>
      </c>
      <c r="T153" s="141">
        <f t="shared" si="78"/>
        <v>1</v>
      </c>
      <c r="U153" s="16" t="str">
        <f t="shared" si="78"/>
        <v xml:space="preserve"> </v>
      </c>
      <c r="V153" s="16" t="str">
        <f t="shared" si="78"/>
        <v xml:space="preserve"> </v>
      </c>
      <c r="W153" s="16">
        <f t="shared" si="78"/>
        <v>1</v>
      </c>
      <c r="X153" s="142" t="str">
        <f t="shared" si="78"/>
        <v xml:space="preserve"> </v>
      </c>
    </row>
    <row r="154" spans="1:24" ht="75.75" customHeight="1" x14ac:dyDescent="0.2">
      <c r="A154" s="107"/>
      <c r="B154" s="18"/>
      <c r="C154" s="23" t="s">
        <v>155</v>
      </c>
      <c r="D154" s="38">
        <v>3</v>
      </c>
      <c r="E154" s="73">
        <f t="shared" si="81"/>
        <v>0</v>
      </c>
      <c r="F154" s="74">
        <v>0</v>
      </c>
      <c r="G154" s="74">
        <v>0</v>
      </c>
      <c r="H154" s="74">
        <v>0</v>
      </c>
      <c r="I154" s="109">
        <v>0</v>
      </c>
      <c r="J154" s="129">
        <f t="shared" si="73"/>
        <v>2416.9</v>
      </c>
      <c r="K154" s="74">
        <v>0</v>
      </c>
      <c r="L154" s="74">
        <v>0</v>
      </c>
      <c r="M154" s="77">
        <v>2416.9</v>
      </c>
      <c r="N154" s="109">
        <v>0</v>
      </c>
      <c r="O154" s="129">
        <f t="shared" si="80"/>
        <v>1334.058</v>
      </c>
      <c r="P154" s="74">
        <v>0</v>
      </c>
      <c r="Q154" s="74">
        <v>0</v>
      </c>
      <c r="R154" s="74">
        <v>1334.058</v>
      </c>
      <c r="S154" s="109">
        <v>0</v>
      </c>
      <c r="T154" s="141">
        <f t="shared" si="78"/>
        <v>0.55197070627663536</v>
      </c>
      <c r="U154" s="16" t="str">
        <f t="shared" si="78"/>
        <v xml:space="preserve"> </v>
      </c>
      <c r="V154" s="16" t="str">
        <f t="shared" si="78"/>
        <v xml:space="preserve"> </v>
      </c>
      <c r="W154" s="16">
        <f t="shared" si="78"/>
        <v>0.55197070627663536</v>
      </c>
      <c r="X154" s="142" t="str">
        <f t="shared" si="78"/>
        <v xml:space="preserve"> </v>
      </c>
    </row>
    <row r="155" spans="1:24" ht="84.75" customHeight="1" x14ac:dyDescent="0.2">
      <c r="A155" s="107"/>
      <c r="B155" s="18"/>
      <c r="C155" s="25" t="s">
        <v>156</v>
      </c>
      <c r="D155" s="38">
        <v>3</v>
      </c>
      <c r="E155" s="73">
        <f t="shared" si="81"/>
        <v>0</v>
      </c>
      <c r="F155" s="74">
        <v>0</v>
      </c>
      <c r="G155" s="74">
        <v>0</v>
      </c>
      <c r="H155" s="74">
        <v>0</v>
      </c>
      <c r="I155" s="109">
        <v>0</v>
      </c>
      <c r="J155" s="129">
        <f t="shared" si="73"/>
        <v>1743.1</v>
      </c>
      <c r="K155" s="74">
        <v>0</v>
      </c>
      <c r="L155" s="74">
        <v>0</v>
      </c>
      <c r="M155" s="77">
        <v>1743.1</v>
      </c>
      <c r="N155" s="109">
        <v>0</v>
      </c>
      <c r="O155" s="129">
        <f t="shared" si="80"/>
        <v>933.96799999999996</v>
      </c>
      <c r="P155" s="74">
        <v>0</v>
      </c>
      <c r="Q155" s="74">
        <v>0</v>
      </c>
      <c r="R155" s="74">
        <v>933.96799999999996</v>
      </c>
      <c r="S155" s="109">
        <v>0</v>
      </c>
      <c r="T155" s="141">
        <f t="shared" si="78"/>
        <v>0.53580861683208081</v>
      </c>
      <c r="U155" s="16" t="str">
        <f t="shared" si="78"/>
        <v xml:space="preserve"> </v>
      </c>
      <c r="V155" s="16" t="str">
        <f t="shared" si="78"/>
        <v xml:space="preserve"> </v>
      </c>
      <c r="W155" s="16">
        <f t="shared" si="78"/>
        <v>0.53580861683208081</v>
      </c>
      <c r="X155" s="142" t="str">
        <f t="shared" si="78"/>
        <v xml:space="preserve"> </v>
      </c>
    </row>
    <row r="156" spans="1:24" s="1" customFormat="1" ht="84" customHeight="1" x14ac:dyDescent="0.2">
      <c r="A156" s="107"/>
      <c r="B156" s="18"/>
      <c r="C156" s="25" t="s">
        <v>157</v>
      </c>
      <c r="D156" s="38">
        <v>3</v>
      </c>
      <c r="E156" s="73">
        <f t="shared" si="81"/>
        <v>0</v>
      </c>
      <c r="F156" s="74">
        <v>0</v>
      </c>
      <c r="G156" s="74">
        <v>0</v>
      </c>
      <c r="H156" s="74">
        <v>0</v>
      </c>
      <c r="I156" s="109">
        <v>0</v>
      </c>
      <c r="J156" s="129">
        <f t="shared" si="73"/>
        <v>8350</v>
      </c>
      <c r="K156" s="74">
        <v>0</v>
      </c>
      <c r="L156" s="74">
        <v>0</v>
      </c>
      <c r="M156" s="77">
        <v>8350</v>
      </c>
      <c r="N156" s="109">
        <v>0</v>
      </c>
      <c r="O156" s="129">
        <f t="shared" si="80"/>
        <v>8350</v>
      </c>
      <c r="P156" s="74">
        <v>0</v>
      </c>
      <c r="Q156" s="74">
        <v>0</v>
      </c>
      <c r="R156" s="74">
        <f>8100+250</f>
        <v>8350</v>
      </c>
      <c r="S156" s="109">
        <v>0</v>
      </c>
      <c r="T156" s="141">
        <f t="shared" si="78"/>
        <v>1</v>
      </c>
      <c r="U156" s="16" t="str">
        <f t="shared" si="78"/>
        <v xml:space="preserve"> </v>
      </c>
      <c r="V156" s="16" t="str">
        <f t="shared" si="78"/>
        <v xml:space="preserve"> </v>
      </c>
      <c r="W156" s="16">
        <f t="shared" si="78"/>
        <v>1</v>
      </c>
      <c r="X156" s="142" t="str">
        <f t="shared" si="78"/>
        <v xml:space="preserve"> </v>
      </c>
    </row>
    <row r="157" spans="1:24" s="1" customFormat="1" ht="75.75" customHeight="1" x14ac:dyDescent="0.2">
      <c r="A157" s="107"/>
      <c r="B157" s="18"/>
      <c r="C157" s="23" t="s">
        <v>158</v>
      </c>
      <c r="D157" s="38">
        <v>3</v>
      </c>
      <c r="E157" s="73">
        <f t="shared" si="81"/>
        <v>0</v>
      </c>
      <c r="F157" s="74">
        <v>0</v>
      </c>
      <c r="G157" s="74">
        <v>0</v>
      </c>
      <c r="H157" s="74">
        <v>0</v>
      </c>
      <c r="I157" s="109">
        <v>0</v>
      </c>
      <c r="J157" s="129">
        <f t="shared" si="73"/>
        <v>675241.6</v>
      </c>
      <c r="K157" s="74">
        <v>0</v>
      </c>
      <c r="L157" s="77">
        <v>675241.6</v>
      </c>
      <c r="M157" s="74">
        <v>0</v>
      </c>
      <c r="N157" s="109">
        <v>0</v>
      </c>
      <c r="O157" s="129">
        <f t="shared" si="80"/>
        <v>613373.89300000004</v>
      </c>
      <c r="P157" s="74">
        <v>0</v>
      </c>
      <c r="Q157" s="74">
        <v>613373.89300000004</v>
      </c>
      <c r="R157" s="74">
        <v>0</v>
      </c>
      <c r="S157" s="109">
        <v>0</v>
      </c>
      <c r="T157" s="141">
        <f t="shared" si="78"/>
        <v>0.90837693204921033</v>
      </c>
      <c r="U157" s="16" t="str">
        <f t="shared" si="78"/>
        <v xml:space="preserve"> </v>
      </c>
      <c r="V157" s="16">
        <f t="shared" si="78"/>
        <v>0.90837693204921033</v>
      </c>
      <c r="W157" s="16" t="str">
        <f t="shared" si="78"/>
        <v xml:space="preserve"> </v>
      </c>
      <c r="X157" s="142" t="str">
        <f t="shared" si="78"/>
        <v xml:space="preserve"> </v>
      </c>
    </row>
    <row r="158" spans="1:24" s="1" customFormat="1" ht="75" customHeight="1" x14ac:dyDescent="0.2">
      <c r="A158" s="107"/>
      <c r="B158" s="18"/>
      <c r="C158" s="23" t="s">
        <v>159</v>
      </c>
      <c r="D158" s="38">
        <v>3</v>
      </c>
      <c r="E158" s="73">
        <f t="shared" si="81"/>
        <v>0</v>
      </c>
      <c r="F158" s="74">
        <v>0</v>
      </c>
      <c r="G158" s="74">
        <v>0</v>
      </c>
      <c r="H158" s="74">
        <v>0</v>
      </c>
      <c r="I158" s="109">
        <v>0</v>
      </c>
      <c r="J158" s="129">
        <f t="shared" si="73"/>
        <v>1205.8</v>
      </c>
      <c r="K158" s="74">
        <v>0</v>
      </c>
      <c r="L158" s="74">
        <v>0</v>
      </c>
      <c r="M158" s="77">
        <v>1205.8</v>
      </c>
      <c r="N158" s="109">
        <v>0</v>
      </c>
      <c r="O158" s="129">
        <f t="shared" si="80"/>
        <v>1205.7539999999999</v>
      </c>
      <c r="P158" s="74">
        <v>0</v>
      </c>
      <c r="Q158" s="74">
        <v>0</v>
      </c>
      <c r="R158" s="74">
        <f>980.934+224.82</f>
        <v>1205.7539999999999</v>
      </c>
      <c r="S158" s="109">
        <v>0</v>
      </c>
      <c r="T158" s="141">
        <f t="shared" si="78"/>
        <v>0.99996185105324265</v>
      </c>
      <c r="U158" s="16" t="str">
        <f t="shared" si="78"/>
        <v xml:space="preserve"> </v>
      </c>
      <c r="V158" s="16" t="str">
        <f t="shared" si="78"/>
        <v xml:space="preserve"> </v>
      </c>
      <c r="W158" s="16">
        <f t="shared" si="78"/>
        <v>0.99996185105324265</v>
      </c>
      <c r="X158" s="142" t="str">
        <f t="shared" si="78"/>
        <v xml:space="preserve"> </v>
      </c>
    </row>
    <row r="159" spans="1:24" s="1" customFormat="1" ht="60" customHeight="1" x14ac:dyDescent="0.2">
      <c r="A159" s="107"/>
      <c r="B159" s="18"/>
      <c r="C159" s="23" t="s">
        <v>160</v>
      </c>
      <c r="D159" s="38">
        <v>3</v>
      </c>
      <c r="E159" s="73">
        <f t="shared" si="81"/>
        <v>0</v>
      </c>
      <c r="F159" s="74">
        <v>0</v>
      </c>
      <c r="G159" s="74">
        <v>0</v>
      </c>
      <c r="H159" s="74">
        <v>0</v>
      </c>
      <c r="I159" s="109">
        <v>0</v>
      </c>
      <c r="J159" s="129">
        <f t="shared" si="73"/>
        <v>3027.1</v>
      </c>
      <c r="K159" s="74">
        <v>0</v>
      </c>
      <c r="L159" s="74">
        <v>0</v>
      </c>
      <c r="M159" s="77">
        <v>3027.1</v>
      </c>
      <c r="N159" s="109">
        <v>0</v>
      </c>
      <c r="O159" s="129">
        <f t="shared" si="80"/>
        <v>3027.0659999999998</v>
      </c>
      <c r="P159" s="74">
        <v>0</v>
      </c>
      <c r="Q159" s="74">
        <v>0</v>
      </c>
      <c r="R159" s="74">
        <f>2559.066+468</f>
        <v>3027.0659999999998</v>
      </c>
      <c r="S159" s="109">
        <v>0</v>
      </c>
      <c r="T159" s="141">
        <f t="shared" si="78"/>
        <v>0.99998876812791115</v>
      </c>
      <c r="U159" s="16" t="str">
        <f t="shared" si="78"/>
        <v xml:space="preserve"> </v>
      </c>
      <c r="V159" s="16" t="str">
        <f t="shared" si="78"/>
        <v xml:space="preserve"> </v>
      </c>
      <c r="W159" s="16">
        <f t="shared" si="78"/>
        <v>0.99998876812791115</v>
      </c>
      <c r="X159" s="142" t="str">
        <f t="shared" si="78"/>
        <v xml:space="preserve"> </v>
      </c>
    </row>
    <row r="160" spans="1:24" ht="66" x14ac:dyDescent="0.2">
      <c r="A160" s="107"/>
      <c r="B160" s="18"/>
      <c r="C160" s="23" t="s">
        <v>161</v>
      </c>
      <c r="D160" s="38">
        <v>3</v>
      </c>
      <c r="E160" s="73">
        <f t="shared" si="81"/>
        <v>0</v>
      </c>
      <c r="F160" s="74">
        <v>0</v>
      </c>
      <c r="G160" s="74">
        <v>0</v>
      </c>
      <c r="H160" s="74">
        <v>0</v>
      </c>
      <c r="I160" s="109">
        <v>0</v>
      </c>
      <c r="J160" s="129">
        <f t="shared" si="73"/>
        <v>1355.8</v>
      </c>
      <c r="K160" s="74">
        <v>0</v>
      </c>
      <c r="L160" s="74">
        <v>0</v>
      </c>
      <c r="M160" s="77">
        <v>1355.8</v>
      </c>
      <c r="N160" s="109">
        <v>0</v>
      </c>
      <c r="O160" s="129">
        <f t="shared" si="80"/>
        <v>1355.8</v>
      </c>
      <c r="P160" s="74">
        <v>0</v>
      </c>
      <c r="Q160" s="74">
        <v>0</v>
      </c>
      <c r="R160" s="78">
        <f>708+647.8</f>
        <v>1355.8</v>
      </c>
      <c r="S160" s="109">
        <v>0</v>
      </c>
      <c r="T160" s="141">
        <f t="shared" si="78"/>
        <v>1</v>
      </c>
      <c r="U160" s="16" t="str">
        <f t="shared" si="78"/>
        <v xml:space="preserve"> </v>
      </c>
      <c r="V160" s="16" t="str">
        <f t="shared" si="78"/>
        <v xml:space="preserve"> </v>
      </c>
      <c r="W160" s="16">
        <f t="shared" si="78"/>
        <v>1</v>
      </c>
      <c r="X160" s="142" t="str">
        <f t="shared" si="78"/>
        <v xml:space="preserve"> </v>
      </c>
    </row>
    <row r="161" spans="1:24" ht="81.75" customHeight="1" x14ac:dyDescent="0.2">
      <c r="A161" s="107"/>
      <c r="B161" s="18"/>
      <c r="C161" s="21" t="s">
        <v>162</v>
      </c>
      <c r="D161" s="38">
        <v>3</v>
      </c>
      <c r="E161" s="73">
        <f t="shared" si="81"/>
        <v>0</v>
      </c>
      <c r="F161" s="74">
        <v>0</v>
      </c>
      <c r="G161" s="74">
        <v>0</v>
      </c>
      <c r="H161" s="74">
        <v>0</v>
      </c>
      <c r="I161" s="109">
        <v>0</v>
      </c>
      <c r="J161" s="129">
        <f t="shared" si="73"/>
        <v>4153.0999999999995</v>
      </c>
      <c r="K161" s="74">
        <v>0</v>
      </c>
      <c r="L161" s="74">
        <v>0</v>
      </c>
      <c r="M161" s="77">
        <v>4153.0999999999995</v>
      </c>
      <c r="N161" s="109">
        <v>0</v>
      </c>
      <c r="O161" s="129">
        <f t="shared" si="80"/>
        <v>4153.0039999999999</v>
      </c>
      <c r="P161" s="74">
        <v>0</v>
      </c>
      <c r="Q161" s="74">
        <v>0</v>
      </c>
      <c r="R161" s="78">
        <f>3743.604+409.4</f>
        <v>4153.0039999999999</v>
      </c>
      <c r="S161" s="109">
        <v>0</v>
      </c>
      <c r="T161" s="141">
        <f t="shared" si="78"/>
        <v>0.99997688473670276</v>
      </c>
      <c r="U161" s="16" t="str">
        <f t="shared" si="78"/>
        <v xml:space="preserve"> </v>
      </c>
      <c r="V161" s="16" t="str">
        <f t="shared" si="78"/>
        <v xml:space="preserve"> </v>
      </c>
      <c r="W161" s="16">
        <f t="shared" si="78"/>
        <v>0.99997688473670276</v>
      </c>
      <c r="X161" s="142" t="str">
        <f t="shared" si="78"/>
        <v xml:space="preserve"> </v>
      </c>
    </row>
    <row r="162" spans="1:24" ht="66" x14ac:dyDescent="0.2">
      <c r="A162" s="107"/>
      <c r="B162" s="18"/>
      <c r="C162" s="15" t="s">
        <v>163</v>
      </c>
      <c r="D162" s="38">
        <v>3</v>
      </c>
      <c r="E162" s="73">
        <f t="shared" si="81"/>
        <v>0</v>
      </c>
      <c r="F162" s="74">
        <v>0</v>
      </c>
      <c r="G162" s="74">
        <v>0</v>
      </c>
      <c r="H162" s="74">
        <v>0</v>
      </c>
      <c r="I162" s="109">
        <v>0</v>
      </c>
      <c r="J162" s="129">
        <f t="shared" si="73"/>
        <v>402409.2</v>
      </c>
      <c r="K162" s="74">
        <v>0</v>
      </c>
      <c r="L162" s="77">
        <v>402409.2</v>
      </c>
      <c r="M162" s="74">
        <v>0</v>
      </c>
      <c r="N162" s="109">
        <v>0</v>
      </c>
      <c r="O162" s="129">
        <f t="shared" si="80"/>
        <v>376289.62599999999</v>
      </c>
      <c r="P162" s="74">
        <v>0</v>
      </c>
      <c r="Q162" s="74">
        <v>376289.62599999999</v>
      </c>
      <c r="R162" s="74"/>
      <c r="S162" s="109">
        <v>0</v>
      </c>
      <c r="T162" s="141">
        <f t="shared" si="78"/>
        <v>0.93509200584877283</v>
      </c>
      <c r="U162" s="16" t="str">
        <f t="shared" si="78"/>
        <v xml:space="preserve"> </v>
      </c>
      <c r="V162" s="16">
        <f t="shared" si="78"/>
        <v>0.93509200584877283</v>
      </c>
      <c r="W162" s="16" t="str">
        <f t="shared" si="78"/>
        <v xml:space="preserve"> </v>
      </c>
      <c r="X162" s="142" t="str">
        <f t="shared" si="78"/>
        <v xml:space="preserve"> </v>
      </c>
    </row>
    <row r="163" spans="1:24" ht="82.5" x14ac:dyDescent="0.2">
      <c r="A163" s="107"/>
      <c r="B163" s="18"/>
      <c r="C163" s="25" t="s">
        <v>164</v>
      </c>
      <c r="D163" s="38">
        <v>3</v>
      </c>
      <c r="E163" s="73">
        <f t="shared" si="81"/>
        <v>0</v>
      </c>
      <c r="F163" s="74">
        <v>0</v>
      </c>
      <c r="G163" s="74">
        <v>0</v>
      </c>
      <c r="H163" s="74">
        <v>0</v>
      </c>
      <c r="I163" s="109">
        <v>0</v>
      </c>
      <c r="J163" s="129">
        <f t="shared" si="73"/>
        <v>12138</v>
      </c>
      <c r="K163" s="74">
        <v>0</v>
      </c>
      <c r="L163" s="74">
        <v>0</v>
      </c>
      <c r="M163" s="77">
        <v>12138</v>
      </c>
      <c r="N163" s="109">
        <v>0</v>
      </c>
      <c r="O163" s="129">
        <f t="shared" si="80"/>
        <v>8400</v>
      </c>
      <c r="P163" s="74">
        <v>0</v>
      </c>
      <c r="Q163" s="74">
        <v>0</v>
      </c>
      <c r="R163" s="74">
        <v>8400</v>
      </c>
      <c r="S163" s="109">
        <v>0</v>
      </c>
      <c r="T163" s="141">
        <f t="shared" si="78"/>
        <v>0.69204152249134943</v>
      </c>
      <c r="U163" s="16" t="str">
        <f t="shared" si="78"/>
        <v xml:space="preserve"> </v>
      </c>
      <c r="V163" s="16" t="str">
        <f t="shared" si="78"/>
        <v xml:space="preserve"> </v>
      </c>
      <c r="W163" s="16">
        <f t="shared" si="78"/>
        <v>0.69204152249134943</v>
      </c>
      <c r="X163" s="142" t="str">
        <f t="shared" si="78"/>
        <v xml:space="preserve"> </v>
      </c>
    </row>
    <row r="164" spans="1:24" ht="60" customHeight="1" x14ac:dyDescent="0.2">
      <c r="A164" s="107"/>
      <c r="B164" s="18"/>
      <c r="C164" s="23" t="s">
        <v>165</v>
      </c>
      <c r="D164" s="38">
        <v>3</v>
      </c>
      <c r="E164" s="73">
        <f t="shared" si="81"/>
        <v>0</v>
      </c>
      <c r="F164" s="74">
        <v>0</v>
      </c>
      <c r="G164" s="74">
        <v>0</v>
      </c>
      <c r="H164" s="74">
        <v>0</v>
      </c>
      <c r="I164" s="109">
        <v>0</v>
      </c>
      <c r="J164" s="129">
        <f t="shared" si="73"/>
        <v>23629.200000000001</v>
      </c>
      <c r="K164" s="74">
        <v>0</v>
      </c>
      <c r="L164" s="77">
        <v>23629.200000000001</v>
      </c>
      <c r="M164" s="74">
        <v>0</v>
      </c>
      <c r="N164" s="109">
        <v>0</v>
      </c>
      <c r="O164" s="129">
        <f t="shared" si="80"/>
        <v>6582.8770000000004</v>
      </c>
      <c r="P164" s="74">
        <v>0</v>
      </c>
      <c r="Q164" s="74">
        <v>6582.8770000000004</v>
      </c>
      <c r="R164" s="74">
        <v>0</v>
      </c>
      <c r="S164" s="109">
        <v>0</v>
      </c>
      <c r="T164" s="141">
        <f t="shared" si="78"/>
        <v>0.27859076904846547</v>
      </c>
      <c r="U164" s="16" t="str">
        <f t="shared" si="78"/>
        <v xml:space="preserve"> </v>
      </c>
      <c r="V164" s="16">
        <f t="shared" si="78"/>
        <v>0.27859076904846547</v>
      </c>
      <c r="W164" s="16" t="str">
        <f t="shared" si="78"/>
        <v xml:space="preserve"> </v>
      </c>
      <c r="X164" s="142" t="str">
        <f t="shared" si="78"/>
        <v xml:space="preserve"> </v>
      </c>
    </row>
    <row r="165" spans="1:24" ht="82.5" x14ac:dyDescent="0.2">
      <c r="A165" s="107"/>
      <c r="B165" s="18"/>
      <c r="C165" s="23" t="s">
        <v>166</v>
      </c>
      <c r="D165" s="38">
        <v>3</v>
      </c>
      <c r="E165" s="73">
        <f t="shared" si="81"/>
        <v>0</v>
      </c>
      <c r="F165" s="74">
        <v>0</v>
      </c>
      <c r="G165" s="74">
        <v>0</v>
      </c>
      <c r="H165" s="74">
        <v>0</v>
      </c>
      <c r="I165" s="109">
        <v>0</v>
      </c>
      <c r="J165" s="129">
        <f t="shared" si="73"/>
        <v>51459.6</v>
      </c>
      <c r="K165" s="74">
        <v>0</v>
      </c>
      <c r="L165" s="77">
        <v>51459.6</v>
      </c>
      <c r="M165" s="74">
        <v>0</v>
      </c>
      <c r="N165" s="109">
        <v>0</v>
      </c>
      <c r="O165" s="129">
        <f t="shared" si="80"/>
        <v>51459.468000000001</v>
      </c>
      <c r="P165" s="74">
        <v>0</v>
      </c>
      <c r="Q165" s="74">
        <v>51459.468000000001</v>
      </c>
      <c r="R165" s="74">
        <v>0</v>
      </c>
      <c r="S165" s="109">
        <v>0</v>
      </c>
      <c r="T165" s="141">
        <f t="shared" si="78"/>
        <v>0.99999743488095516</v>
      </c>
      <c r="U165" s="16" t="str">
        <f t="shared" si="78"/>
        <v xml:space="preserve"> </v>
      </c>
      <c r="V165" s="16">
        <f t="shared" si="78"/>
        <v>0.99999743488095516</v>
      </c>
      <c r="W165" s="16" t="str">
        <f t="shared" si="78"/>
        <v xml:space="preserve"> </v>
      </c>
      <c r="X165" s="142" t="str">
        <f t="shared" si="78"/>
        <v xml:space="preserve"> </v>
      </c>
    </row>
    <row r="166" spans="1:24" ht="69" customHeight="1" x14ac:dyDescent="0.2">
      <c r="A166" s="107"/>
      <c r="B166" s="18"/>
      <c r="C166" s="23" t="s">
        <v>167</v>
      </c>
      <c r="D166" s="38">
        <v>3</v>
      </c>
      <c r="E166" s="73">
        <f t="shared" si="81"/>
        <v>0</v>
      </c>
      <c r="F166" s="74">
        <v>0</v>
      </c>
      <c r="G166" s="74">
        <v>0</v>
      </c>
      <c r="H166" s="74">
        <v>0</v>
      </c>
      <c r="I166" s="109">
        <v>0</v>
      </c>
      <c r="J166" s="129">
        <f t="shared" si="73"/>
        <v>41371.300000000003</v>
      </c>
      <c r="K166" s="74">
        <v>0</v>
      </c>
      <c r="L166" s="77">
        <v>41371.300000000003</v>
      </c>
      <c r="M166" s="74">
        <v>0</v>
      </c>
      <c r="N166" s="109">
        <v>0</v>
      </c>
      <c r="O166" s="129">
        <f t="shared" si="80"/>
        <v>41371.271999999997</v>
      </c>
      <c r="P166" s="74">
        <v>0</v>
      </c>
      <c r="Q166" s="74">
        <f>69976.877-28605.605</f>
        <v>41371.271999999997</v>
      </c>
      <c r="R166" s="74">
        <v>0</v>
      </c>
      <c r="S166" s="109">
        <v>0</v>
      </c>
      <c r="T166" s="141">
        <f t="shared" si="78"/>
        <v>0.99999932320231644</v>
      </c>
      <c r="U166" s="16" t="str">
        <f t="shared" si="78"/>
        <v xml:space="preserve"> </v>
      </c>
      <c r="V166" s="16">
        <f t="shared" si="78"/>
        <v>0.99999932320231644</v>
      </c>
      <c r="W166" s="16" t="str">
        <f t="shared" si="78"/>
        <v xml:space="preserve"> </v>
      </c>
      <c r="X166" s="142" t="str">
        <f t="shared" si="78"/>
        <v xml:space="preserve"> </v>
      </c>
    </row>
    <row r="167" spans="1:24" ht="61.5" customHeight="1" x14ac:dyDescent="0.2">
      <c r="A167" s="107"/>
      <c r="B167" s="18"/>
      <c r="C167" s="23" t="s">
        <v>168</v>
      </c>
      <c r="D167" s="38">
        <v>3</v>
      </c>
      <c r="E167" s="73">
        <f t="shared" si="81"/>
        <v>0</v>
      </c>
      <c r="F167" s="74">
        <v>0</v>
      </c>
      <c r="G167" s="74">
        <v>0</v>
      </c>
      <c r="H167" s="74">
        <v>0</v>
      </c>
      <c r="I167" s="109">
        <v>0</v>
      </c>
      <c r="J167" s="129">
        <f t="shared" si="73"/>
        <v>505072.30000000005</v>
      </c>
      <c r="K167" s="74">
        <v>0</v>
      </c>
      <c r="L167" s="77">
        <v>505072.30000000005</v>
      </c>
      <c r="M167" s="74">
        <v>0</v>
      </c>
      <c r="N167" s="109">
        <v>0</v>
      </c>
      <c r="O167" s="129">
        <f t="shared" si="80"/>
        <v>505072.14299999998</v>
      </c>
      <c r="P167" s="74">
        <v>0</v>
      </c>
      <c r="Q167" s="74">
        <v>505072.14299999998</v>
      </c>
      <c r="R167" s="74">
        <v>0</v>
      </c>
      <c r="S167" s="109">
        <v>0</v>
      </c>
      <c r="T167" s="141">
        <f t="shared" si="78"/>
        <v>0.9999996891534142</v>
      </c>
      <c r="U167" s="16" t="str">
        <f t="shared" si="78"/>
        <v xml:space="preserve"> </v>
      </c>
      <c r="V167" s="16">
        <f t="shared" si="78"/>
        <v>0.9999996891534142</v>
      </c>
      <c r="W167" s="16" t="str">
        <f t="shared" si="78"/>
        <v xml:space="preserve"> </v>
      </c>
      <c r="X167" s="142" t="str">
        <f t="shared" si="78"/>
        <v xml:space="preserve"> </v>
      </c>
    </row>
    <row r="168" spans="1:24" ht="81" customHeight="1" x14ac:dyDescent="0.2">
      <c r="A168" s="107"/>
      <c r="B168" s="18"/>
      <c r="C168" s="15" t="s">
        <v>169</v>
      </c>
      <c r="D168" s="38">
        <v>3</v>
      </c>
      <c r="E168" s="73">
        <f t="shared" si="81"/>
        <v>0</v>
      </c>
      <c r="F168" s="74">
        <v>0</v>
      </c>
      <c r="G168" s="74">
        <v>0</v>
      </c>
      <c r="H168" s="74">
        <v>0</v>
      </c>
      <c r="I168" s="109">
        <v>0</v>
      </c>
      <c r="J168" s="129">
        <f t="shared" si="73"/>
        <v>47288.7</v>
      </c>
      <c r="K168" s="74">
        <v>0</v>
      </c>
      <c r="L168" s="77">
        <v>47288.7</v>
      </c>
      <c r="M168" s="74">
        <v>0</v>
      </c>
      <c r="N168" s="109">
        <v>0</v>
      </c>
      <c r="O168" s="129">
        <f t="shared" si="80"/>
        <v>47288.667000000001</v>
      </c>
      <c r="P168" s="74">
        <v>0</v>
      </c>
      <c r="Q168" s="74">
        <v>47288.667000000001</v>
      </c>
      <c r="R168" s="74">
        <v>0</v>
      </c>
      <c r="S168" s="109">
        <v>0</v>
      </c>
      <c r="T168" s="141">
        <f t="shared" si="78"/>
        <v>0.99999930215886679</v>
      </c>
      <c r="U168" s="16" t="str">
        <f t="shared" si="78"/>
        <v xml:space="preserve"> </v>
      </c>
      <c r="V168" s="16">
        <f t="shared" si="78"/>
        <v>0.99999930215886679</v>
      </c>
      <c r="W168" s="16" t="str">
        <f t="shared" si="78"/>
        <v xml:space="preserve"> </v>
      </c>
      <c r="X168" s="142" t="str">
        <f t="shared" si="78"/>
        <v xml:space="preserve"> </v>
      </c>
    </row>
    <row r="169" spans="1:24" ht="48" customHeight="1" x14ac:dyDescent="0.2">
      <c r="A169" s="107"/>
      <c r="B169" s="18"/>
      <c r="C169" s="26" t="s">
        <v>170</v>
      </c>
      <c r="D169" s="38">
        <v>3</v>
      </c>
      <c r="E169" s="73">
        <f t="shared" si="81"/>
        <v>0</v>
      </c>
      <c r="F169" s="74">
        <v>0</v>
      </c>
      <c r="G169" s="74">
        <v>0</v>
      </c>
      <c r="H169" s="74">
        <v>0</v>
      </c>
      <c r="I169" s="109">
        <v>0</v>
      </c>
      <c r="J169" s="129">
        <f t="shared" si="73"/>
        <v>246468.80000000005</v>
      </c>
      <c r="K169" s="74">
        <v>0</v>
      </c>
      <c r="L169" s="77">
        <v>246468.80000000005</v>
      </c>
      <c r="M169" s="74">
        <v>0</v>
      </c>
      <c r="N169" s="109">
        <v>0</v>
      </c>
      <c r="O169" s="129">
        <f t="shared" si="80"/>
        <v>241443.75779999999</v>
      </c>
      <c r="P169" s="74">
        <v>0</v>
      </c>
      <c r="Q169" s="74">
        <v>241443.75779999999</v>
      </c>
      <c r="R169" s="74">
        <v>0</v>
      </c>
      <c r="S169" s="109">
        <v>0</v>
      </c>
      <c r="T169" s="141">
        <f t="shared" si="78"/>
        <v>0.97961185269697404</v>
      </c>
      <c r="U169" s="16" t="str">
        <f t="shared" si="78"/>
        <v xml:space="preserve"> </v>
      </c>
      <c r="V169" s="16">
        <f t="shared" si="78"/>
        <v>0.97961185269697404</v>
      </c>
      <c r="W169" s="16" t="str">
        <f t="shared" si="78"/>
        <v xml:space="preserve"> </v>
      </c>
      <c r="X169" s="142" t="str">
        <f t="shared" si="78"/>
        <v xml:space="preserve"> </v>
      </c>
    </row>
    <row r="170" spans="1:24" ht="72" customHeight="1" x14ac:dyDescent="0.2">
      <c r="A170" s="107"/>
      <c r="B170" s="18"/>
      <c r="C170" s="15" t="s">
        <v>171</v>
      </c>
      <c r="D170" s="38">
        <v>3</v>
      </c>
      <c r="E170" s="73">
        <f t="shared" si="81"/>
        <v>0</v>
      </c>
      <c r="F170" s="74">
        <v>0</v>
      </c>
      <c r="G170" s="74">
        <v>0</v>
      </c>
      <c r="H170" s="74">
        <v>0</v>
      </c>
      <c r="I170" s="109">
        <v>0</v>
      </c>
      <c r="J170" s="129">
        <f t="shared" si="73"/>
        <v>479440.9</v>
      </c>
      <c r="K170" s="74">
        <v>0</v>
      </c>
      <c r="L170" s="77">
        <v>479440.9</v>
      </c>
      <c r="M170" s="74">
        <v>0</v>
      </c>
      <c r="N170" s="109">
        <v>0</v>
      </c>
      <c r="O170" s="129">
        <f t="shared" si="80"/>
        <v>458228.38299999997</v>
      </c>
      <c r="P170" s="74">
        <v>0</v>
      </c>
      <c r="Q170" s="74">
        <v>458228.38299999997</v>
      </c>
      <c r="R170" s="74">
        <v>0</v>
      </c>
      <c r="S170" s="109">
        <v>0</v>
      </c>
      <c r="T170" s="141">
        <f t="shared" si="78"/>
        <v>0.95575572088238603</v>
      </c>
      <c r="U170" s="16" t="str">
        <f t="shared" si="78"/>
        <v xml:space="preserve"> </v>
      </c>
      <c r="V170" s="16">
        <f t="shared" si="78"/>
        <v>0.95575572088238603</v>
      </c>
      <c r="W170" s="16" t="str">
        <f t="shared" si="78"/>
        <v xml:space="preserve"> </v>
      </c>
      <c r="X170" s="142" t="str">
        <f t="shared" si="78"/>
        <v xml:space="preserve"> </v>
      </c>
    </row>
    <row r="171" spans="1:24" ht="77.25" customHeight="1" x14ac:dyDescent="0.2">
      <c r="A171" s="107"/>
      <c r="B171" s="18"/>
      <c r="C171" s="15" t="s">
        <v>172</v>
      </c>
      <c r="D171" s="38">
        <v>3</v>
      </c>
      <c r="E171" s="73">
        <f t="shared" si="81"/>
        <v>0</v>
      </c>
      <c r="F171" s="74">
        <v>0</v>
      </c>
      <c r="G171" s="74">
        <v>0</v>
      </c>
      <c r="H171" s="74">
        <v>0</v>
      </c>
      <c r="I171" s="109">
        <v>0</v>
      </c>
      <c r="J171" s="129">
        <f t="shared" si="73"/>
        <v>2960687.7</v>
      </c>
      <c r="K171" s="74">
        <v>0</v>
      </c>
      <c r="L171" s="77">
        <v>2956579.4000000004</v>
      </c>
      <c r="M171" s="77">
        <v>4108.3</v>
      </c>
      <c r="N171" s="109">
        <v>0</v>
      </c>
      <c r="O171" s="129">
        <f t="shared" si="80"/>
        <v>2918990.199</v>
      </c>
      <c r="P171" s="74">
        <v>0</v>
      </c>
      <c r="Q171" s="74">
        <v>2914881.9369999999</v>
      </c>
      <c r="R171" s="78">
        <f>2322+1786.262</f>
        <v>4108.2619999999997</v>
      </c>
      <c r="S171" s="109">
        <v>0</v>
      </c>
      <c r="T171" s="141">
        <f t="shared" si="78"/>
        <v>0.98591627850515939</v>
      </c>
      <c r="U171" s="16" t="str">
        <f t="shared" si="78"/>
        <v xml:space="preserve"> </v>
      </c>
      <c r="V171" s="16">
        <f t="shared" si="78"/>
        <v>0.98589672139364815</v>
      </c>
      <c r="W171" s="16">
        <f t="shared" si="78"/>
        <v>0.9999907504320521</v>
      </c>
      <c r="X171" s="142" t="str">
        <f t="shared" si="78"/>
        <v xml:space="preserve"> </v>
      </c>
    </row>
    <row r="172" spans="1:24" ht="63.75" customHeight="1" x14ac:dyDescent="0.2">
      <c r="A172" s="107"/>
      <c r="B172" s="18"/>
      <c r="C172" s="15" t="s">
        <v>173</v>
      </c>
      <c r="D172" s="38">
        <v>3</v>
      </c>
      <c r="E172" s="73">
        <f t="shared" si="81"/>
        <v>0</v>
      </c>
      <c r="F172" s="74">
        <v>0</v>
      </c>
      <c r="G172" s="74">
        <v>0</v>
      </c>
      <c r="H172" s="74">
        <v>0</v>
      </c>
      <c r="I172" s="109">
        <v>0</v>
      </c>
      <c r="J172" s="129">
        <f t="shared" si="73"/>
        <v>318296.3</v>
      </c>
      <c r="K172" s="74">
        <v>0</v>
      </c>
      <c r="L172" s="77">
        <v>318296.3</v>
      </c>
      <c r="M172" s="74">
        <v>0</v>
      </c>
      <c r="N172" s="109">
        <v>0</v>
      </c>
      <c r="O172" s="129">
        <f t="shared" si="80"/>
        <v>318296.13400000002</v>
      </c>
      <c r="P172" s="74">
        <v>0</v>
      </c>
      <c r="Q172" s="74">
        <v>318296.13400000002</v>
      </c>
      <c r="R172" s="74">
        <v>0</v>
      </c>
      <c r="S172" s="109">
        <v>0</v>
      </c>
      <c r="T172" s="141">
        <f t="shared" si="78"/>
        <v>0.99999947847335968</v>
      </c>
      <c r="U172" s="16" t="str">
        <f t="shared" si="78"/>
        <v xml:space="preserve"> </v>
      </c>
      <c r="V172" s="16">
        <f t="shared" si="78"/>
        <v>0.99999947847335968</v>
      </c>
      <c r="W172" s="16" t="str">
        <f t="shared" si="78"/>
        <v xml:space="preserve"> </v>
      </c>
      <c r="X172" s="142" t="str">
        <f t="shared" si="78"/>
        <v xml:space="preserve"> </v>
      </c>
    </row>
    <row r="173" spans="1:24" ht="84.75" customHeight="1" x14ac:dyDescent="0.2">
      <c r="A173" s="107"/>
      <c r="B173" s="18"/>
      <c r="C173" s="15" t="s">
        <v>174</v>
      </c>
      <c r="D173" s="38">
        <v>3</v>
      </c>
      <c r="E173" s="73">
        <f t="shared" si="81"/>
        <v>0</v>
      </c>
      <c r="F173" s="74">
        <v>0</v>
      </c>
      <c r="G173" s="74">
        <v>0</v>
      </c>
      <c r="H173" s="74">
        <v>0</v>
      </c>
      <c r="I173" s="109">
        <v>0</v>
      </c>
      <c r="J173" s="129">
        <f t="shared" si="73"/>
        <v>1578279.4</v>
      </c>
      <c r="K173" s="74">
        <v>0</v>
      </c>
      <c r="L173" s="77">
        <v>1578279.4</v>
      </c>
      <c r="M173" s="74">
        <v>0</v>
      </c>
      <c r="N173" s="109">
        <v>0</v>
      </c>
      <c r="O173" s="129">
        <f t="shared" si="80"/>
        <v>1537422.12</v>
      </c>
      <c r="P173" s="74">
        <v>0</v>
      </c>
      <c r="Q173" s="74">
        <v>1537422.12</v>
      </c>
      <c r="R173" s="74">
        <v>0</v>
      </c>
      <c r="S173" s="109">
        <v>0</v>
      </c>
      <c r="T173" s="141">
        <f t="shared" si="78"/>
        <v>0.97411277116079709</v>
      </c>
      <c r="U173" s="16" t="str">
        <f t="shared" si="78"/>
        <v xml:space="preserve"> </v>
      </c>
      <c r="V173" s="16">
        <f t="shared" si="78"/>
        <v>0.97411277116079709</v>
      </c>
      <c r="W173" s="16" t="str">
        <f t="shared" si="78"/>
        <v xml:space="preserve"> </v>
      </c>
      <c r="X173" s="142" t="str">
        <f t="shared" si="78"/>
        <v xml:space="preserve"> </v>
      </c>
    </row>
    <row r="174" spans="1:24" ht="59.25" customHeight="1" x14ac:dyDescent="0.2">
      <c r="A174" s="107"/>
      <c r="B174" s="18"/>
      <c r="C174" s="21" t="s">
        <v>175</v>
      </c>
      <c r="D174" s="38">
        <v>3</v>
      </c>
      <c r="E174" s="73">
        <f t="shared" si="81"/>
        <v>0</v>
      </c>
      <c r="F174" s="74">
        <v>0</v>
      </c>
      <c r="G174" s="74">
        <v>0</v>
      </c>
      <c r="H174" s="74">
        <v>0</v>
      </c>
      <c r="I174" s="109">
        <v>0</v>
      </c>
      <c r="J174" s="129">
        <f t="shared" ref="J174:J240" si="82">SUM(K174:N174)</f>
        <v>74536.2</v>
      </c>
      <c r="K174" s="74">
        <v>0</v>
      </c>
      <c r="L174" s="77">
        <v>74536.2</v>
      </c>
      <c r="M174" s="74">
        <v>0</v>
      </c>
      <c r="N174" s="109">
        <v>0</v>
      </c>
      <c r="O174" s="129">
        <f t="shared" si="80"/>
        <v>74536.14899999999</v>
      </c>
      <c r="P174" s="74">
        <v>0</v>
      </c>
      <c r="Q174" s="74">
        <v>74536.14899999999</v>
      </c>
      <c r="R174" s="74">
        <v>0</v>
      </c>
      <c r="S174" s="109">
        <v>0</v>
      </c>
      <c r="T174" s="141">
        <f t="shared" si="78"/>
        <v>0.99999931576871359</v>
      </c>
      <c r="U174" s="16" t="str">
        <f t="shared" si="78"/>
        <v xml:space="preserve"> </v>
      </c>
      <c r="V174" s="16">
        <f t="shared" si="78"/>
        <v>0.99999931576871359</v>
      </c>
      <c r="W174" s="16" t="str">
        <f t="shared" si="78"/>
        <v xml:space="preserve"> </v>
      </c>
      <c r="X174" s="142" t="str">
        <f t="shared" si="78"/>
        <v xml:space="preserve"> </v>
      </c>
    </row>
    <row r="175" spans="1:24" ht="76.5" customHeight="1" x14ac:dyDescent="0.2">
      <c r="A175" s="107"/>
      <c r="B175" s="18"/>
      <c r="C175" s="15" t="s">
        <v>176</v>
      </c>
      <c r="D175" s="38">
        <v>3</v>
      </c>
      <c r="E175" s="73">
        <f t="shared" si="81"/>
        <v>0</v>
      </c>
      <c r="F175" s="74">
        <v>0</v>
      </c>
      <c r="G175" s="74">
        <v>0</v>
      </c>
      <c r="H175" s="74">
        <v>0</v>
      </c>
      <c r="I175" s="109">
        <v>0</v>
      </c>
      <c r="J175" s="129">
        <f t="shared" si="82"/>
        <v>923914.20000000007</v>
      </c>
      <c r="K175" s="74">
        <v>0</v>
      </c>
      <c r="L175" s="77">
        <v>923914.20000000007</v>
      </c>
      <c r="M175" s="74">
        <v>0</v>
      </c>
      <c r="N175" s="109">
        <v>0</v>
      </c>
      <c r="O175" s="129">
        <f t="shared" si="80"/>
        <v>918600.42200000002</v>
      </c>
      <c r="P175" s="74">
        <v>0</v>
      </c>
      <c r="Q175" s="74">
        <v>918600.42200000002</v>
      </c>
      <c r="R175" s="74">
        <v>0</v>
      </c>
      <c r="S175" s="109">
        <v>0</v>
      </c>
      <c r="T175" s="141">
        <f t="shared" si="78"/>
        <v>0.99424862395231062</v>
      </c>
      <c r="U175" s="16" t="str">
        <f t="shared" si="78"/>
        <v xml:space="preserve"> </v>
      </c>
      <c r="V175" s="16">
        <f t="shared" si="78"/>
        <v>0.99424862395231062</v>
      </c>
      <c r="W175" s="16" t="str">
        <f t="shared" si="78"/>
        <v xml:space="preserve"> </v>
      </c>
      <c r="X175" s="142" t="str">
        <f t="shared" si="78"/>
        <v xml:space="preserve"> </v>
      </c>
    </row>
    <row r="176" spans="1:24" ht="81.75" customHeight="1" x14ac:dyDescent="0.2">
      <c r="A176" s="107"/>
      <c r="B176" s="18"/>
      <c r="C176" s="25" t="s">
        <v>177</v>
      </c>
      <c r="D176" s="38">
        <v>3</v>
      </c>
      <c r="E176" s="73">
        <f t="shared" si="81"/>
        <v>0</v>
      </c>
      <c r="F176" s="74">
        <v>0</v>
      </c>
      <c r="G176" s="74">
        <v>0</v>
      </c>
      <c r="H176" s="74">
        <v>0</v>
      </c>
      <c r="I176" s="109">
        <v>0</v>
      </c>
      <c r="J176" s="129">
        <f t="shared" si="82"/>
        <v>40653</v>
      </c>
      <c r="K176" s="74">
        <v>0</v>
      </c>
      <c r="L176" s="77">
        <v>40653</v>
      </c>
      <c r="M176" s="74">
        <v>0</v>
      </c>
      <c r="N176" s="109">
        <v>0</v>
      </c>
      <c r="O176" s="129">
        <f t="shared" si="80"/>
        <v>38655.038</v>
      </c>
      <c r="P176" s="74">
        <v>0</v>
      </c>
      <c r="Q176" s="74">
        <v>38655.038</v>
      </c>
      <c r="R176" s="74">
        <v>0</v>
      </c>
      <c r="S176" s="109">
        <v>0</v>
      </c>
      <c r="T176" s="141">
        <f t="shared" si="78"/>
        <v>0.95085327036135092</v>
      </c>
      <c r="U176" s="16" t="str">
        <f t="shared" si="78"/>
        <v xml:space="preserve"> </v>
      </c>
      <c r="V176" s="16">
        <f t="shared" si="78"/>
        <v>0.95085327036135092</v>
      </c>
      <c r="W176" s="16" t="str">
        <f t="shared" si="78"/>
        <v xml:space="preserve"> </v>
      </c>
      <c r="X176" s="142" t="str">
        <f t="shared" si="78"/>
        <v xml:space="preserve"> </v>
      </c>
    </row>
    <row r="177" spans="1:24" ht="62.25" customHeight="1" x14ac:dyDescent="0.2">
      <c r="A177" s="107"/>
      <c r="B177" s="18"/>
      <c r="C177" s="24" t="s">
        <v>178</v>
      </c>
      <c r="D177" s="38">
        <v>3</v>
      </c>
      <c r="E177" s="73">
        <f t="shared" si="81"/>
        <v>0</v>
      </c>
      <c r="F177" s="74">
        <v>0</v>
      </c>
      <c r="G177" s="74">
        <v>0</v>
      </c>
      <c r="H177" s="74">
        <v>0</v>
      </c>
      <c r="I177" s="109">
        <v>0</v>
      </c>
      <c r="J177" s="129">
        <f t="shared" si="82"/>
        <v>872603.59999999986</v>
      </c>
      <c r="K177" s="74">
        <v>0</v>
      </c>
      <c r="L177" s="77">
        <v>872603.59999999986</v>
      </c>
      <c r="M177" s="74">
        <v>0</v>
      </c>
      <c r="N177" s="109">
        <v>0</v>
      </c>
      <c r="O177" s="129">
        <f t="shared" si="80"/>
        <v>872603.59699999995</v>
      </c>
      <c r="P177" s="74">
        <v>0</v>
      </c>
      <c r="Q177" s="74">
        <v>872603.59699999995</v>
      </c>
      <c r="R177" s="74">
        <v>0</v>
      </c>
      <c r="S177" s="109">
        <v>0</v>
      </c>
      <c r="T177" s="141">
        <f t="shared" si="78"/>
        <v>0.99999999656201288</v>
      </c>
      <c r="U177" s="16" t="str">
        <f t="shared" si="78"/>
        <v xml:space="preserve"> </v>
      </c>
      <c r="V177" s="16">
        <f t="shared" si="78"/>
        <v>0.99999999656201288</v>
      </c>
      <c r="W177" s="16" t="str">
        <f t="shared" si="78"/>
        <v xml:space="preserve"> </v>
      </c>
      <c r="X177" s="142" t="str">
        <f t="shared" si="78"/>
        <v xml:space="preserve"> </v>
      </c>
    </row>
    <row r="178" spans="1:24" ht="76.5" customHeight="1" x14ac:dyDescent="0.2">
      <c r="A178" s="107"/>
      <c r="B178" s="18"/>
      <c r="C178" s="26" t="s">
        <v>179</v>
      </c>
      <c r="D178" s="38">
        <v>3</v>
      </c>
      <c r="E178" s="73">
        <f t="shared" si="81"/>
        <v>0</v>
      </c>
      <c r="F178" s="74">
        <v>0</v>
      </c>
      <c r="G178" s="74">
        <v>0</v>
      </c>
      <c r="H178" s="74">
        <v>0</v>
      </c>
      <c r="I178" s="109">
        <v>0</v>
      </c>
      <c r="J178" s="129">
        <f t="shared" si="82"/>
        <v>1748087.4</v>
      </c>
      <c r="K178" s="74">
        <v>0</v>
      </c>
      <c r="L178" s="77">
        <v>1748087.4</v>
      </c>
      <c r="M178" s="74">
        <v>0</v>
      </c>
      <c r="N178" s="109">
        <v>0</v>
      </c>
      <c r="O178" s="129">
        <f t="shared" si="80"/>
        <v>1748087.368</v>
      </c>
      <c r="P178" s="74">
        <v>0</v>
      </c>
      <c r="Q178" s="74">
        <v>1748087.368</v>
      </c>
      <c r="R178" s="74">
        <v>0</v>
      </c>
      <c r="S178" s="109">
        <v>0</v>
      </c>
      <c r="T178" s="141">
        <f t="shared" si="78"/>
        <v>0.99999998169427917</v>
      </c>
      <c r="U178" s="16" t="str">
        <f t="shared" si="78"/>
        <v xml:space="preserve"> </v>
      </c>
      <c r="V178" s="16">
        <f t="shared" si="78"/>
        <v>0.99999998169427917</v>
      </c>
      <c r="W178" s="16" t="str">
        <f t="shared" si="78"/>
        <v xml:space="preserve"> </v>
      </c>
      <c r="X178" s="142" t="str">
        <f t="shared" si="78"/>
        <v xml:space="preserve"> </v>
      </c>
    </row>
    <row r="179" spans="1:24" ht="65.25" customHeight="1" x14ac:dyDescent="0.2">
      <c r="A179" s="107"/>
      <c r="B179" s="18"/>
      <c r="C179" s="26" t="s">
        <v>180</v>
      </c>
      <c r="D179" s="38">
        <v>3</v>
      </c>
      <c r="E179" s="73">
        <f t="shared" si="81"/>
        <v>0</v>
      </c>
      <c r="F179" s="74">
        <v>0</v>
      </c>
      <c r="G179" s="74">
        <v>0</v>
      </c>
      <c r="H179" s="74">
        <v>0</v>
      </c>
      <c r="I179" s="109">
        <v>0</v>
      </c>
      <c r="J179" s="129">
        <f t="shared" si="82"/>
        <v>56825.4</v>
      </c>
      <c r="K179" s="74">
        <v>0</v>
      </c>
      <c r="L179" s="77">
        <v>56825.4</v>
      </c>
      <c r="M179" s="74">
        <v>0</v>
      </c>
      <c r="N179" s="109">
        <v>0</v>
      </c>
      <c r="O179" s="129">
        <f t="shared" si="80"/>
        <v>56825.332000000002</v>
      </c>
      <c r="P179" s="74">
        <v>0</v>
      </c>
      <c r="Q179" s="74">
        <v>56825.332000000002</v>
      </c>
      <c r="R179" s="74">
        <v>0</v>
      </c>
      <c r="S179" s="109">
        <v>0</v>
      </c>
      <c r="T179" s="141">
        <f t="shared" si="78"/>
        <v>0.99999880335202218</v>
      </c>
      <c r="U179" s="16" t="str">
        <f t="shared" si="78"/>
        <v xml:space="preserve"> </v>
      </c>
      <c r="V179" s="16">
        <f t="shared" si="78"/>
        <v>0.99999880335202218</v>
      </c>
      <c r="W179" s="16" t="str">
        <f t="shared" si="78"/>
        <v xml:space="preserve"> </v>
      </c>
      <c r="X179" s="142" t="str">
        <f t="shared" si="78"/>
        <v xml:space="preserve"> </v>
      </c>
    </row>
    <row r="180" spans="1:24" ht="62.25" customHeight="1" x14ac:dyDescent="0.2">
      <c r="A180" s="107"/>
      <c r="B180" s="18"/>
      <c r="C180" s="15" t="s">
        <v>181</v>
      </c>
      <c r="D180" s="38">
        <v>3</v>
      </c>
      <c r="E180" s="73">
        <f t="shared" si="81"/>
        <v>0</v>
      </c>
      <c r="F180" s="74">
        <v>0</v>
      </c>
      <c r="G180" s="74">
        <v>0</v>
      </c>
      <c r="H180" s="74">
        <v>0</v>
      </c>
      <c r="I180" s="109">
        <v>0</v>
      </c>
      <c r="J180" s="129">
        <f t="shared" si="82"/>
        <v>374142.79999999993</v>
      </c>
      <c r="K180" s="74">
        <v>0</v>
      </c>
      <c r="L180" s="77">
        <v>374142.79999999993</v>
      </c>
      <c r="M180" s="74">
        <v>0</v>
      </c>
      <c r="N180" s="109">
        <v>0</v>
      </c>
      <c r="O180" s="129">
        <f t="shared" si="80"/>
        <v>362344.038</v>
      </c>
      <c r="P180" s="74">
        <v>0</v>
      </c>
      <c r="Q180" s="74">
        <v>362344.038</v>
      </c>
      <c r="R180" s="74">
        <v>0</v>
      </c>
      <c r="S180" s="109">
        <v>0</v>
      </c>
      <c r="T180" s="141">
        <f t="shared" ref="T180:X230" si="83">IF(J180=0," ",O180/J180)</f>
        <v>0.96846454883001909</v>
      </c>
      <c r="U180" s="16" t="str">
        <f t="shared" si="83"/>
        <v xml:space="preserve"> </v>
      </c>
      <c r="V180" s="16">
        <f t="shared" si="83"/>
        <v>0.96846454883001909</v>
      </c>
      <c r="W180" s="16" t="str">
        <f t="shared" si="83"/>
        <v xml:space="preserve"> </v>
      </c>
      <c r="X180" s="142" t="str">
        <f t="shared" si="83"/>
        <v xml:space="preserve"> </v>
      </c>
    </row>
    <row r="181" spans="1:24" ht="63" customHeight="1" x14ac:dyDescent="0.2">
      <c r="A181" s="107"/>
      <c r="B181" s="18"/>
      <c r="C181" s="21" t="s">
        <v>182</v>
      </c>
      <c r="D181" s="38">
        <v>3</v>
      </c>
      <c r="E181" s="73">
        <f t="shared" si="81"/>
        <v>0</v>
      </c>
      <c r="F181" s="74">
        <v>0</v>
      </c>
      <c r="G181" s="74">
        <v>0</v>
      </c>
      <c r="H181" s="74">
        <v>0</v>
      </c>
      <c r="I181" s="109">
        <v>0</v>
      </c>
      <c r="J181" s="129">
        <f t="shared" si="82"/>
        <v>14700</v>
      </c>
      <c r="K181" s="74">
        <v>0</v>
      </c>
      <c r="L181" s="77">
        <v>14700</v>
      </c>
      <c r="M181" s="74">
        <v>0</v>
      </c>
      <c r="N181" s="109">
        <v>0</v>
      </c>
      <c r="O181" s="129">
        <f t="shared" si="80"/>
        <v>14700</v>
      </c>
      <c r="P181" s="74">
        <v>0</v>
      </c>
      <c r="Q181" s="74">
        <v>14700</v>
      </c>
      <c r="R181" s="74">
        <v>0</v>
      </c>
      <c r="S181" s="109">
        <v>0</v>
      </c>
      <c r="T181" s="141">
        <f t="shared" si="83"/>
        <v>1</v>
      </c>
      <c r="U181" s="16" t="str">
        <f t="shared" si="83"/>
        <v xml:space="preserve"> </v>
      </c>
      <c r="V181" s="16">
        <f t="shared" si="83"/>
        <v>1</v>
      </c>
      <c r="W181" s="16" t="str">
        <f t="shared" si="83"/>
        <v xml:space="preserve"> </v>
      </c>
      <c r="X181" s="142" t="str">
        <f t="shared" si="83"/>
        <v xml:space="preserve"> </v>
      </c>
    </row>
    <row r="182" spans="1:24" s="12" customFormat="1" ht="39.75" customHeight="1" x14ac:dyDescent="0.2">
      <c r="A182" s="105"/>
      <c r="B182" s="13"/>
      <c r="C182" s="29" t="s">
        <v>183</v>
      </c>
      <c r="D182" s="8">
        <v>3</v>
      </c>
      <c r="E182" s="71">
        <f t="shared" si="81"/>
        <v>0</v>
      </c>
      <c r="F182" s="70">
        <v>0</v>
      </c>
      <c r="G182" s="70">
        <v>0</v>
      </c>
      <c r="H182" s="70">
        <v>0</v>
      </c>
      <c r="I182" s="103">
        <v>0</v>
      </c>
      <c r="J182" s="127">
        <f>SUM(K182:N182)</f>
        <v>20439532.5</v>
      </c>
      <c r="K182" s="70">
        <f>SUM(K183:K251)</f>
        <v>52789</v>
      </c>
      <c r="L182" s="70">
        <f>SUM(L183:L251)</f>
        <v>20236862.899999999</v>
      </c>
      <c r="M182" s="70">
        <f>SUM(M183:M251)</f>
        <v>149880.59999999998</v>
      </c>
      <c r="N182" s="103">
        <f>SUM(N184:N251)</f>
        <v>0</v>
      </c>
      <c r="O182" s="127">
        <f>SUM(P182:Q182)</f>
        <v>19313297.732199997</v>
      </c>
      <c r="P182" s="70">
        <f t="shared" ref="P182:R182" si="84">SUM(P183:P251)</f>
        <v>52788.957000000002</v>
      </c>
      <c r="Q182" s="70">
        <f t="shared" si="84"/>
        <v>19260508.775199998</v>
      </c>
      <c r="R182" s="70">
        <f t="shared" si="84"/>
        <v>105745.647</v>
      </c>
      <c r="S182" s="103">
        <f>SUM(S183:S251)</f>
        <v>0</v>
      </c>
      <c r="T182" s="139">
        <f t="shared" si="83"/>
        <v>0.94489919141741607</v>
      </c>
      <c r="U182" s="9">
        <f t="shared" si="83"/>
        <v>0.99999918543635991</v>
      </c>
      <c r="V182" s="9">
        <f t="shared" si="83"/>
        <v>0.95175368190096299</v>
      </c>
      <c r="W182" s="9">
        <f t="shared" si="83"/>
        <v>0.70553258393681384</v>
      </c>
      <c r="X182" s="140" t="str">
        <f t="shared" si="83"/>
        <v xml:space="preserve"> </v>
      </c>
    </row>
    <row r="183" spans="1:24" ht="82.5" customHeight="1" x14ac:dyDescent="0.2">
      <c r="A183" s="107"/>
      <c r="B183" s="18"/>
      <c r="C183" s="25" t="s">
        <v>184</v>
      </c>
      <c r="D183" s="38">
        <v>3</v>
      </c>
      <c r="E183" s="73">
        <f t="shared" si="81"/>
        <v>0</v>
      </c>
      <c r="F183" s="74">
        <v>0</v>
      </c>
      <c r="G183" s="74">
        <v>0</v>
      </c>
      <c r="H183" s="74">
        <v>0</v>
      </c>
      <c r="I183" s="109">
        <v>0</v>
      </c>
      <c r="J183" s="129">
        <f t="shared" si="82"/>
        <v>240188.69999999998</v>
      </c>
      <c r="K183" s="74">
        <v>0</v>
      </c>
      <c r="L183" s="77">
        <v>240030.3</v>
      </c>
      <c r="M183" s="77">
        <v>158.4</v>
      </c>
      <c r="N183" s="109">
        <v>0</v>
      </c>
      <c r="O183" s="129">
        <f t="shared" ref="O183:O246" si="85">SUM(P183:S183)</f>
        <v>228379.52300000002</v>
      </c>
      <c r="P183" s="74">
        <v>0</v>
      </c>
      <c r="Q183" s="74">
        <v>228221.12300000002</v>
      </c>
      <c r="R183" s="78">
        <v>158.4</v>
      </c>
      <c r="S183" s="109">
        <v>0</v>
      </c>
      <c r="T183" s="141">
        <f t="shared" si="83"/>
        <v>0.95083375279519822</v>
      </c>
      <c r="U183" s="16" t="str">
        <f t="shared" si="83"/>
        <v xml:space="preserve"> </v>
      </c>
      <c r="V183" s="16">
        <f t="shared" si="83"/>
        <v>0.95080130716830347</v>
      </c>
      <c r="W183" s="16">
        <f t="shared" si="83"/>
        <v>1</v>
      </c>
      <c r="X183" s="142" t="str">
        <f t="shared" si="83"/>
        <v xml:space="preserve"> </v>
      </c>
    </row>
    <row r="184" spans="1:24" ht="69.75" customHeight="1" x14ac:dyDescent="0.2">
      <c r="A184" s="107"/>
      <c r="B184" s="18"/>
      <c r="C184" s="25" t="s">
        <v>185</v>
      </c>
      <c r="D184" s="38">
        <v>3</v>
      </c>
      <c r="E184" s="73">
        <f t="shared" si="81"/>
        <v>0</v>
      </c>
      <c r="F184" s="74">
        <v>0</v>
      </c>
      <c r="G184" s="74">
        <v>0</v>
      </c>
      <c r="H184" s="74">
        <v>0</v>
      </c>
      <c r="I184" s="109">
        <v>0</v>
      </c>
      <c r="J184" s="129">
        <f t="shared" si="82"/>
        <v>1050</v>
      </c>
      <c r="K184" s="74">
        <v>0</v>
      </c>
      <c r="L184" s="74">
        <v>0</v>
      </c>
      <c r="M184" s="77">
        <v>1050</v>
      </c>
      <c r="N184" s="109">
        <v>0</v>
      </c>
      <c r="O184" s="129">
        <f t="shared" si="85"/>
        <v>686</v>
      </c>
      <c r="P184" s="74">
        <v>0</v>
      </c>
      <c r="Q184" s="74">
        <v>0</v>
      </c>
      <c r="R184" s="78">
        <v>686</v>
      </c>
      <c r="S184" s="109">
        <v>0</v>
      </c>
      <c r="T184" s="141">
        <f t="shared" si="83"/>
        <v>0.65333333333333332</v>
      </c>
      <c r="U184" s="16" t="str">
        <f t="shared" si="83"/>
        <v xml:space="preserve"> </v>
      </c>
      <c r="V184" s="16" t="str">
        <f t="shared" si="83"/>
        <v xml:space="preserve"> </v>
      </c>
      <c r="W184" s="16">
        <f t="shared" si="83"/>
        <v>0.65333333333333332</v>
      </c>
      <c r="X184" s="142" t="str">
        <f t="shared" si="83"/>
        <v xml:space="preserve"> </v>
      </c>
    </row>
    <row r="185" spans="1:24" ht="39.75" customHeight="1" x14ac:dyDescent="0.2">
      <c r="A185" s="107"/>
      <c r="B185" s="18"/>
      <c r="C185" s="21" t="s">
        <v>186</v>
      </c>
      <c r="D185" s="38">
        <v>3</v>
      </c>
      <c r="E185" s="73">
        <f t="shared" si="81"/>
        <v>0</v>
      </c>
      <c r="F185" s="74">
        <v>0</v>
      </c>
      <c r="G185" s="74">
        <v>0</v>
      </c>
      <c r="H185" s="74">
        <v>0</v>
      </c>
      <c r="I185" s="109">
        <v>0</v>
      </c>
      <c r="J185" s="129">
        <f t="shared" si="82"/>
        <v>148696.1</v>
      </c>
      <c r="K185" s="74">
        <v>0</v>
      </c>
      <c r="L185" s="77">
        <v>148696.1</v>
      </c>
      <c r="M185" s="74">
        <v>0</v>
      </c>
      <c r="N185" s="109">
        <v>0</v>
      </c>
      <c r="O185" s="129">
        <f t="shared" si="85"/>
        <v>148696.00599999999</v>
      </c>
      <c r="P185" s="74">
        <v>0</v>
      </c>
      <c r="Q185" s="74">
        <v>148696.00599999999</v>
      </c>
      <c r="R185" s="74">
        <v>0</v>
      </c>
      <c r="S185" s="109">
        <v>0</v>
      </c>
      <c r="T185" s="141">
        <f t="shared" si="83"/>
        <v>0.99999936783816112</v>
      </c>
      <c r="U185" s="16" t="str">
        <f t="shared" si="83"/>
        <v xml:space="preserve"> </v>
      </c>
      <c r="V185" s="16">
        <f t="shared" si="83"/>
        <v>0.99999936783816112</v>
      </c>
      <c r="W185" s="16" t="str">
        <f t="shared" si="83"/>
        <v xml:space="preserve"> </v>
      </c>
      <c r="X185" s="142" t="str">
        <f t="shared" si="83"/>
        <v xml:space="preserve"> </v>
      </c>
    </row>
    <row r="186" spans="1:24" ht="98.25" customHeight="1" x14ac:dyDescent="0.2">
      <c r="A186" s="107"/>
      <c r="B186" s="18"/>
      <c r="C186" s="25" t="s">
        <v>187</v>
      </c>
      <c r="D186" s="38">
        <v>3</v>
      </c>
      <c r="E186" s="73">
        <f t="shared" si="81"/>
        <v>0</v>
      </c>
      <c r="F186" s="74">
        <v>0</v>
      </c>
      <c r="G186" s="74">
        <v>0</v>
      </c>
      <c r="H186" s="74">
        <v>0</v>
      </c>
      <c r="I186" s="109">
        <v>0</v>
      </c>
      <c r="J186" s="129">
        <f t="shared" si="82"/>
        <v>3556</v>
      </c>
      <c r="K186" s="74">
        <v>0</v>
      </c>
      <c r="L186" s="74">
        <v>0</v>
      </c>
      <c r="M186" s="77">
        <v>3556</v>
      </c>
      <c r="N186" s="109">
        <v>0</v>
      </c>
      <c r="O186" s="129">
        <f t="shared" si="85"/>
        <v>0</v>
      </c>
      <c r="P186" s="74">
        <v>0</v>
      </c>
      <c r="Q186" s="74">
        <v>0</v>
      </c>
      <c r="R186" s="74">
        <v>0</v>
      </c>
      <c r="S186" s="109">
        <v>0</v>
      </c>
      <c r="T186" s="141">
        <f t="shared" si="83"/>
        <v>0</v>
      </c>
      <c r="U186" s="16" t="str">
        <f t="shared" si="83"/>
        <v xml:space="preserve"> </v>
      </c>
      <c r="V186" s="16" t="str">
        <f t="shared" si="83"/>
        <v xml:space="preserve"> </v>
      </c>
      <c r="W186" s="16">
        <f t="shared" si="83"/>
        <v>0</v>
      </c>
      <c r="X186" s="142" t="str">
        <f t="shared" si="83"/>
        <v xml:space="preserve"> </v>
      </c>
    </row>
    <row r="187" spans="1:24" ht="59.25" customHeight="1" x14ac:dyDescent="0.2">
      <c r="A187" s="107"/>
      <c r="B187" s="18"/>
      <c r="C187" s="21" t="s">
        <v>188</v>
      </c>
      <c r="D187" s="38">
        <v>3</v>
      </c>
      <c r="E187" s="73">
        <f t="shared" si="81"/>
        <v>0</v>
      </c>
      <c r="F187" s="74">
        <v>0</v>
      </c>
      <c r="G187" s="74">
        <v>0</v>
      </c>
      <c r="H187" s="74">
        <v>0</v>
      </c>
      <c r="I187" s="109">
        <v>0</v>
      </c>
      <c r="J187" s="129">
        <f t="shared" si="82"/>
        <v>2413.7000000000003</v>
      </c>
      <c r="K187" s="74">
        <v>0</v>
      </c>
      <c r="L187" s="74">
        <v>0</v>
      </c>
      <c r="M187" s="77">
        <v>2413.7000000000003</v>
      </c>
      <c r="N187" s="109">
        <v>0</v>
      </c>
      <c r="O187" s="129">
        <f t="shared" si="85"/>
        <v>2413.6779999999999</v>
      </c>
      <c r="P187" s="74">
        <v>0</v>
      </c>
      <c r="Q187" s="74">
        <v>0</v>
      </c>
      <c r="R187" s="78">
        <f>2227.738+185.94</f>
        <v>2413.6779999999999</v>
      </c>
      <c r="S187" s="109">
        <v>0</v>
      </c>
      <c r="T187" s="141">
        <f t="shared" si="83"/>
        <v>0.99999088536272096</v>
      </c>
      <c r="U187" s="16" t="str">
        <f t="shared" si="83"/>
        <v xml:space="preserve"> </v>
      </c>
      <c r="V187" s="16" t="str">
        <f t="shared" si="83"/>
        <v xml:space="preserve"> </v>
      </c>
      <c r="W187" s="16">
        <f t="shared" si="83"/>
        <v>0.99999088536272096</v>
      </c>
      <c r="X187" s="142" t="str">
        <f t="shared" si="83"/>
        <v xml:space="preserve"> </v>
      </c>
    </row>
    <row r="188" spans="1:24" ht="39.75" customHeight="1" x14ac:dyDescent="0.2">
      <c r="A188" s="107"/>
      <c r="B188" s="18"/>
      <c r="C188" s="25" t="s">
        <v>189</v>
      </c>
      <c r="D188" s="38">
        <v>3</v>
      </c>
      <c r="E188" s="73">
        <f t="shared" si="81"/>
        <v>0</v>
      </c>
      <c r="F188" s="74">
        <v>0</v>
      </c>
      <c r="G188" s="74">
        <v>0</v>
      </c>
      <c r="H188" s="74">
        <v>0</v>
      </c>
      <c r="I188" s="109">
        <v>0</v>
      </c>
      <c r="J188" s="129">
        <f t="shared" si="82"/>
        <v>545567.1</v>
      </c>
      <c r="K188" s="74">
        <v>0</v>
      </c>
      <c r="L188" s="77">
        <v>544507.19999999995</v>
      </c>
      <c r="M188" s="77">
        <v>1059.9000000000001</v>
      </c>
      <c r="N188" s="109">
        <v>0</v>
      </c>
      <c r="O188" s="129">
        <f t="shared" si="85"/>
        <v>545566.84900000005</v>
      </c>
      <c r="P188" s="74">
        <v>0</v>
      </c>
      <c r="Q188" s="74">
        <v>544506.96900000004</v>
      </c>
      <c r="R188" s="78">
        <f>684+375.88</f>
        <v>1059.8800000000001</v>
      </c>
      <c r="S188" s="109">
        <v>0</v>
      </c>
      <c r="T188" s="141">
        <f t="shared" si="83"/>
        <v>0.99999953992826929</v>
      </c>
      <c r="U188" s="16" t="str">
        <f t="shared" si="83"/>
        <v xml:space="preserve"> </v>
      </c>
      <c r="V188" s="16">
        <f t="shared" si="83"/>
        <v>0.99999957576318566</v>
      </c>
      <c r="W188" s="16">
        <f t="shared" si="83"/>
        <v>0.99998113029531088</v>
      </c>
      <c r="X188" s="142" t="str">
        <f t="shared" si="83"/>
        <v xml:space="preserve"> </v>
      </c>
    </row>
    <row r="189" spans="1:24" ht="39.75" customHeight="1" x14ac:dyDescent="0.2">
      <c r="A189" s="107"/>
      <c r="B189" s="18"/>
      <c r="C189" s="30" t="s">
        <v>190</v>
      </c>
      <c r="D189" s="38">
        <v>3</v>
      </c>
      <c r="E189" s="73">
        <f t="shared" si="81"/>
        <v>0</v>
      </c>
      <c r="F189" s="74">
        <v>0</v>
      </c>
      <c r="G189" s="74">
        <v>0</v>
      </c>
      <c r="H189" s="74">
        <v>0</v>
      </c>
      <c r="I189" s="109">
        <v>0</v>
      </c>
      <c r="J189" s="129">
        <f t="shared" si="82"/>
        <v>213252.7</v>
      </c>
      <c r="K189" s="74">
        <v>0</v>
      </c>
      <c r="L189" s="77">
        <v>213252.7</v>
      </c>
      <c r="M189" s="74">
        <v>0</v>
      </c>
      <c r="N189" s="109">
        <v>0</v>
      </c>
      <c r="O189" s="129">
        <f t="shared" si="85"/>
        <v>213252.53</v>
      </c>
      <c r="P189" s="74">
        <v>0</v>
      </c>
      <c r="Q189" s="74">
        <v>213252.53</v>
      </c>
      <c r="R189" s="74">
        <v>0</v>
      </c>
      <c r="S189" s="109">
        <v>0</v>
      </c>
      <c r="T189" s="141">
        <f t="shared" si="83"/>
        <v>0.99999920282369226</v>
      </c>
      <c r="U189" s="16" t="str">
        <f t="shared" si="83"/>
        <v xml:space="preserve"> </v>
      </c>
      <c r="V189" s="16">
        <f t="shared" si="83"/>
        <v>0.99999920282369226</v>
      </c>
      <c r="W189" s="16" t="str">
        <f t="shared" si="83"/>
        <v xml:space="preserve"> </v>
      </c>
      <c r="X189" s="142" t="str">
        <f t="shared" si="83"/>
        <v xml:space="preserve"> </v>
      </c>
    </row>
    <row r="190" spans="1:24" ht="69" customHeight="1" x14ac:dyDescent="0.2">
      <c r="A190" s="107"/>
      <c r="B190" s="18"/>
      <c r="C190" s="21" t="s">
        <v>191</v>
      </c>
      <c r="D190" s="38">
        <v>3</v>
      </c>
      <c r="E190" s="73">
        <f t="shared" si="81"/>
        <v>0</v>
      </c>
      <c r="F190" s="74">
        <v>0</v>
      </c>
      <c r="G190" s="74">
        <v>0</v>
      </c>
      <c r="H190" s="74">
        <v>0</v>
      </c>
      <c r="I190" s="109">
        <v>0</v>
      </c>
      <c r="J190" s="129">
        <f t="shared" si="82"/>
        <v>2714</v>
      </c>
      <c r="K190" s="74">
        <v>0</v>
      </c>
      <c r="L190" s="74">
        <v>0</v>
      </c>
      <c r="M190" s="77">
        <v>2714</v>
      </c>
      <c r="N190" s="109">
        <v>0</v>
      </c>
      <c r="O190" s="129">
        <f t="shared" si="85"/>
        <v>2713.982</v>
      </c>
      <c r="P190" s="74">
        <v>0</v>
      </c>
      <c r="Q190" s="74">
        <v>0</v>
      </c>
      <c r="R190" s="78">
        <f>2524.262+189.72</f>
        <v>2713.982</v>
      </c>
      <c r="S190" s="109">
        <v>0</v>
      </c>
      <c r="T190" s="141">
        <f t="shared" si="83"/>
        <v>0.99999336772291814</v>
      </c>
      <c r="U190" s="16" t="str">
        <f t="shared" si="83"/>
        <v xml:space="preserve"> </v>
      </c>
      <c r="V190" s="16" t="str">
        <f t="shared" si="83"/>
        <v xml:space="preserve"> </v>
      </c>
      <c r="W190" s="16">
        <f t="shared" si="83"/>
        <v>0.99999336772291814</v>
      </c>
      <c r="X190" s="142" t="str">
        <f t="shared" si="83"/>
        <v xml:space="preserve"> </v>
      </c>
    </row>
    <row r="191" spans="1:24" ht="58.5" customHeight="1" x14ac:dyDescent="0.2">
      <c r="A191" s="107"/>
      <c r="B191" s="18"/>
      <c r="C191" s="30" t="s">
        <v>192</v>
      </c>
      <c r="D191" s="38">
        <v>3</v>
      </c>
      <c r="E191" s="73">
        <f t="shared" si="81"/>
        <v>0</v>
      </c>
      <c r="F191" s="74">
        <v>0</v>
      </c>
      <c r="G191" s="74">
        <v>0</v>
      </c>
      <c r="H191" s="74">
        <v>0</v>
      </c>
      <c r="I191" s="109">
        <v>0</v>
      </c>
      <c r="J191" s="129">
        <f t="shared" si="82"/>
        <v>8080</v>
      </c>
      <c r="K191" s="74">
        <v>0</v>
      </c>
      <c r="L191" s="77">
        <v>8080</v>
      </c>
      <c r="M191" s="74">
        <v>0</v>
      </c>
      <c r="N191" s="109">
        <v>0</v>
      </c>
      <c r="O191" s="129">
        <f t="shared" si="85"/>
        <v>8079.9980000000005</v>
      </c>
      <c r="P191" s="74">
        <v>0</v>
      </c>
      <c r="Q191" s="74">
        <v>8079.9980000000005</v>
      </c>
      <c r="R191" s="74">
        <v>0</v>
      </c>
      <c r="S191" s="109">
        <v>0</v>
      </c>
      <c r="T191" s="141">
        <f t="shared" si="83"/>
        <v>0.99999975247524764</v>
      </c>
      <c r="U191" s="16" t="str">
        <f t="shared" si="83"/>
        <v xml:space="preserve"> </v>
      </c>
      <c r="V191" s="16">
        <f t="shared" si="83"/>
        <v>0.99999975247524764</v>
      </c>
      <c r="W191" s="16" t="str">
        <f t="shared" si="83"/>
        <v xml:space="preserve"> </v>
      </c>
      <c r="X191" s="142" t="str">
        <f t="shared" si="83"/>
        <v xml:space="preserve"> </v>
      </c>
    </row>
    <row r="192" spans="1:24" ht="61.5" customHeight="1" x14ac:dyDescent="0.2">
      <c r="A192" s="107"/>
      <c r="B192" s="18"/>
      <c r="C192" s="25" t="s">
        <v>193</v>
      </c>
      <c r="D192" s="38">
        <v>3</v>
      </c>
      <c r="E192" s="73">
        <f t="shared" si="81"/>
        <v>0</v>
      </c>
      <c r="F192" s="74">
        <v>0</v>
      </c>
      <c r="G192" s="74">
        <v>0</v>
      </c>
      <c r="H192" s="74">
        <v>0</v>
      </c>
      <c r="I192" s="109">
        <v>0</v>
      </c>
      <c r="J192" s="129">
        <f t="shared" si="82"/>
        <v>156158.79999999999</v>
      </c>
      <c r="K192" s="74">
        <v>0</v>
      </c>
      <c r="L192" s="77">
        <v>156158.79999999999</v>
      </c>
      <c r="M192" s="74">
        <v>0</v>
      </c>
      <c r="N192" s="109">
        <v>0</v>
      </c>
      <c r="O192" s="129">
        <f t="shared" si="85"/>
        <v>155651.19700000001</v>
      </c>
      <c r="P192" s="74">
        <v>0</v>
      </c>
      <c r="Q192" s="74">
        <v>155651.19700000001</v>
      </c>
      <c r="R192" s="74">
        <v>0</v>
      </c>
      <c r="S192" s="109">
        <v>0</v>
      </c>
      <c r="T192" s="141">
        <f t="shared" si="83"/>
        <v>0.99674944351519112</v>
      </c>
      <c r="U192" s="16" t="str">
        <f t="shared" si="83"/>
        <v xml:space="preserve"> </v>
      </c>
      <c r="V192" s="16">
        <f t="shared" si="83"/>
        <v>0.99674944351519112</v>
      </c>
      <c r="W192" s="16" t="str">
        <f t="shared" si="83"/>
        <v xml:space="preserve"> </v>
      </c>
      <c r="X192" s="142" t="str">
        <f t="shared" si="83"/>
        <v xml:space="preserve"> </v>
      </c>
    </row>
    <row r="193" spans="1:24" ht="39.75" customHeight="1" x14ac:dyDescent="0.2">
      <c r="A193" s="107"/>
      <c r="B193" s="18"/>
      <c r="C193" s="24" t="s">
        <v>194</v>
      </c>
      <c r="D193" s="38">
        <v>3</v>
      </c>
      <c r="E193" s="73">
        <f t="shared" si="81"/>
        <v>0</v>
      </c>
      <c r="F193" s="74">
        <v>0</v>
      </c>
      <c r="G193" s="74">
        <v>0</v>
      </c>
      <c r="H193" s="74">
        <v>0</v>
      </c>
      <c r="I193" s="109">
        <v>0</v>
      </c>
      <c r="J193" s="129">
        <f>SUM(K193:N193)</f>
        <v>15576.8</v>
      </c>
      <c r="K193" s="74">
        <v>0</v>
      </c>
      <c r="L193" s="74">
        <v>0</v>
      </c>
      <c r="M193" s="77">
        <v>15576.8</v>
      </c>
      <c r="N193" s="109">
        <v>0</v>
      </c>
      <c r="O193" s="129">
        <f t="shared" si="85"/>
        <v>15576.8</v>
      </c>
      <c r="P193" s="74">
        <v>0</v>
      </c>
      <c r="Q193" s="74">
        <v>0</v>
      </c>
      <c r="R193" s="78">
        <f>15076.8+500</f>
        <v>15576.8</v>
      </c>
      <c r="S193" s="109">
        <v>0</v>
      </c>
      <c r="T193" s="141">
        <f t="shared" si="83"/>
        <v>1</v>
      </c>
      <c r="U193" s="16" t="str">
        <f t="shared" si="83"/>
        <v xml:space="preserve"> </v>
      </c>
      <c r="V193" s="16" t="str">
        <f t="shared" si="83"/>
        <v xml:space="preserve"> </v>
      </c>
      <c r="W193" s="16">
        <f t="shared" si="83"/>
        <v>1</v>
      </c>
      <c r="X193" s="142" t="str">
        <f t="shared" si="83"/>
        <v xml:space="preserve"> </v>
      </c>
    </row>
    <row r="194" spans="1:24" ht="60.75" customHeight="1" x14ac:dyDescent="0.2">
      <c r="A194" s="107"/>
      <c r="B194" s="18"/>
      <c r="C194" s="15" t="s">
        <v>195</v>
      </c>
      <c r="D194" s="38">
        <v>3</v>
      </c>
      <c r="E194" s="73">
        <f t="shared" si="81"/>
        <v>0</v>
      </c>
      <c r="F194" s="74">
        <v>0</v>
      </c>
      <c r="G194" s="74">
        <v>0</v>
      </c>
      <c r="H194" s="74">
        <v>0</v>
      </c>
      <c r="I194" s="109">
        <v>0</v>
      </c>
      <c r="J194" s="129">
        <f>SUM(K194:N194)</f>
        <v>253993.19999999998</v>
      </c>
      <c r="K194" s="74">
        <v>0</v>
      </c>
      <c r="L194" s="77">
        <v>253993.19999999998</v>
      </c>
      <c r="M194" s="74">
        <v>0</v>
      </c>
      <c r="N194" s="109">
        <v>0</v>
      </c>
      <c r="O194" s="129">
        <f t="shared" si="85"/>
        <v>241521.91800000001</v>
      </c>
      <c r="P194" s="74">
        <v>0</v>
      </c>
      <c r="Q194" s="74">
        <v>241521.91800000001</v>
      </c>
      <c r="R194" s="74">
        <v>0</v>
      </c>
      <c r="S194" s="109">
        <v>0</v>
      </c>
      <c r="T194" s="141">
        <f t="shared" si="83"/>
        <v>0.9508991500559858</v>
      </c>
      <c r="U194" s="16" t="str">
        <f t="shared" si="83"/>
        <v xml:space="preserve"> </v>
      </c>
      <c r="V194" s="16">
        <f t="shared" si="83"/>
        <v>0.9508991500559858</v>
      </c>
      <c r="W194" s="16" t="str">
        <f t="shared" si="83"/>
        <v xml:space="preserve"> </v>
      </c>
      <c r="X194" s="142" t="str">
        <f t="shared" si="83"/>
        <v xml:space="preserve"> </v>
      </c>
    </row>
    <row r="195" spans="1:24" ht="92.25" customHeight="1" x14ac:dyDescent="0.2">
      <c r="A195" s="107"/>
      <c r="B195" s="18"/>
      <c r="C195" s="15" t="s">
        <v>196</v>
      </c>
      <c r="D195" s="38">
        <v>3</v>
      </c>
      <c r="E195" s="73">
        <f t="shared" si="81"/>
        <v>0</v>
      </c>
      <c r="F195" s="74">
        <v>0</v>
      </c>
      <c r="G195" s="74">
        <v>0</v>
      </c>
      <c r="H195" s="74">
        <v>0</v>
      </c>
      <c r="I195" s="109">
        <v>0</v>
      </c>
      <c r="J195" s="129">
        <f>SUM(K195:N195)</f>
        <v>189438.80000000002</v>
      </c>
      <c r="K195" s="74">
        <v>0</v>
      </c>
      <c r="L195" s="77">
        <v>189438.80000000002</v>
      </c>
      <c r="M195" s="74">
        <v>0</v>
      </c>
      <c r="N195" s="109">
        <v>0</v>
      </c>
      <c r="O195" s="129">
        <f t="shared" si="85"/>
        <v>187609.73300000001</v>
      </c>
      <c r="P195" s="74">
        <v>0</v>
      </c>
      <c r="Q195" s="74">
        <v>187609.73300000001</v>
      </c>
      <c r="R195" s="74">
        <v>0</v>
      </c>
      <c r="S195" s="109">
        <v>0</v>
      </c>
      <c r="T195" s="141">
        <f t="shared" si="83"/>
        <v>0.99034481320616463</v>
      </c>
      <c r="U195" s="16" t="str">
        <f t="shared" si="83"/>
        <v xml:space="preserve"> </v>
      </c>
      <c r="V195" s="16">
        <f t="shared" si="83"/>
        <v>0.99034481320616463</v>
      </c>
      <c r="W195" s="16" t="str">
        <f t="shared" si="83"/>
        <v xml:space="preserve"> </v>
      </c>
      <c r="X195" s="142" t="str">
        <f t="shared" si="83"/>
        <v xml:space="preserve"> </v>
      </c>
    </row>
    <row r="196" spans="1:24" ht="48.75" customHeight="1" x14ac:dyDescent="0.2">
      <c r="A196" s="107"/>
      <c r="B196" s="18"/>
      <c r="C196" s="31" t="s">
        <v>197</v>
      </c>
      <c r="D196" s="38">
        <v>3</v>
      </c>
      <c r="E196" s="73">
        <f t="shared" si="81"/>
        <v>0</v>
      </c>
      <c r="F196" s="74">
        <v>0</v>
      </c>
      <c r="G196" s="74">
        <v>0</v>
      </c>
      <c r="H196" s="74">
        <v>0</v>
      </c>
      <c r="I196" s="109">
        <v>0</v>
      </c>
      <c r="J196" s="129">
        <f>SUM(K196:N196)</f>
        <v>861102.2</v>
      </c>
      <c r="K196" s="74">
        <v>0</v>
      </c>
      <c r="L196" s="77">
        <v>861102.2</v>
      </c>
      <c r="M196" s="74">
        <v>0</v>
      </c>
      <c r="N196" s="109">
        <v>0</v>
      </c>
      <c r="O196" s="129">
        <f t="shared" si="85"/>
        <v>861102.16499999992</v>
      </c>
      <c r="P196" s="74"/>
      <c r="Q196" s="74">
        <v>861102.16499999992</v>
      </c>
      <c r="R196" s="74"/>
      <c r="S196" s="109"/>
      <c r="T196" s="141">
        <f t="shared" si="83"/>
        <v>0.9999999593544181</v>
      </c>
      <c r="U196" s="16" t="str">
        <f t="shared" si="83"/>
        <v xml:space="preserve"> </v>
      </c>
      <c r="V196" s="16">
        <f t="shared" si="83"/>
        <v>0.9999999593544181</v>
      </c>
      <c r="W196" s="16" t="str">
        <f t="shared" si="83"/>
        <v xml:space="preserve"> </v>
      </c>
      <c r="X196" s="142" t="str">
        <f t="shared" si="83"/>
        <v xml:space="preserve"> </v>
      </c>
    </row>
    <row r="197" spans="1:24" ht="39.75" customHeight="1" x14ac:dyDescent="0.2">
      <c r="A197" s="107"/>
      <c r="B197" s="18"/>
      <c r="C197" s="23" t="s">
        <v>198</v>
      </c>
      <c r="D197" s="38">
        <v>3</v>
      </c>
      <c r="E197" s="73">
        <f t="shared" si="81"/>
        <v>0</v>
      </c>
      <c r="F197" s="74">
        <v>0</v>
      </c>
      <c r="G197" s="74">
        <v>0</v>
      </c>
      <c r="H197" s="74">
        <v>0</v>
      </c>
      <c r="I197" s="109">
        <v>0</v>
      </c>
      <c r="J197" s="129">
        <f t="shared" si="82"/>
        <v>1032578.1000000001</v>
      </c>
      <c r="K197" s="74">
        <v>0</v>
      </c>
      <c r="L197" s="77">
        <v>1032578.1000000001</v>
      </c>
      <c r="M197" s="74">
        <v>0</v>
      </c>
      <c r="N197" s="109">
        <v>0</v>
      </c>
      <c r="O197" s="129">
        <f t="shared" si="85"/>
        <v>1025268.2320000001</v>
      </c>
      <c r="P197" s="74">
        <v>0</v>
      </c>
      <c r="Q197" s="74">
        <v>1025268.2320000001</v>
      </c>
      <c r="R197" s="74">
        <v>0</v>
      </c>
      <c r="S197" s="109">
        <v>0</v>
      </c>
      <c r="T197" s="141">
        <f t="shared" si="83"/>
        <v>0.99292076018269226</v>
      </c>
      <c r="U197" s="16" t="str">
        <f t="shared" si="83"/>
        <v xml:space="preserve"> </v>
      </c>
      <c r="V197" s="16">
        <f t="shared" si="83"/>
        <v>0.99292076018269226</v>
      </c>
      <c r="W197" s="16" t="str">
        <f t="shared" si="83"/>
        <v xml:space="preserve"> </v>
      </c>
      <c r="X197" s="142" t="str">
        <f t="shared" si="83"/>
        <v xml:space="preserve"> </v>
      </c>
    </row>
    <row r="198" spans="1:24" ht="39.75" customHeight="1" x14ac:dyDescent="0.2">
      <c r="A198" s="107"/>
      <c r="B198" s="18"/>
      <c r="C198" s="23" t="s">
        <v>199</v>
      </c>
      <c r="D198" s="38">
        <v>3</v>
      </c>
      <c r="E198" s="73">
        <f t="shared" si="81"/>
        <v>0</v>
      </c>
      <c r="F198" s="74">
        <v>0</v>
      </c>
      <c r="G198" s="74">
        <v>0</v>
      </c>
      <c r="H198" s="74">
        <v>0</v>
      </c>
      <c r="I198" s="109">
        <v>0</v>
      </c>
      <c r="J198" s="129">
        <f t="shared" si="82"/>
        <v>425421.29999999993</v>
      </c>
      <c r="K198" s="74">
        <v>0</v>
      </c>
      <c r="L198" s="77">
        <v>425421.29999999993</v>
      </c>
      <c r="M198" s="74">
        <v>0</v>
      </c>
      <c r="N198" s="109">
        <v>0</v>
      </c>
      <c r="O198" s="129">
        <f t="shared" si="85"/>
        <v>422674.67300000001</v>
      </c>
      <c r="P198" s="74">
        <v>0</v>
      </c>
      <c r="Q198" s="74">
        <v>422674.67300000001</v>
      </c>
      <c r="R198" s="74">
        <v>0</v>
      </c>
      <c r="S198" s="109">
        <v>0</v>
      </c>
      <c r="T198" s="141">
        <f t="shared" si="83"/>
        <v>0.99354374827964675</v>
      </c>
      <c r="U198" s="16" t="str">
        <f t="shared" si="83"/>
        <v xml:space="preserve"> </v>
      </c>
      <c r="V198" s="16">
        <f t="shared" si="83"/>
        <v>0.99354374827964675</v>
      </c>
      <c r="W198" s="16" t="str">
        <f t="shared" si="83"/>
        <v xml:space="preserve"> </v>
      </c>
      <c r="X198" s="142" t="str">
        <f t="shared" si="83"/>
        <v xml:space="preserve"> </v>
      </c>
    </row>
    <row r="199" spans="1:24" ht="44.25" customHeight="1" x14ac:dyDescent="0.2">
      <c r="A199" s="107"/>
      <c r="B199" s="18"/>
      <c r="C199" s="23" t="s">
        <v>200</v>
      </c>
      <c r="D199" s="38">
        <v>3</v>
      </c>
      <c r="E199" s="73">
        <f t="shared" si="81"/>
        <v>0</v>
      </c>
      <c r="F199" s="74">
        <v>0</v>
      </c>
      <c r="G199" s="74">
        <v>0</v>
      </c>
      <c r="H199" s="74">
        <v>0</v>
      </c>
      <c r="I199" s="109">
        <v>0</v>
      </c>
      <c r="J199" s="129">
        <f t="shared" si="82"/>
        <v>1119054.8</v>
      </c>
      <c r="K199" s="74">
        <v>0</v>
      </c>
      <c r="L199" s="77">
        <v>1119054.8</v>
      </c>
      <c r="M199" s="74">
        <v>0</v>
      </c>
      <c r="N199" s="109">
        <v>0</v>
      </c>
      <c r="O199" s="129">
        <f t="shared" si="85"/>
        <v>1119054.8</v>
      </c>
      <c r="P199" s="74">
        <v>0</v>
      </c>
      <c r="Q199" s="74">
        <f>1128590.401-9535.601</f>
        <v>1119054.8</v>
      </c>
      <c r="R199" s="74">
        <v>0</v>
      </c>
      <c r="S199" s="109">
        <v>0</v>
      </c>
      <c r="T199" s="141">
        <f t="shared" si="83"/>
        <v>1</v>
      </c>
      <c r="U199" s="16" t="str">
        <f t="shared" si="83"/>
        <v xml:space="preserve"> </v>
      </c>
      <c r="V199" s="16">
        <f t="shared" si="83"/>
        <v>1</v>
      </c>
      <c r="W199" s="16" t="str">
        <f t="shared" si="83"/>
        <v xml:space="preserve"> </v>
      </c>
      <c r="X199" s="142" t="str">
        <f t="shared" si="83"/>
        <v xml:space="preserve"> </v>
      </c>
    </row>
    <row r="200" spans="1:24" ht="58.5" customHeight="1" x14ac:dyDescent="0.2">
      <c r="A200" s="107"/>
      <c r="B200" s="18"/>
      <c r="C200" s="25" t="s">
        <v>201</v>
      </c>
      <c r="D200" s="38">
        <v>3</v>
      </c>
      <c r="E200" s="73">
        <f t="shared" si="81"/>
        <v>0</v>
      </c>
      <c r="F200" s="74">
        <v>0</v>
      </c>
      <c r="G200" s="74">
        <v>0</v>
      </c>
      <c r="H200" s="74">
        <v>0</v>
      </c>
      <c r="I200" s="109">
        <v>0</v>
      </c>
      <c r="J200" s="129">
        <f t="shared" si="82"/>
        <v>4200</v>
      </c>
      <c r="K200" s="74">
        <v>0</v>
      </c>
      <c r="L200" s="74">
        <v>0</v>
      </c>
      <c r="M200" s="77">
        <v>4200</v>
      </c>
      <c r="N200" s="109">
        <v>0</v>
      </c>
      <c r="O200" s="129">
        <f t="shared" si="85"/>
        <v>2940</v>
      </c>
      <c r="P200" s="74">
        <v>0</v>
      </c>
      <c r="Q200" s="74">
        <v>0</v>
      </c>
      <c r="R200" s="78">
        <v>2940</v>
      </c>
      <c r="S200" s="109">
        <v>0</v>
      </c>
      <c r="T200" s="141">
        <f t="shared" si="83"/>
        <v>0.7</v>
      </c>
      <c r="U200" s="16" t="str">
        <f t="shared" si="83"/>
        <v xml:space="preserve"> </v>
      </c>
      <c r="V200" s="16" t="str">
        <f t="shared" si="83"/>
        <v xml:space="preserve"> </v>
      </c>
      <c r="W200" s="16">
        <f t="shared" si="83"/>
        <v>0.7</v>
      </c>
      <c r="X200" s="142" t="str">
        <f t="shared" si="83"/>
        <v xml:space="preserve"> </v>
      </c>
    </row>
    <row r="201" spans="1:24" ht="49.5" customHeight="1" x14ac:dyDescent="0.2">
      <c r="A201" s="107"/>
      <c r="B201" s="18"/>
      <c r="C201" s="24" t="s">
        <v>202</v>
      </c>
      <c r="D201" s="38">
        <v>3</v>
      </c>
      <c r="E201" s="73">
        <f t="shared" si="81"/>
        <v>0</v>
      </c>
      <c r="F201" s="74">
        <v>0</v>
      </c>
      <c r="G201" s="74">
        <v>0</v>
      </c>
      <c r="H201" s="74">
        <v>0</v>
      </c>
      <c r="I201" s="109">
        <v>0</v>
      </c>
      <c r="J201" s="129">
        <f t="shared" si="82"/>
        <v>6093.3</v>
      </c>
      <c r="K201" s="74">
        <v>0</v>
      </c>
      <c r="L201" s="74">
        <v>0</v>
      </c>
      <c r="M201" s="77">
        <v>6093.3</v>
      </c>
      <c r="N201" s="109">
        <v>0</v>
      </c>
      <c r="O201" s="129">
        <f t="shared" si="85"/>
        <v>6093.24</v>
      </c>
      <c r="P201" s="74">
        <v>0</v>
      </c>
      <c r="Q201" s="74">
        <v>0</v>
      </c>
      <c r="R201" s="78">
        <f>5220+873.24</f>
        <v>6093.24</v>
      </c>
      <c r="S201" s="109">
        <v>0</v>
      </c>
      <c r="T201" s="141">
        <f t="shared" si="83"/>
        <v>0.99999015311899953</v>
      </c>
      <c r="U201" s="16" t="str">
        <f t="shared" si="83"/>
        <v xml:space="preserve"> </v>
      </c>
      <c r="V201" s="16" t="str">
        <f t="shared" si="83"/>
        <v xml:space="preserve"> </v>
      </c>
      <c r="W201" s="16">
        <f t="shared" si="83"/>
        <v>0.99999015311899953</v>
      </c>
      <c r="X201" s="142" t="str">
        <f t="shared" si="83"/>
        <v xml:space="preserve"> </v>
      </c>
    </row>
    <row r="202" spans="1:24" ht="77.25" customHeight="1" x14ac:dyDescent="0.2">
      <c r="A202" s="107"/>
      <c r="B202" s="18"/>
      <c r="C202" s="23" t="s">
        <v>895</v>
      </c>
      <c r="D202" s="38">
        <v>3</v>
      </c>
      <c r="E202" s="73">
        <f t="shared" si="81"/>
        <v>0</v>
      </c>
      <c r="F202" s="74">
        <v>0</v>
      </c>
      <c r="G202" s="74">
        <v>0</v>
      </c>
      <c r="H202" s="74">
        <v>0</v>
      </c>
      <c r="I202" s="109">
        <v>0</v>
      </c>
      <c r="J202" s="129">
        <f t="shared" si="82"/>
        <v>598930.30000000005</v>
      </c>
      <c r="K202" s="74">
        <v>0</v>
      </c>
      <c r="L202" s="77">
        <v>598930.30000000005</v>
      </c>
      <c r="M202" s="74">
        <v>0</v>
      </c>
      <c r="N202" s="109">
        <v>0</v>
      </c>
      <c r="O202" s="129">
        <f t="shared" si="85"/>
        <v>501765.62100000004</v>
      </c>
      <c r="P202" s="74">
        <v>0</v>
      </c>
      <c r="Q202" s="74">
        <f>492594.356+9171.265</f>
        <v>501765.62100000004</v>
      </c>
      <c r="R202" s="74">
        <v>0</v>
      </c>
      <c r="S202" s="109">
        <v>0</v>
      </c>
      <c r="T202" s="141">
        <f t="shared" si="83"/>
        <v>0.83776963863741738</v>
      </c>
      <c r="U202" s="16" t="str">
        <f t="shared" si="83"/>
        <v xml:space="preserve"> </v>
      </c>
      <c r="V202" s="16">
        <f t="shared" si="83"/>
        <v>0.83776963863741738</v>
      </c>
      <c r="W202" s="16" t="str">
        <f t="shared" si="83"/>
        <v xml:space="preserve"> </v>
      </c>
      <c r="X202" s="142" t="str">
        <f t="shared" si="83"/>
        <v xml:space="preserve"> </v>
      </c>
    </row>
    <row r="203" spans="1:24" ht="81" customHeight="1" x14ac:dyDescent="0.2">
      <c r="A203" s="107"/>
      <c r="B203" s="18"/>
      <c r="C203" s="23" t="s">
        <v>203</v>
      </c>
      <c r="D203" s="38">
        <v>3</v>
      </c>
      <c r="E203" s="73">
        <f t="shared" si="81"/>
        <v>0</v>
      </c>
      <c r="F203" s="74">
        <v>0</v>
      </c>
      <c r="G203" s="74">
        <v>0</v>
      </c>
      <c r="H203" s="74">
        <v>0</v>
      </c>
      <c r="I203" s="109">
        <v>0</v>
      </c>
      <c r="J203" s="129">
        <f t="shared" si="82"/>
        <v>2949</v>
      </c>
      <c r="K203" s="74">
        <v>0</v>
      </c>
      <c r="L203" s="74">
        <v>0</v>
      </c>
      <c r="M203" s="77">
        <v>2949</v>
      </c>
      <c r="N203" s="109">
        <v>0</v>
      </c>
      <c r="O203" s="129">
        <f t="shared" si="85"/>
        <v>1995</v>
      </c>
      <c r="P203" s="74">
        <v>0</v>
      </c>
      <c r="Q203" s="74">
        <v>0</v>
      </c>
      <c r="R203" s="78">
        <v>1995</v>
      </c>
      <c r="S203" s="109">
        <v>0</v>
      </c>
      <c r="T203" s="141">
        <f t="shared" si="83"/>
        <v>0.67650050864699895</v>
      </c>
      <c r="U203" s="16" t="str">
        <f t="shared" si="83"/>
        <v xml:space="preserve"> </v>
      </c>
      <c r="V203" s="16" t="str">
        <f t="shared" si="83"/>
        <v xml:space="preserve"> </v>
      </c>
      <c r="W203" s="16">
        <f t="shared" si="83"/>
        <v>0.67650050864699895</v>
      </c>
      <c r="X203" s="142" t="str">
        <f t="shared" si="83"/>
        <v xml:space="preserve"> </v>
      </c>
    </row>
    <row r="204" spans="1:24" ht="42" customHeight="1" x14ac:dyDescent="0.2">
      <c r="A204" s="107"/>
      <c r="B204" s="18"/>
      <c r="C204" s="25" t="s">
        <v>204</v>
      </c>
      <c r="D204" s="38">
        <v>3</v>
      </c>
      <c r="E204" s="73">
        <f t="shared" si="81"/>
        <v>0</v>
      </c>
      <c r="F204" s="74">
        <v>0</v>
      </c>
      <c r="G204" s="74">
        <v>0</v>
      </c>
      <c r="H204" s="74">
        <v>0</v>
      </c>
      <c r="I204" s="109">
        <v>0</v>
      </c>
      <c r="J204" s="129">
        <f t="shared" si="82"/>
        <v>288990.40000000002</v>
      </c>
      <c r="K204" s="74">
        <v>0</v>
      </c>
      <c r="L204" s="77">
        <v>288990.40000000002</v>
      </c>
      <c r="M204" s="74">
        <v>0</v>
      </c>
      <c r="N204" s="109">
        <v>0</v>
      </c>
      <c r="O204" s="129">
        <f t="shared" si="85"/>
        <v>182899.07800000001</v>
      </c>
      <c r="P204" s="74">
        <v>0</v>
      </c>
      <c r="Q204" s="74">
        <v>182899.07800000001</v>
      </c>
      <c r="R204" s="74">
        <v>0</v>
      </c>
      <c r="S204" s="109">
        <v>0</v>
      </c>
      <c r="T204" s="141">
        <f t="shared" si="83"/>
        <v>0.63288980533609418</v>
      </c>
      <c r="U204" s="16" t="str">
        <f t="shared" si="83"/>
        <v xml:space="preserve"> </v>
      </c>
      <c r="V204" s="16">
        <f t="shared" si="83"/>
        <v>0.63288980533609418</v>
      </c>
      <c r="W204" s="16" t="str">
        <f t="shared" si="83"/>
        <v xml:space="preserve"> </v>
      </c>
      <c r="X204" s="142" t="str">
        <f t="shared" si="83"/>
        <v xml:space="preserve"> </v>
      </c>
    </row>
    <row r="205" spans="1:24" ht="63.75" customHeight="1" x14ac:dyDescent="0.2">
      <c r="A205" s="107"/>
      <c r="B205" s="18"/>
      <c r="C205" s="25" t="s">
        <v>205</v>
      </c>
      <c r="D205" s="38">
        <v>3</v>
      </c>
      <c r="E205" s="73">
        <f t="shared" si="81"/>
        <v>0</v>
      </c>
      <c r="F205" s="74">
        <v>0</v>
      </c>
      <c r="G205" s="74">
        <v>0</v>
      </c>
      <c r="H205" s="74">
        <v>0</v>
      </c>
      <c r="I205" s="109">
        <v>0</v>
      </c>
      <c r="J205" s="129">
        <f t="shared" si="82"/>
        <v>2639</v>
      </c>
      <c r="K205" s="74">
        <v>0</v>
      </c>
      <c r="L205" s="74">
        <v>0</v>
      </c>
      <c r="M205" s="77">
        <v>2639</v>
      </c>
      <c r="N205" s="109">
        <v>0</v>
      </c>
      <c r="O205" s="129">
        <f t="shared" si="85"/>
        <v>1874</v>
      </c>
      <c r="P205" s="74">
        <v>0</v>
      </c>
      <c r="Q205" s="74">
        <v>0</v>
      </c>
      <c r="R205" s="78">
        <f>1785+89</f>
        <v>1874</v>
      </c>
      <c r="S205" s="109">
        <v>0</v>
      </c>
      <c r="T205" s="141">
        <f t="shared" si="83"/>
        <v>0.7101174687381584</v>
      </c>
      <c r="U205" s="16" t="str">
        <f t="shared" si="83"/>
        <v xml:space="preserve"> </v>
      </c>
      <c r="V205" s="16" t="str">
        <f t="shared" si="83"/>
        <v xml:space="preserve"> </v>
      </c>
      <c r="W205" s="16">
        <f t="shared" si="83"/>
        <v>0.7101174687381584</v>
      </c>
      <c r="X205" s="142" t="str">
        <f t="shared" si="83"/>
        <v xml:space="preserve"> </v>
      </c>
    </row>
    <row r="206" spans="1:24" ht="62.25" customHeight="1" x14ac:dyDescent="0.2">
      <c r="A206" s="107"/>
      <c r="B206" s="18"/>
      <c r="C206" s="31" t="s">
        <v>206</v>
      </c>
      <c r="D206" s="38">
        <v>3</v>
      </c>
      <c r="E206" s="73">
        <f t="shared" si="81"/>
        <v>0</v>
      </c>
      <c r="F206" s="74">
        <v>0</v>
      </c>
      <c r="G206" s="74">
        <v>0</v>
      </c>
      <c r="H206" s="74">
        <v>0</v>
      </c>
      <c r="I206" s="109">
        <v>0</v>
      </c>
      <c r="J206" s="129">
        <f t="shared" si="82"/>
        <v>4951.5</v>
      </c>
      <c r="K206" s="74">
        <v>0</v>
      </c>
      <c r="L206" s="74">
        <v>0</v>
      </c>
      <c r="M206" s="77">
        <v>4951.5</v>
      </c>
      <c r="N206" s="109">
        <v>0</v>
      </c>
      <c r="O206" s="129">
        <f t="shared" si="85"/>
        <v>4951.4040000000005</v>
      </c>
      <c r="P206" s="74">
        <v>0</v>
      </c>
      <c r="Q206" s="74">
        <v>0</v>
      </c>
      <c r="R206" s="74">
        <f>4574.604+376.8</f>
        <v>4951.4040000000005</v>
      </c>
      <c r="S206" s="109">
        <v>0</v>
      </c>
      <c r="T206" s="141">
        <f t="shared" si="83"/>
        <v>0.99998061193577714</v>
      </c>
      <c r="U206" s="16" t="str">
        <f t="shared" si="83"/>
        <v xml:space="preserve"> </v>
      </c>
      <c r="V206" s="16" t="str">
        <f t="shared" si="83"/>
        <v xml:space="preserve"> </v>
      </c>
      <c r="W206" s="16">
        <f t="shared" si="83"/>
        <v>0.99998061193577714</v>
      </c>
      <c r="X206" s="142" t="str">
        <f t="shared" si="83"/>
        <v xml:space="preserve"> </v>
      </c>
    </row>
    <row r="207" spans="1:24" ht="48" customHeight="1" x14ac:dyDescent="0.2">
      <c r="A207" s="107"/>
      <c r="B207" s="18"/>
      <c r="C207" s="31" t="s">
        <v>207</v>
      </c>
      <c r="D207" s="38">
        <v>3</v>
      </c>
      <c r="E207" s="73">
        <f t="shared" si="81"/>
        <v>0</v>
      </c>
      <c r="F207" s="74">
        <v>0</v>
      </c>
      <c r="G207" s="74">
        <v>0</v>
      </c>
      <c r="H207" s="74">
        <v>0</v>
      </c>
      <c r="I207" s="109">
        <v>0</v>
      </c>
      <c r="J207" s="129">
        <f t="shared" si="82"/>
        <v>1175.1000000000001</v>
      </c>
      <c r="K207" s="74">
        <v>0</v>
      </c>
      <c r="L207" s="74">
        <v>0</v>
      </c>
      <c r="M207" s="77">
        <v>1175.1000000000001</v>
      </c>
      <c r="N207" s="109">
        <v>0</v>
      </c>
      <c r="O207" s="129">
        <f t="shared" si="85"/>
        <v>1175.076</v>
      </c>
      <c r="P207" s="74">
        <v>0</v>
      </c>
      <c r="Q207" s="74">
        <v>0</v>
      </c>
      <c r="R207" s="74">
        <f>1065.396+109.68</f>
        <v>1175.076</v>
      </c>
      <c r="S207" s="109">
        <v>0</v>
      </c>
      <c r="T207" s="141">
        <f t="shared" si="83"/>
        <v>0.9999795762062802</v>
      </c>
      <c r="U207" s="16" t="str">
        <f t="shared" si="83"/>
        <v xml:space="preserve"> </v>
      </c>
      <c r="V207" s="16" t="str">
        <f t="shared" si="83"/>
        <v xml:space="preserve"> </v>
      </c>
      <c r="W207" s="16">
        <f t="shared" si="83"/>
        <v>0.9999795762062802</v>
      </c>
      <c r="X207" s="142" t="str">
        <f t="shared" si="83"/>
        <v xml:space="preserve"> </v>
      </c>
    </row>
    <row r="208" spans="1:24" ht="60.75" customHeight="1" x14ac:dyDescent="0.2">
      <c r="A208" s="107"/>
      <c r="B208" s="18"/>
      <c r="C208" s="15" t="s">
        <v>208</v>
      </c>
      <c r="D208" s="38">
        <v>3</v>
      </c>
      <c r="E208" s="73">
        <f t="shared" si="81"/>
        <v>0</v>
      </c>
      <c r="F208" s="74">
        <v>0</v>
      </c>
      <c r="G208" s="74">
        <v>0</v>
      </c>
      <c r="H208" s="74">
        <v>0</v>
      </c>
      <c r="I208" s="109">
        <v>0</v>
      </c>
      <c r="J208" s="129">
        <f t="shared" si="82"/>
        <v>43690.2</v>
      </c>
      <c r="K208" s="74">
        <v>0</v>
      </c>
      <c r="L208" s="77">
        <v>43690.2</v>
      </c>
      <c r="M208" s="74">
        <v>0</v>
      </c>
      <c r="N208" s="109">
        <v>0</v>
      </c>
      <c r="O208" s="129">
        <f t="shared" si="85"/>
        <v>40959.951999999997</v>
      </c>
      <c r="P208" s="74">
        <v>0</v>
      </c>
      <c r="Q208" s="74">
        <v>40959.951999999997</v>
      </c>
      <c r="R208" s="74">
        <v>0</v>
      </c>
      <c r="S208" s="109">
        <v>0</v>
      </c>
      <c r="T208" s="141">
        <f t="shared" si="83"/>
        <v>0.9375089150427327</v>
      </c>
      <c r="U208" s="16" t="str">
        <f t="shared" si="83"/>
        <v xml:space="preserve"> </v>
      </c>
      <c r="V208" s="16">
        <f t="shared" si="83"/>
        <v>0.9375089150427327</v>
      </c>
      <c r="W208" s="16" t="str">
        <f t="shared" si="83"/>
        <v xml:space="preserve"> </v>
      </c>
      <c r="X208" s="142" t="str">
        <f t="shared" si="83"/>
        <v xml:space="preserve"> </v>
      </c>
    </row>
    <row r="209" spans="1:24" ht="60" customHeight="1" x14ac:dyDescent="0.2">
      <c r="A209" s="107"/>
      <c r="B209" s="18"/>
      <c r="C209" s="15" t="s">
        <v>209</v>
      </c>
      <c r="D209" s="38">
        <v>3</v>
      </c>
      <c r="E209" s="73">
        <f t="shared" ref="E209:E269" si="86">+F209+G209+H209+I209</f>
        <v>0</v>
      </c>
      <c r="F209" s="74">
        <v>0</v>
      </c>
      <c r="G209" s="74">
        <v>0</v>
      </c>
      <c r="H209" s="74">
        <v>0</v>
      </c>
      <c r="I209" s="109">
        <v>0</v>
      </c>
      <c r="J209" s="129">
        <f t="shared" si="82"/>
        <v>535779.30000000005</v>
      </c>
      <c r="K209" s="74">
        <v>0</v>
      </c>
      <c r="L209" s="77">
        <v>535779.30000000005</v>
      </c>
      <c r="M209" s="74">
        <v>0</v>
      </c>
      <c r="N209" s="109">
        <v>0</v>
      </c>
      <c r="O209" s="129">
        <f t="shared" si="85"/>
        <v>520741.14899999998</v>
      </c>
      <c r="P209" s="74">
        <v>0</v>
      </c>
      <c r="Q209" s="74">
        <v>520741.14899999998</v>
      </c>
      <c r="R209" s="74">
        <v>0</v>
      </c>
      <c r="S209" s="109">
        <v>0</v>
      </c>
      <c r="T209" s="141">
        <f t="shared" si="83"/>
        <v>0.97193219110928686</v>
      </c>
      <c r="U209" s="16" t="str">
        <f t="shared" si="83"/>
        <v xml:space="preserve"> </v>
      </c>
      <c r="V209" s="16">
        <f t="shared" si="83"/>
        <v>0.97193219110928686</v>
      </c>
      <c r="W209" s="16" t="str">
        <f t="shared" si="83"/>
        <v xml:space="preserve"> </v>
      </c>
      <c r="X209" s="142" t="str">
        <f t="shared" si="83"/>
        <v xml:space="preserve"> </v>
      </c>
    </row>
    <row r="210" spans="1:24" ht="61.5" customHeight="1" x14ac:dyDescent="0.2">
      <c r="A210" s="107"/>
      <c r="B210" s="18"/>
      <c r="C210" s="21" t="s">
        <v>210</v>
      </c>
      <c r="D210" s="38">
        <v>3</v>
      </c>
      <c r="E210" s="73">
        <f t="shared" si="86"/>
        <v>0</v>
      </c>
      <c r="F210" s="74">
        <v>0</v>
      </c>
      <c r="G210" s="74">
        <v>0</v>
      </c>
      <c r="H210" s="74">
        <v>0</v>
      </c>
      <c r="I210" s="109">
        <v>0</v>
      </c>
      <c r="J210" s="129">
        <f t="shared" si="82"/>
        <v>939.9</v>
      </c>
      <c r="K210" s="74">
        <v>0</v>
      </c>
      <c r="L210" s="74">
        <v>0</v>
      </c>
      <c r="M210" s="77">
        <v>939.9</v>
      </c>
      <c r="N210" s="109">
        <v>0</v>
      </c>
      <c r="O210" s="129">
        <f t="shared" si="85"/>
        <v>918.85500000000002</v>
      </c>
      <c r="P210" s="74">
        <v>0</v>
      </c>
      <c r="Q210" s="74">
        <v>0</v>
      </c>
      <c r="R210" s="78">
        <f>219.855+699</f>
        <v>918.85500000000002</v>
      </c>
      <c r="S210" s="109">
        <v>0</v>
      </c>
      <c r="T210" s="141">
        <f t="shared" si="83"/>
        <v>0.97760932014044055</v>
      </c>
      <c r="U210" s="16" t="str">
        <f t="shared" si="83"/>
        <v xml:space="preserve"> </v>
      </c>
      <c r="V210" s="16" t="str">
        <f t="shared" si="83"/>
        <v xml:space="preserve"> </v>
      </c>
      <c r="W210" s="16">
        <f t="shared" si="83"/>
        <v>0.97760932014044055</v>
      </c>
      <c r="X210" s="142" t="str">
        <f t="shared" si="83"/>
        <v xml:space="preserve"> </v>
      </c>
    </row>
    <row r="211" spans="1:24" ht="63" customHeight="1" x14ac:dyDescent="0.2">
      <c r="A211" s="107"/>
      <c r="B211" s="18"/>
      <c r="C211" s="23" t="s">
        <v>211</v>
      </c>
      <c r="D211" s="38">
        <v>3</v>
      </c>
      <c r="E211" s="73">
        <f t="shared" si="86"/>
        <v>0</v>
      </c>
      <c r="F211" s="74">
        <v>0</v>
      </c>
      <c r="G211" s="74">
        <v>0</v>
      </c>
      <c r="H211" s="74">
        <v>0</v>
      </c>
      <c r="I211" s="109">
        <v>0</v>
      </c>
      <c r="J211" s="129">
        <f t="shared" si="82"/>
        <v>41111.9</v>
      </c>
      <c r="K211" s="74">
        <v>0</v>
      </c>
      <c r="L211" s="77">
        <v>41111.9</v>
      </c>
      <c r="M211" s="74">
        <v>0</v>
      </c>
      <c r="N211" s="109">
        <v>0</v>
      </c>
      <c r="O211" s="129">
        <f t="shared" si="85"/>
        <v>41111.775999999998</v>
      </c>
      <c r="P211" s="74">
        <v>0</v>
      </c>
      <c r="Q211" s="74">
        <v>41111.775999999998</v>
      </c>
      <c r="R211" s="74">
        <v>0</v>
      </c>
      <c r="S211" s="109">
        <v>0</v>
      </c>
      <c r="T211" s="141">
        <f t="shared" si="83"/>
        <v>0.99999698384166136</v>
      </c>
      <c r="U211" s="16" t="str">
        <f t="shared" si="83"/>
        <v xml:space="preserve"> </v>
      </c>
      <c r="V211" s="16">
        <f t="shared" si="83"/>
        <v>0.99999698384166136</v>
      </c>
      <c r="W211" s="16" t="str">
        <f t="shared" si="83"/>
        <v xml:space="preserve"> </v>
      </c>
      <c r="X211" s="142" t="str">
        <f t="shared" si="83"/>
        <v xml:space="preserve"> </v>
      </c>
    </row>
    <row r="212" spans="1:24" ht="39.75" customHeight="1" x14ac:dyDescent="0.2">
      <c r="A212" s="107"/>
      <c r="B212" s="18"/>
      <c r="C212" s="21" t="s">
        <v>212</v>
      </c>
      <c r="D212" s="38">
        <v>3</v>
      </c>
      <c r="E212" s="73">
        <f t="shared" si="86"/>
        <v>0</v>
      </c>
      <c r="F212" s="74">
        <v>0</v>
      </c>
      <c r="G212" s="74">
        <v>0</v>
      </c>
      <c r="H212" s="74">
        <v>0</v>
      </c>
      <c r="I212" s="109">
        <v>0</v>
      </c>
      <c r="J212" s="129">
        <f t="shared" si="82"/>
        <v>410196.89999999997</v>
      </c>
      <c r="K212" s="74">
        <v>0</v>
      </c>
      <c r="L212" s="77">
        <v>410196.89999999997</v>
      </c>
      <c r="M212" s="74">
        <v>0</v>
      </c>
      <c r="N212" s="109">
        <v>0</v>
      </c>
      <c r="O212" s="129">
        <f t="shared" si="85"/>
        <v>410196.81179999997</v>
      </c>
      <c r="P212" s="74">
        <v>0</v>
      </c>
      <c r="Q212" s="74">
        <v>410196.81179999997</v>
      </c>
      <c r="R212" s="74">
        <v>0</v>
      </c>
      <c r="S212" s="109">
        <v>0</v>
      </c>
      <c r="T212" s="141">
        <f t="shared" si="83"/>
        <v>0.99999978498131015</v>
      </c>
      <c r="U212" s="16" t="str">
        <f t="shared" si="83"/>
        <v xml:space="preserve"> </v>
      </c>
      <c r="V212" s="16">
        <f t="shared" si="83"/>
        <v>0.99999978498131015</v>
      </c>
      <c r="W212" s="16" t="str">
        <f t="shared" si="83"/>
        <v xml:space="preserve"> </v>
      </c>
      <c r="X212" s="142" t="str">
        <f t="shared" si="83"/>
        <v xml:space="preserve"> </v>
      </c>
    </row>
    <row r="213" spans="1:24" ht="87" customHeight="1" x14ac:dyDescent="0.2">
      <c r="A213" s="107"/>
      <c r="B213" s="18"/>
      <c r="C213" s="21" t="s">
        <v>213</v>
      </c>
      <c r="D213" s="38">
        <v>3</v>
      </c>
      <c r="E213" s="73">
        <f t="shared" si="86"/>
        <v>0</v>
      </c>
      <c r="F213" s="74">
        <v>0</v>
      </c>
      <c r="G213" s="74">
        <v>0</v>
      </c>
      <c r="H213" s="74">
        <v>0</v>
      </c>
      <c r="I213" s="109">
        <v>0</v>
      </c>
      <c r="J213" s="129">
        <f t="shared" si="82"/>
        <v>788947.10000000009</v>
      </c>
      <c r="K213" s="74">
        <v>0</v>
      </c>
      <c r="L213" s="77">
        <v>788947.10000000009</v>
      </c>
      <c r="M213" s="74">
        <v>0</v>
      </c>
      <c r="N213" s="109">
        <v>0</v>
      </c>
      <c r="O213" s="129">
        <f t="shared" si="85"/>
        <v>788947.05500000005</v>
      </c>
      <c r="P213" s="74">
        <v>0</v>
      </c>
      <c r="Q213" s="74">
        <v>788947.05500000005</v>
      </c>
      <c r="R213" s="74">
        <v>0</v>
      </c>
      <c r="S213" s="109">
        <v>0</v>
      </c>
      <c r="T213" s="141">
        <f t="shared" si="83"/>
        <v>0.99999994296195516</v>
      </c>
      <c r="U213" s="16" t="str">
        <f t="shared" si="83"/>
        <v xml:space="preserve"> </v>
      </c>
      <c r="V213" s="16">
        <f t="shared" si="83"/>
        <v>0.99999994296195516</v>
      </c>
      <c r="W213" s="16" t="str">
        <f t="shared" si="83"/>
        <v xml:space="preserve"> </v>
      </c>
      <c r="X213" s="142" t="str">
        <f t="shared" si="83"/>
        <v xml:space="preserve"> </v>
      </c>
    </row>
    <row r="214" spans="1:24" ht="76.5" customHeight="1" x14ac:dyDescent="0.2">
      <c r="A214" s="107"/>
      <c r="B214" s="18"/>
      <c r="C214" s="15" t="s">
        <v>214</v>
      </c>
      <c r="D214" s="38">
        <v>3</v>
      </c>
      <c r="E214" s="73">
        <f t="shared" si="86"/>
        <v>0</v>
      </c>
      <c r="F214" s="74">
        <v>0</v>
      </c>
      <c r="G214" s="74">
        <v>0</v>
      </c>
      <c r="H214" s="74">
        <v>0</v>
      </c>
      <c r="I214" s="109">
        <v>0</v>
      </c>
      <c r="J214" s="129">
        <f t="shared" si="82"/>
        <v>652606.60000000009</v>
      </c>
      <c r="K214" s="74">
        <v>0</v>
      </c>
      <c r="L214" s="77">
        <v>652606.60000000009</v>
      </c>
      <c r="M214" s="74">
        <v>0</v>
      </c>
      <c r="N214" s="109">
        <v>0</v>
      </c>
      <c r="O214" s="129">
        <f t="shared" si="85"/>
        <v>652606.54599999997</v>
      </c>
      <c r="P214" s="74">
        <v>0</v>
      </c>
      <c r="Q214" s="74">
        <v>652606.54599999997</v>
      </c>
      <c r="R214" s="74">
        <v>0</v>
      </c>
      <c r="S214" s="109">
        <v>0</v>
      </c>
      <c r="T214" s="141">
        <f t="shared" si="83"/>
        <v>0.99999991725489734</v>
      </c>
      <c r="U214" s="16" t="str">
        <f t="shared" si="83"/>
        <v xml:space="preserve"> </v>
      </c>
      <c r="V214" s="16">
        <f t="shared" si="83"/>
        <v>0.99999991725489734</v>
      </c>
      <c r="W214" s="16" t="str">
        <f t="shared" si="83"/>
        <v xml:space="preserve"> </v>
      </c>
      <c r="X214" s="142" t="str">
        <f t="shared" si="83"/>
        <v xml:space="preserve"> </v>
      </c>
    </row>
    <row r="215" spans="1:24" ht="43.5" customHeight="1" x14ac:dyDescent="0.2">
      <c r="A215" s="107"/>
      <c r="B215" s="18"/>
      <c r="C215" s="23" t="s">
        <v>215</v>
      </c>
      <c r="D215" s="38">
        <v>3</v>
      </c>
      <c r="E215" s="73">
        <f t="shared" si="86"/>
        <v>0</v>
      </c>
      <c r="F215" s="74">
        <v>0</v>
      </c>
      <c r="G215" s="74">
        <v>0</v>
      </c>
      <c r="H215" s="74">
        <v>0</v>
      </c>
      <c r="I215" s="109">
        <v>0</v>
      </c>
      <c r="J215" s="129">
        <f t="shared" si="82"/>
        <v>262323</v>
      </c>
      <c r="K215" s="74">
        <v>0</v>
      </c>
      <c r="L215" s="77">
        <v>262323</v>
      </c>
      <c r="M215" s="74">
        <v>0</v>
      </c>
      <c r="N215" s="109">
        <v>0</v>
      </c>
      <c r="O215" s="129">
        <f t="shared" si="85"/>
        <v>242394.03599999999</v>
      </c>
      <c r="P215" s="74">
        <v>0</v>
      </c>
      <c r="Q215" s="74">
        <v>242394.03599999999</v>
      </c>
      <c r="R215" s="74">
        <v>0</v>
      </c>
      <c r="S215" s="109">
        <v>0</v>
      </c>
      <c r="T215" s="141">
        <f t="shared" si="83"/>
        <v>0.9240289109227936</v>
      </c>
      <c r="U215" s="16" t="str">
        <f t="shared" si="83"/>
        <v xml:space="preserve"> </v>
      </c>
      <c r="V215" s="16">
        <f t="shared" si="83"/>
        <v>0.9240289109227936</v>
      </c>
      <c r="W215" s="16" t="str">
        <f t="shared" si="83"/>
        <v xml:space="preserve"> </v>
      </c>
      <c r="X215" s="142" t="str">
        <f t="shared" si="83"/>
        <v xml:space="preserve"> </v>
      </c>
    </row>
    <row r="216" spans="1:24" ht="39.75" customHeight="1" x14ac:dyDescent="0.2">
      <c r="A216" s="107"/>
      <c r="B216" s="18"/>
      <c r="C216" s="21" t="s">
        <v>216</v>
      </c>
      <c r="D216" s="38">
        <v>3</v>
      </c>
      <c r="E216" s="73">
        <f t="shared" si="86"/>
        <v>0</v>
      </c>
      <c r="F216" s="74">
        <v>0</v>
      </c>
      <c r="G216" s="74">
        <v>0</v>
      </c>
      <c r="H216" s="74">
        <v>0</v>
      </c>
      <c r="I216" s="109">
        <v>0</v>
      </c>
      <c r="J216" s="129">
        <f t="shared" si="82"/>
        <v>138783.4</v>
      </c>
      <c r="K216" s="74">
        <v>0</v>
      </c>
      <c r="L216" s="77">
        <v>138783.4</v>
      </c>
      <c r="M216" s="74">
        <v>0</v>
      </c>
      <c r="N216" s="109">
        <v>0</v>
      </c>
      <c r="O216" s="129">
        <f t="shared" si="85"/>
        <v>131959.465</v>
      </c>
      <c r="P216" s="74">
        <v>0</v>
      </c>
      <c r="Q216" s="74">
        <v>131959.465</v>
      </c>
      <c r="R216" s="74">
        <v>0</v>
      </c>
      <c r="S216" s="109">
        <v>0</v>
      </c>
      <c r="T216" s="141">
        <f t="shared" si="83"/>
        <v>0.95083032264665657</v>
      </c>
      <c r="U216" s="16" t="str">
        <f t="shared" si="83"/>
        <v xml:space="preserve"> </v>
      </c>
      <c r="V216" s="16">
        <f t="shared" si="83"/>
        <v>0.95083032264665657</v>
      </c>
      <c r="W216" s="16" t="str">
        <f t="shared" si="83"/>
        <v xml:space="preserve"> </v>
      </c>
      <c r="X216" s="142" t="str">
        <f t="shared" si="83"/>
        <v xml:space="preserve"> </v>
      </c>
    </row>
    <row r="217" spans="1:24" ht="63" customHeight="1" x14ac:dyDescent="0.2">
      <c r="A217" s="107"/>
      <c r="B217" s="18"/>
      <c r="C217" s="24" t="s">
        <v>217</v>
      </c>
      <c r="D217" s="38">
        <v>3</v>
      </c>
      <c r="E217" s="73">
        <f t="shared" si="86"/>
        <v>0</v>
      </c>
      <c r="F217" s="74">
        <v>0</v>
      </c>
      <c r="G217" s="74">
        <v>0</v>
      </c>
      <c r="H217" s="74">
        <v>0</v>
      </c>
      <c r="I217" s="109">
        <v>0</v>
      </c>
      <c r="J217" s="129">
        <f t="shared" si="82"/>
        <v>65030.399999999994</v>
      </c>
      <c r="K217" s="74">
        <v>0</v>
      </c>
      <c r="L217" s="77">
        <v>65030.399999999994</v>
      </c>
      <c r="M217" s="74">
        <v>0</v>
      </c>
      <c r="N217" s="109">
        <v>0</v>
      </c>
      <c r="O217" s="129">
        <f t="shared" si="85"/>
        <v>65030.156999999999</v>
      </c>
      <c r="P217" s="74">
        <v>0</v>
      </c>
      <c r="Q217" s="74">
        <v>65030.156999999999</v>
      </c>
      <c r="R217" s="74">
        <v>0</v>
      </c>
      <c r="S217" s="109">
        <v>0</v>
      </c>
      <c r="T217" s="141">
        <f t="shared" si="83"/>
        <v>0.99999626328609392</v>
      </c>
      <c r="U217" s="16" t="str">
        <f t="shared" si="83"/>
        <v xml:space="preserve"> </v>
      </c>
      <c r="V217" s="16">
        <f t="shared" si="83"/>
        <v>0.99999626328609392</v>
      </c>
      <c r="W217" s="16" t="str">
        <f t="shared" si="83"/>
        <v xml:space="preserve"> </v>
      </c>
      <c r="X217" s="142" t="str">
        <f t="shared" si="83"/>
        <v xml:space="preserve"> </v>
      </c>
    </row>
    <row r="218" spans="1:24" ht="42.75" customHeight="1" x14ac:dyDescent="0.2">
      <c r="A218" s="107"/>
      <c r="B218" s="18"/>
      <c r="C218" s="25" t="s">
        <v>218</v>
      </c>
      <c r="D218" s="38">
        <v>3</v>
      </c>
      <c r="E218" s="73">
        <f t="shared" si="86"/>
        <v>0</v>
      </c>
      <c r="F218" s="74">
        <v>0</v>
      </c>
      <c r="G218" s="74">
        <v>0</v>
      </c>
      <c r="H218" s="74">
        <v>0</v>
      </c>
      <c r="I218" s="109">
        <v>0</v>
      </c>
      <c r="J218" s="129">
        <f t="shared" si="82"/>
        <v>436345.5</v>
      </c>
      <c r="K218" s="74">
        <v>0</v>
      </c>
      <c r="L218" s="77">
        <v>436345.5</v>
      </c>
      <c r="M218" s="74">
        <v>0</v>
      </c>
      <c r="N218" s="109">
        <v>0</v>
      </c>
      <c r="O218" s="129">
        <f t="shared" si="85"/>
        <v>436344.93</v>
      </c>
      <c r="P218" s="74">
        <v>0</v>
      </c>
      <c r="Q218" s="74">
        <v>436344.93</v>
      </c>
      <c r="R218" s="74">
        <v>0</v>
      </c>
      <c r="S218" s="109">
        <v>0</v>
      </c>
      <c r="T218" s="141">
        <f t="shared" si="83"/>
        <v>0.99999869369570671</v>
      </c>
      <c r="U218" s="16" t="str">
        <f t="shared" si="83"/>
        <v xml:space="preserve"> </v>
      </c>
      <c r="V218" s="16">
        <f t="shared" si="83"/>
        <v>0.99999869369570671</v>
      </c>
      <c r="W218" s="16" t="str">
        <f t="shared" si="83"/>
        <v xml:space="preserve"> </v>
      </c>
      <c r="X218" s="142" t="str">
        <f t="shared" si="83"/>
        <v xml:space="preserve"> </v>
      </c>
    </row>
    <row r="219" spans="1:24" ht="91.5" customHeight="1" x14ac:dyDescent="0.2">
      <c r="A219" s="107"/>
      <c r="B219" s="18"/>
      <c r="C219" s="15" t="s">
        <v>219</v>
      </c>
      <c r="D219" s="38">
        <v>3</v>
      </c>
      <c r="E219" s="73">
        <f t="shared" si="86"/>
        <v>0</v>
      </c>
      <c r="F219" s="74">
        <v>0</v>
      </c>
      <c r="G219" s="74">
        <v>0</v>
      </c>
      <c r="H219" s="74">
        <v>0</v>
      </c>
      <c r="I219" s="109">
        <v>0</v>
      </c>
      <c r="J219" s="129">
        <f t="shared" si="82"/>
        <v>234</v>
      </c>
      <c r="K219" s="74">
        <v>0</v>
      </c>
      <c r="L219" s="74">
        <v>0</v>
      </c>
      <c r="M219" s="77">
        <v>234</v>
      </c>
      <c r="N219" s="109">
        <v>0</v>
      </c>
      <c r="O219" s="129">
        <f t="shared" si="85"/>
        <v>234</v>
      </c>
      <c r="P219" s="74">
        <v>0</v>
      </c>
      <c r="Q219" s="74">
        <v>0</v>
      </c>
      <c r="R219" s="78">
        <v>234</v>
      </c>
      <c r="S219" s="109">
        <v>0</v>
      </c>
      <c r="T219" s="141">
        <f t="shared" si="83"/>
        <v>1</v>
      </c>
      <c r="U219" s="16" t="str">
        <f t="shared" si="83"/>
        <v xml:space="preserve"> </v>
      </c>
      <c r="V219" s="16" t="str">
        <f t="shared" si="83"/>
        <v xml:space="preserve"> </v>
      </c>
      <c r="W219" s="16">
        <f t="shared" si="83"/>
        <v>1</v>
      </c>
      <c r="X219" s="142" t="str">
        <f t="shared" si="83"/>
        <v xml:space="preserve"> </v>
      </c>
    </row>
    <row r="220" spans="1:24" ht="60.75" customHeight="1" x14ac:dyDescent="0.2">
      <c r="A220" s="107"/>
      <c r="B220" s="18"/>
      <c r="C220" s="25" t="s">
        <v>220</v>
      </c>
      <c r="D220" s="38">
        <v>3</v>
      </c>
      <c r="E220" s="73">
        <f t="shared" si="86"/>
        <v>0</v>
      </c>
      <c r="F220" s="74">
        <v>0</v>
      </c>
      <c r="G220" s="74">
        <v>0</v>
      </c>
      <c r="H220" s="74">
        <v>0</v>
      </c>
      <c r="I220" s="109">
        <v>0</v>
      </c>
      <c r="J220" s="129">
        <f t="shared" si="82"/>
        <v>4038</v>
      </c>
      <c r="K220" s="74">
        <v>0</v>
      </c>
      <c r="L220" s="74">
        <v>0</v>
      </c>
      <c r="M220" s="77">
        <v>4038</v>
      </c>
      <c r="N220" s="109">
        <v>0</v>
      </c>
      <c r="O220" s="129">
        <f t="shared" si="85"/>
        <v>2730</v>
      </c>
      <c r="P220" s="74">
        <v>0</v>
      </c>
      <c r="Q220" s="74">
        <v>0</v>
      </c>
      <c r="R220" s="78">
        <v>2730</v>
      </c>
      <c r="S220" s="109">
        <v>0</v>
      </c>
      <c r="T220" s="141">
        <f t="shared" si="83"/>
        <v>0.67607726597325413</v>
      </c>
      <c r="U220" s="16" t="str">
        <f t="shared" si="83"/>
        <v xml:space="preserve"> </v>
      </c>
      <c r="V220" s="16" t="str">
        <f t="shared" si="83"/>
        <v xml:space="preserve"> </v>
      </c>
      <c r="W220" s="16">
        <f t="shared" si="83"/>
        <v>0.67607726597325413</v>
      </c>
      <c r="X220" s="142" t="str">
        <f t="shared" si="83"/>
        <v xml:space="preserve"> </v>
      </c>
    </row>
    <row r="221" spans="1:24" ht="55.5" customHeight="1" x14ac:dyDescent="0.2">
      <c r="A221" s="107"/>
      <c r="B221" s="18"/>
      <c r="C221" s="15" t="s">
        <v>221</v>
      </c>
      <c r="D221" s="38">
        <v>3</v>
      </c>
      <c r="E221" s="73">
        <f t="shared" si="86"/>
        <v>0</v>
      </c>
      <c r="F221" s="74">
        <v>0</v>
      </c>
      <c r="G221" s="74">
        <v>0</v>
      </c>
      <c r="H221" s="74">
        <v>0</v>
      </c>
      <c r="I221" s="109">
        <v>0</v>
      </c>
      <c r="J221" s="129">
        <f t="shared" si="82"/>
        <v>14481.8</v>
      </c>
      <c r="K221" s="74">
        <v>0</v>
      </c>
      <c r="L221" s="77">
        <v>14481.8</v>
      </c>
      <c r="M221" s="74">
        <v>0</v>
      </c>
      <c r="N221" s="109">
        <v>0</v>
      </c>
      <c r="O221" s="129">
        <f t="shared" si="85"/>
        <v>0</v>
      </c>
      <c r="P221" s="74">
        <v>0</v>
      </c>
      <c r="Q221" s="74">
        <v>0</v>
      </c>
      <c r="R221" s="74">
        <v>0</v>
      </c>
      <c r="S221" s="109">
        <v>0</v>
      </c>
      <c r="T221" s="141">
        <f t="shared" si="83"/>
        <v>0</v>
      </c>
      <c r="U221" s="16" t="str">
        <f t="shared" si="83"/>
        <v xml:space="preserve"> </v>
      </c>
      <c r="V221" s="16">
        <f t="shared" si="83"/>
        <v>0</v>
      </c>
      <c r="W221" s="16" t="str">
        <f t="shared" si="83"/>
        <v xml:space="preserve"> </v>
      </c>
      <c r="X221" s="142" t="str">
        <f t="shared" si="83"/>
        <v xml:space="preserve"> </v>
      </c>
    </row>
    <row r="222" spans="1:24" ht="73.5" customHeight="1" x14ac:dyDescent="0.2">
      <c r="A222" s="107"/>
      <c r="B222" s="18"/>
      <c r="C222" s="25" t="s">
        <v>222</v>
      </c>
      <c r="D222" s="38">
        <v>3</v>
      </c>
      <c r="E222" s="73">
        <f t="shared" si="86"/>
        <v>0</v>
      </c>
      <c r="F222" s="74">
        <v>0</v>
      </c>
      <c r="G222" s="74">
        <v>0</v>
      </c>
      <c r="H222" s="74">
        <v>0</v>
      </c>
      <c r="I222" s="109">
        <v>0</v>
      </c>
      <c r="J222" s="129">
        <f t="shared" si="82"/>
        <v>28937.7</v>
      </c>
      <c r="K222" s="74">
        <v>0</v>
      </c>
      <c r="L222" s="77">
        <v>28937.7</v>
      </c>
      <c r="M222" s="74">
        <v>0</v>
      </c>
      <c r="N222" s="109">
        <v>0</v>
      </c>
      <c r="O222" s="129">
        <f t="shared" si="85"/>
        <v>28937.668000000001</v>
      </c>
      <c r="P222" s="74">
        <v>0</v>
      </c>
      <c r="Q222" s="74">
        <v>28937.668000000001</v>
      </c>
      <c r="R222" s="74">
        <v>0</v>
      </c>
      <c r="S222" s="109">
        <v>0</v>
      </c>
      <c r="T222" s="141">
        <f t="shared" si="83"/>
        <v>0.99999889417610943</v>
      </c>
      <c r="U222" s="16" t="str">
        <f t="shared" si="83"/>
        <v xml:space="preserve"> </v>
      </c>
      <c r="V222" s="16">
        <f t="shared" si="83"/>
        <v>0.99999889417610943</v>
      </c>
      <c r="W222" s="16" t="str">
        <f t="shared" si="83"/>
        <v xml:space="preserve"> </v>
      </c>
      <c r="X222" s="142" t="str">
        <f t="shared" si="83"/>
        <v xml:space="preserve"> </v>
      </c>
    </row>
    <row r="223" spans="1:24" ht="66" customHeight="1" x14ac:dyDescent="0.2">
      <c r="A223" s="107"/>
      <c r="B223" s="18"/>
      <c r="C223" s="25" t="s">
        <v>223</v>
      </c>
      <c r="D223" s="38">
        <v>3</v>
      </c>
      <c r="E223" s="73">
        <f t="shared" si="86"/>
        <v>0</v>
      </c>
      <c r="F223" s="74">
        <v>0</v>
      </c>
      <c r="G223" s="74">
        <v>0</v>
      </c>
      <c r="H223" s="74">
        <v>0</v>
      </c>
      <c r="I223" s="109">
        <v>0</v>
      </c>
      <c r="J223" s="129">
        <f t="shared" si="82"/>
        <v>1719.1</v>
      </c>
      <c r="K223" s="74">
        <v>0</v>
      </c>
      <c r="L223" s="74">
        <v>0</v>
      </c>
      <c r="M223" s="77">
        <v>1719.1</v>
      </c>
      <c r="N223" s="109">
        <v>0</v>
      </c>
      <c r="O223" s="129">
        <f t="shared" si="85"/>
        <v>1203.376</v>
      </c>
      <c r="P223" s="74">
        <v>0</v>
      </c>
      <c r="Q223" s="74">
        <v>0</v>
      </c>
      <c r="R223" s="78">
        <v>1203.376</v>
      </c>
      <c r="S223" s="109">
        <v>0</v>
      </c>
      <c r="T223" s="141">
        <f t="shared" si="83"/>
        <v>0.70000349019835961</v>
      </c>
      <c r="U223" s="16" t="str">
        <f t="shared" si="83"/>
        <v xml:space="preserve"> </v>
      </c>
      <c r="V223" s="16" t="str">
        <f t="shared" si="83"/>
        <v xml:space="preserve"> </v>
      </c>
      <c r="W223" s="16">
        <f t="shared" si="83"/>
        <v>0.70000349019835961</v>
      </c>
      <c r="X223" s="142" t="str">
        <f t="shared" si="83"/>
        <v xml:space="preserve"> </v>
      </c>
    </row>
    <row r="224" spans="1:24" ht="57.75" customHeight="1" x14ac:dyDescent="0.2">
      <c r="A224" s="107"/>
      <c r="B224" s="18"/>
      <c r="C224" s="21" t="s">
        <v>224</v>
      </c>
      <c r="D224" s="38">
        <v>3</v>
      </c>
      <c r="E224" s="73">
        <f t="shared" si="86"/>
        <v>0</v>
      </c>
      <c r="F224" s="74">
        <v>0</v>
      </c>
      <c r="G224" s="74">
        <v>0</v>
      </c>
      <c r="H224" s="74">
        <v>0</v>
      </c>
      <c r="I224" s="109">
        <v>0</v>
      </c>
      <c r="J224" s="129">
        <f t="shared" si="82"/>
        <v>8882.2999999999993</v>
      </c>
      <c r="K224" s="74">
        <v>0</v>
      </c>
      <c r="L224" s="74">
        <v>0</v>
      </c>
      <c r="M224" s="77">
        <v>8882.2999999999993</v>
      </c>
      <c r="N224" s="109">
        <v>0</v>
      </c>
      <c r="O224" s="129">
        <f t="shared" si="85"/>
        <v>8882.2489999999998</v>
      </c>
      <c r="P224" s="74">
        <v>0</v>
      </c>
      <c r="Q224" s="74">
        <v>0</v>
      </c>
      <c r="R224" s="78">
        <f>7934.666+947.583</f>
        <v>8882.2489999999998</v>
      </c>
      <c r="S224" s="109">
        <v>0</v>
      </c>
      <c r="T224" s="141">
        <f t="shared" si="83"/>
        <v>0.99999425824392341</v>
      </c>
      <c r="U224" s="16" t="str">
        <f t="shared" si="83"/>
        <v xml:space="preserve"> </v>
      </c>
      <c r="V224" s="16" t="str">
        <f t="shared" si="83"/>
        <v xml:space="preserve"> </v>
      </c>
      <c r="W224" s="16">
        <f t="shared" si="83"/>
        <v>0.99999425824392341</v>
      </c>
      <c r="X224" s="142" t="str">
        <f t="shared" si="83"/>
        <v xml:space="preserve"> </v>
      </c>
    </row>
    <row r="225" spans="1:24" ht="39.75" customHeight="1" x14ac:dyDescent="0.2">
      <c r="A225" s="107"/>
      <c r="B225" s="18"/>
      <c r="C225" s="23" t="s">
        <v>225</v>
      </c>
      <c r="D225" s="38">
        <v>3</v>
      </c>
      <c r="E225" s="73">
        <f t="shared" si="86"/>
        <v>0</v>
      </c>
      <c r="F225" s="74">
        <v>0</v>
      </c>
      <c r="G225" s="74">
        <v>0</v>
      </c>
      <c r="H225" s="74">
        <v>0</v>
      </c>
      <c r="I225" s="109">
        <v>0</v>
      </c>
      <c r="J225" s="129">
        <f t="shared" si="82"/>
        <v>1020301.2000000001</v>
      </c>
      <c r="K225" s="74">
        <v>0</v>
      </c>
      <c r="L225" s="77">
        <v>1020301.2000000001</v>
      </c>
      <c r="M225" s="74">
        <v>0</v>
      </c>
      <c r="N225" s="109">
        <v>0</v>
      </c>
      <c r="O225" s="129">
        <f t="shared" si="85"/>
        <v>1020301.1340000001</v>
      </c>
      <c r="P225" s="74">
        <v>0</v>
      </c>
      <c r="Q225" s="74">
        <v>1020301.1340000001</v>
      </c>
      <c r="R225" s="74">
        <v>0</v>
      </c>
      <c r="S225" s="109">
        <v>0</v>
      </c>
      <c r="T225" s="141">
        <f t="shared" si="83"/>
        <v>0.99999993531321929</v>
      </c>
      <c r="U225" s="16" t="str">
        <f t="shared" si="83"/>
        <v xml:space="preserve"> </v>
      </c>
      <c r="V225" s="16">
        <f t="shared" si="83"/>
        <v>0.99999993531321929</v>
      </c>
      <c r="W225" s="16" t="str">
        <f t="shared" si="83"/>
        <v xml:space="preserve"> </v>
      </c>
      <c r="X225" s="142" t="str">
        <f t="shared" si="83"/>
        <v xml:space="preserve"> </v>
      </c>
    </row>
    <row r="226" spans="1:24" ht="39.75" customHeight="1" x14ac:dyDescent="0.2">
      <c r="A226" s="107"/>
      <c r="B226" s="18"/>
      <c r="C226" s="25" t="s">
        <v>226</v>
      </c>
      <c r="D226" s="38">
        <v>3</v>
      </c>
      <c r="E226" s="73">
        <f t="shared" si="86"/>
        <v>0</v>
      </c>
      <c r="F226" s="74">
        <v>0</v>
      </c>
      <c r="G226" s="74">
        <v>0</v>
      </c>
      <c r="H226" s="74">
        <v>0</v>
      </c>
      <c r="I226" s="109">
        <v>0</v>
      </c>
      <c r="J226" s="129">
        <f t="shared" si="82"/>
        <v>1460.9</v>
      </c>
      <c r="K226" s="74">
        <v>0</v>
      </c>
      <c r="L226" s="74">
        <v>0</v>
      </c>
      <c r="M226" s="77">
        <v>1460.9</v>
      </c>
      <c r="N226" s="109">
        <v>0</v>
      </c>
      <c r="O226" s="129">
        <f t="shared" si="85"/>
        <v>1442.624</v>
      </c>
      <c r="P226" s="74">
        <v>0</v>
      </c>
      <c r="Q226" s="74">
        <v>0</v>
      </c>
      <c r="R226" s="78">
        <f>1022.624+420</f>
        <v>1442.624</v>
      </c>
      <c r="S226" s="109">
        <v>0</v>
      </c>
      <c r="T226" s="141">
        <f t="shared" si="83"/>
        <v>0.98748990348415355</v>
      </c>
      <c r="U226" s="16" t="str">
        <f t="shared" si="83"/>
        <v xml:space="preserve"> </v>
      </c>
      <c r="V226" s="16" t="str">
        <f t="shared" si="83"/>
        <v xml:space="preserve"> </v>
      </c>
      <c r="W226" s="16">
        <f t="shared" si="83"/>
        <v>0.98748990348415355</v>
      </c>
      <c r="X226" s="142" t="str">
        <f t="shared" si="83"/>
        <v xml:space="preserve"> </v>
      </c>
    </row>
    <row r="227" spans="1:24" ht="139.5" customHeight="1" x14ac:dyDescent="0.2">
      <c r="A227" s="107"/>
      <c r="B227" s="18"/>
      <c r="C227" s="15" t="s">
        <v>227</v>
      </c>
      <c r="D227" s="38">
        <v>3</v>
      </c>
      <c r="E227" s="73">
        <f t="shared" si="86"/>
        <v>0</v>
      </c>
      <c r="F227" s="74">
        <v>0</v>
      </c>
      <c r="G227" s="74">
        <v>0</v>
      </c>
      <c r="H227" s="74">
        <v>0</v>
      </c>
      <c r="I227" s="109">
        <v>0</v>
      </c>
      <c r="J227" s="129">
        <f t="shared" si="82"/>
        <v>1365544.8</v>
      </c>
      <c r="K227" s="74">
        <v>0</v>
      </c>
      <c r="L227" s="77">
        <v>1359338</v>
      </c>
      <c r="M227" s="77">
        <v>6206.8</v>
      </c>
      <c r="N227" s="109">
        <v>0</v>
      </c>
      <c r="O227" s="129">
        <f t="shared" si="85"/>
        <v>1296662.8443999998</v>
      </c>
      <c r="P227" s="74">
        <v>0</v>
      </c>
      <c r="Q227" s="74">
        <v>1290456.0843999998</v>
      </c>
      <c r="R227" s="78">
        <f>5880+326.76</f>
        <v>6206.76</v>
      </c>
      <c r="S227" s="109">
        <v>0</v>
      </c>
      <c r="T227" s="141">
        <f t="shared" si="83"/>
        <v>0.94955716165445458</v>
      </c>
      <c r="U227" s="16" t="str">
        <f t="shared" si="83"/>
        <v xml:space="preserve"> </v>
      </c>
      <c r="V227" s="16">
        <f t="shared" si="83"/>
        <v>0.94932686675425815</v>
      </c>
      <c r="W227" s="16">
        <f t="shared" si="83"/>
        <v>0.9999935554553071</v>
      </c>
      <c r="X227" s="142" t="str">
        <f t="shared" si="83"/>
        <v xml:space="preserve"> </v>
      </c>
    </row>
    <row r="228" spans="1:24" ht="60" customHeight="1" x14ac:dyDescent="0.2">
      <c r="A228" s="107"/>
      <c r="B228" s="18"/>
      <c r="C228" s="15" t="s">
        <v>228</v>
      </c>
      <c r="D228" s="38">
        <v>3</v>
      </c>
      <c r="E228" s="73">
        <f t="shared" si="86"/>
        <v>0</v>
      </c>
      <c r="F228" s="74">
        <v>0</v>
      </c>
      <c r="G228" s="74">
        <v>0</v>
      </c>
      <c r="H228" s="74">
        <v>0</v>
      </c>
      <c r="I228" s="109">
        <v>0</v>
      </c>
      <c r="J228" s="129">
        <f t="shared" si="82"/>
        <v>58946.1</v>
      </c>
      <c r="K228" s="74">
        <v>0</v>
      </c>
      <c r="L228" s="77">
        <v>54926.2</v>
      </c>
      <c r="M228" s="77">
        <v>4019.9</v>
      </c>
      <c r="N228" s="109">
        <v>0</v>
      </c>
      <c r="O228" s="129">
        <f t="shared" si="85"/>
        <v>56841.998999999996</v>
      </c>
      <c r="P228" s="74">
        <v>0</v>
      </c>
      <c r="Q228" s="74">
        <v>52822.147999999994</v>
      </c>
      <c r="R228" s="74">
        <f>3467.39+552.461</f>
        <v>4019.8509999999997</v>
      </c>
      <c r="S228" s="109">
        <v>0</v>
      </c>
      <c r="T228" s="141">
        <f t="shared" si="83"/>
        <v>0.96430466137708848</v>
      </c>
      <c r="U228" s="16" t="str">
        <f t="shared" si="83"/>
        <v xml:space="preserve"> </v>
      </c>
      <c r="V228" s="16">
        <f t="shared" si="83"/>
        <v>0.96169310820701226</v>
      </c>
      <c r="W228" s="16">
        <f t="shared" si="83"/>
        <v>0.99998781064205566</v>
      </c>
      <c r="X228" s="142" t="str">
        <f t="shared" si="83"/>
        <v xml:space="preserve"> </v>
      </c>
    </row>
    <row r="229" spans="1:24" ht="39.75" customHeight="1" x14ac:dyDescent="0.2">
      <c r="A229" s="107"/>
      <c r="B229" s="18"/>
      <c r="C229" s="15" t="s">
        <v>229</v>
      </c>
      <c r="D229" s="38">
        <v>3</v>
      </c>
      <c r="E229" s="73">
        <f t="shared" si="86"/>
        <v>0</v>
      </c>
      <c r="F229" s="74">
        <v>0</v>
      </c>
      <c r="G229" s="74">
        <v>0</v>
      </c>
      <c r="H229" s="74">
        <v>0</v>
      </c>
      <c r="I229" s="109">
        <v>0</v>
      </c>
      <c r="J229" s="129">
        <f t="shared" si="82"/>
        <v>2358495.4</v>
      </c>
      <c r="K229" s="74">
        <v>0</v>
      </c>
      <c r="L229" s="77">
        <v>2358495.4</v>
      </c>
      <c r="M229" s="74">
        <v>0</v>
      </c>
      <c r="N229" s="109">
        <v>0</v>
      </c>
      <c r="O229" s="129">
        <f t="shared" si="85"/>
        <v>1974981.3539999998</v>
      </c>
      <c r="P229" s="74">
        <v>0</v>
      </c>
      <c r="Q229" s="74">
        <v>1974981.3539999998</v>
      </c>
      <c r="R229" s="74">
        <v>0</v>
      </c>
      <c r="S229" s="109">
        <v>0</v>
      </c>
      <c r="T229" s="141">
        <f t="shared" si="83"/>
        <v>0.83739037778068171</v>
      </c>
      <c r="U229" s="16" t="str">
        <f t="shared" si="83"/>
        <v xml:space="preserve"> </v>
      </c>
      <c r="V229" s="16">
        <f t="shared" si="83"/>
        <v>0.83739037778068171</v>
      </c>
      <c r="W229" s="16" t="str">
        <f t="shared" si="83"/>
        <v xml:space="preserve"> </v>
      </c>
      <c r="X229" s="142" t="str">
        <f t="shared" si="83"/>
        <v xml:space="preserve"> </v>
      </c>
    </row>
    <row r="230" spans="1:24" ht="66.75" customHeight="1" x14ac:dyDescent="0.2">
      <c r="A230" s="107"/>
      <c r="B230" s="18"/>
      <c r="C230" s="21" t="s">
        <v>230</v>
      </c>
      <c r="D230" s="38">
        <v>3</v>
      </c>
      <c r="E230" s="73">
        <f t="shared" si="86"/>
        <v>0</v>
      </c>
      <c r="F230" s="74">
        <v>0</v>
      </c>
      <c r="G230" s="74">
        <v>0</v>
      </c>
      <c r="H230" s="74">
        <v>0</v>
      </c>
      <c r="I230" s="109">
        <v>0</v>
      </c>
      <c r="J230" s="129">
        <f t="shared" si="82"/>
        <v>129932.59999999999</v>
      </c>
      <c r="K230" s="74">
        <v>0</v>
      </c>
      <c r="L230" s="77">
        <v>129932.59999999999</v>
      </c>
      <c r="M230" s="74">
        <v>0</v>
      </c>
      <c r="N230" s="109">
        <v>0</v>
      </c>
      <c r="O230" s="129">
        <f t="shared" si="85"/>
        <v>129932.466</v>
      </c>
      <c r="P230" s="74">
        <v>0</v>
      </c>
      <c r="Q230" s="74">
        <v>129932.466</v>
      </c>
      <c r="R230" s="74">
        <v>0</v>
      </c>
      <c r="S230" s="109">
        <v>0</v>
      </c>
      <c r="T230" s="141">
        <f t="shared" si="83"/>
        <v>0.99999896869607785</v>
      </c>
      <c r="U230" s="16" t="str">
        <f t="shared" si="83"/>
        <v xml:space="preserve"> </v>
      </c>
      <c r="V230" s="16">
        <f t="shared" si="83"/>
        <v>0.99999896869607785</v>
      </c>
      <c r="W230" s="16" t="str">
        <f t="shared" si="83"/>
        <v xml:space="preserve"> </v>
      </c>
      <c r="X230" s="142" t="str">
        <f t="shared" si="83"/>
        <v xml:space="preserve"> </v>
      </c>
    </row>
    <row r="231" spans="1:24" ht="39.75" customHeight="1" x14ac:dyDescent="0.2">
      <c r="A231" s="107"/>
      <c r="B231" s="18"/>
      <c r="C231" s="15" t="s">
        <v>231</v>
      </c>
      <c r="D231" s="38">
        <v>3</v>
      </c>
      <c r="E231" s="73">
        <f t="shared" si="86"/>
        <v>0</v>
      </c>
      <c r="F231" s="74">
        <v>0</v>
      </c>
      <c r="G231" s="74">
        <v>0</v>
      </c>
      <c r="H231" s="74">
        <v>0</v>
      </c>
      <c r="I231" s="109">
        <v>0</v>
      </c>
      <c r="J231" s="129">
        <f t="shared" si="82"/>
        <v>471821.8</v>
      </c>
      <c r="K231" s="74">
        <v>0</v>
      </c>
      <c r="L231" s="77">
        <v>471821.8</v>
      </c>
      <c r="M231" s="74">
        <v>0</v>
      </c>
      <c r="N231" s="109">
        <v>0</v>
      </c>
      <c r="O231" s="129">
        <f t="shared" si="85"/>
        <v>448726.72500000003</v>
      </c>
      <c r="P231" s="74">
        <v>0</v>
      </c>
      <c r="Q231" s="74">
        <v>448726.72500000003</v>
      </c>
      <c r="R231" s="74">
        <v>0</v>
      </c>
      <c r="S231" s="109">
        <v>0</v>
      </c>
      <c r="T231" s="141">
        <f t="shared" ref="T231:X281" si="87">IF(J231=0," ",O231/J231)</f>
        <v>0.9510512761385761</v>
      </c>
      <c r="U231" s="16" t="str">
        <f t="shared" si="87"/>
        <v xml:space="preserve"> </v>
      </c>
      <c r="V231" s="16">
        <f t="shared" si="87"/>
        <v>0.9510512761385761</v>
      </c>
      <c r="W231" s="16" t="str">
        <f t="shared" si="87"/>
        <v xml:space="preserve"> </v>
      </c>
      <c r="X231" s="142" t="str">
        <f t="shared" si="87"/>
        <v xml:space="preserve"> </v>
      </c>
    </row>
    <row r="232" spans="1:24" ht="58.5" customHeight="1" x14ac:dyDescent="0.2">
      <c r="A232" s="107"/>
      <c r="B232" s="18"/>
      <c r="C232" s="15" t="s">
        <v>232</v>
      </c>
      <c r="D232" s="38">
        <v>3</v>
      </c>
      <c r="E232" s="73">
        <f t="shared" si="86"/>
        <v>0</v>
      </c>
      <c r="F232" s="74">
        <v>0</v>
      </c>
      <c r="G232" s="74">
        <v>0</v>
      </c>
      <c r="H232" s="74">
        <v>0</v>
      </c>
      <c r="I232" s="109">
        <v>0</v>
      </c>
      <c r="J232" s="129">
        <f t="shared" si="82"/>
        <v>1195.5</v>
      </c>
      <c r="K232" s="74">
        <v>0</v>
      </c>
      <c r="L232" s="74">
        <v>0</v>
      </c>
      <c r="M232" s="77">
        <v>1195.5</v>
      </c>
      <c r="N232" s="109">
        <v>0</v>
      </c>
      <c r="O232" s="129">
        <f t="shared" si="85"/>
        <v>1195.472</v>
      </c>
      <c r="P232" s="74">
        <v>0</v>
      </c>
      <c r="Q232" s="74">
        <v>0</v>
      </c>
      <c r="R232" s="74">
        <f>1005.516+189.956</f>
        <v>1195.472</v>
      </c>
      <c r="S232" s="109">
        <v>0</v>
      </c>
      <c r="T232" s="141">
        <f t="shared" si="87"/>
        <v>0.99997657883730651</v>
      </c>
      <c r="U232" s="16" t="str">
        <f t="shared" si="87"/>
        <v xml:space="preserve"> </v>
      </c>
      <c r="V232" s="16" t="str">
        <f t="shared" si="87"/>
        <v xml:space="preserve"> </v>
      </c>
      <c r="W232" s="16">
        <f t="shared" si="87"/>
        <v>0.99997657883730651</v>
      </c>
      <c r="X232" s="142" t="str">
        <f t="shared" si="87"/>
        <v xml:space="preserve"> </v>
      </c>
    </row>
    <row r="233" spans="1:24" ht="39.75" customHeight="1" x14ac:dyDescent="0.2">
      <c r="A233" s="107"/>
      <c r="B233" s="18"/>
      <c r="C233" s="21" t="s">
        <v>233</v>
      </c>
      <c r="D233" s="38">
        <v>3</v>
      </c>
      <c r="E233" s="73">
        <f t="shared" si="86"/>
        <v>0</v>
      </c>
      <c r="F233" s="74">
        <v>0</v>
      </c>
      <c r="G233" s="74">
        <v>0</v>
      </c>
      <c r="H233" s="74">
        <v>0</v>
      </c>
      <c r="I233" s="109">
        <v>0</v>
      </c>
      <c r="J233" s="129">
        <f t="shared" si="82"/>
        <v>3349.5</v>
      </c>
      <c r="K233" s="74">
        <v>0</v>
      </c>
      <c r="L233" s="74">
        <v>0</v>
      </c>
      <c r="M233" s="77">
        <v>3349.5</v>
      </c>
      <c r="N233" s="109">
        <v>0</v>
      </c>
      <c r="O233" s="129">
        <f t="shared" si="85"/>
        <v>2205</v>
      </c>
      <c r="P233" s="74">
        <v>0</v>
      </c>
      <c r="Q233" s="74">
        <v>0</v>
      </c>
      <c r="R233" s="78">
        <v>2205</v>
      </c>
      <c r="S233" s="109">
        <v>0</v>
      </c>
      <c r="T233" s="141">
        <f t="shared" si="87"/>
        <v>0.65830721003134796</v>
      </c>
      <c r="U233" s="16" t="str">
        <f t="shared" si="87"/>
        <v xml:space="preserve"> </v>
      </c>
      <c r="V233" s="16" t="str">
        <f t="shared" si="87"/>
        <v xml:space="preserve"> </v>
      </c>
      <c r="W233" s="16">
        <f t="shared" si="87"/>
        <v>0.65830721003134796</v>
      </c>
      <c r="X233" s="142" t="str">
        <f t="shared" si="87"/>
        <v xml:space="preserve"> </v>
      </c>
    </row>
    <row r="234" spans="1:24" ht="62.25" customHeight="1" x14ac:dyDescent="0.2">
      <c r="A234" s="107"/>
      <c r="B234" s="18"/>
      <c r="C234" s="23" t="s">
        <v>234</v>
      </c>
      <c r="D234" s="38">
        <v>3</v>
      </c>
      <c r="E234" s="73">
        <f t="shared" si="86"/>
        <v>0</v>
      </c>
      <c r="F234" s="74">
        <v>0</v>
      </c>
      <c r="G234" s="74">
        <v>0</v>
      </c>
      <c r="H234" s="74">
        <v>0</v>
      </c>
      <c r="I234" s="109">
        <v>0</v>
      </c>
      <c r="J234" s="129">
        <f t="shared" si="82"/>
        <v>540613.89999999991</v>
      </c>
      <c r="K234" s="74">
        <v>0</v>
      </c>
      <c r="L234" s="77">
        <v>540613.89999999991</v>
      </c>
      <c r="M234" s="74">
        <v>0</v>
      </c>
      <c r="N234" s="109">
        <v>0</v>
      </c>
      <c r="O234" s="129">
        <f t="shared" si="85"/>
        <v>513857.13299999997</v>
      </c>
      <c r="P234" s="74">
        <v>0</v>
      </c>
      <c r="Q234" s="74">
        <v>513857.13299999997</v>
      </c>
      <c r="R234" s="78"/>
      <c r="S234" s="109">
        <v>0</v>
      </c>
      <c r="T234" s="141">
        <f t="shared" si="87"/>
        <v>0.95050669803347654</v>
      </c>
      <c r="U234" s="16" t="str">
        <f t="shared" si="87"/>
        <v xml:space="preserve"> </v>
      </c>
      <c r="V234" s="16">
        <f t="shared" si="87"/>
        <v>0.95050669803347654</v>
      </c>
      <c r="W234" s="16" t="str">
        <f t="shared" si="87"/>
        <v xml:space="preserve"> </v>
      </c>
      <c r="X234" s="142" t="str">
        <f t="shared" si="87"/>
        <v xml:space="preserve"> </v>
      </c>
    </row>
    <row r="235" spans="1:24" ht="39.75" customHeight="1" x14ac:dyDescent="0.2">
      <c r="A235" s="107"/>
      <c r="B235" s="18"/>
      <c r="C235" s="21" t="s">
        <v>235</v>
      </c>
      <c r="D235" s="38">
        <v>3</v>
      </c>
      <c r="E235" s="73">
        <f t="shared" si="86"/>
        <v>0</v>
      </c>
      <c r="F235" s="74">
        <v>0</v>
      </c>
      <c r="G235" s="74">
        <v>0</v>
      </c>
      <c r="H235" s="74">
        <v>0</v>
      </c>
      <c r="I235" s="109">
        <v>0</v>
      </c>
      <c r="J235" s="129">
        <f t="shared" si="82"/>
        <v>50899</v>
      </c>
      <c r="K235" s="74">
        <v>0</v>
      </c>
      <c r="L235" s="74">
        <v>0</v>
      </c>
      <c r="M235" s="77">
        <v>50899</v>
      </c>
      <c r="N235" s="109">
        <v>0</v>
      </c>
      <c r="O235" s="129">
        <f t="shared" si="85"/>
        <v>35070</v>
      </c>
      <c r="P235" s="74">
        <v>0</v>
      </c>
      <c r="Q235" s="74">
        <v>0</v>
      </c>
      <c r="R235" s="78">
        <v>35070</v>
      </c>
      <c r="S235" s="109">
        <v>0</v>
      </c>
      <c r="T235" s="141">
        <f t="shared" si="87"/>
        <v>0.68901157193658025</v>
      </c>
      <c r="U235" s="16" t="str">
        <f t="shared" si="87"/>
        <v xml:space="preserve"> </v>
      </c>
      <c r="V235" s="16" t="str">
        <f t="shared" si="87"/>
        <v xml:space="preserve"> </v>
      </c>
      <c r="W235" s="16">
        <f t="shared" si="87"/>
        <v>0.68901157193658025</v>
      </c>
      <c r="X235" s="142" t="str">
        <f t="shared" si="87"/>
        <v xml:space="preserve"> </v>
      </c>
    </row>
    <row r="236" spans="1:24" ht="58.5" customHeight="1" x14ac:dyDescent="0.2">
      <c r="A236" s="107"/>
      <c r="B236" s="18"/>
      <c r="C236" s="21" t="s">
        <v>236</v>
      </c>
      <c r="D236" s="38">
        <v>3</v>
      </c>
      <c r="E236" s="73">
        <f t="shared" si="86"/>
        <v>0</v>
      </c>
      <c r="F236" s="74">
        <v>0</v>
      </c>
      <c r="G236" s="74">
        <v>0</v>
      </c>
      <c r="H236" s="74">
        <v>0</v>
      </c>
      <c r="I236" s="109">
        <v>0</v>
      </c>
      <c r="J236" s="129">
        <f t="shared" si="82"/>
        <v>18399</v>
      </c>
      <c r="K236" s="74">
        <v>0</v>
      </c>
      <c r="L236" s="74">
        <v>0</v>
      </c>
      <c r="M236" s="77">
        <v>18399</v>
      </c>
      <c r="N236" s="109">
        <v>0</v>
      </c>
      <c r="O236" s="129">
        <f t="shared" si="85"/>
        <v>0</v>
      </c>
      <c r="P236" s="74">
        <v>0</v>
      </c>
      <c r="Q236" s="74">
        <v>0</v>
      </c>
      <c r="R236" s="74">
        <v>0</v>
      </c>
      <c r="S236" s="109">
        <v>0</v>
      </c>
      <c r="T236" s="141">
        <f t="shared" si="87"/>
        <v>0</v>
      </c>
      <c r="U236" s="16" t="str">
        <f t="shared" si="87"/>
        <v xml:space="preserve"> </v>
      </c>
      <c r="V236" s="16" t="str">
        <f t="shared" si="87"/>
        <v xml:space="preserve"> </v>
      </c>
      <c r="W236" s="16">
        <f t="shared" si="87"/>
        <v>0</v>
      </c>
      <c r="X236" s="142" t="str">
        <f t="shared" si="87"/>
        <v xml:space="preserve"> </v>
      </c>
    </row>
    <row r="237" spans="1:24" ht="61.5" customHeight="1" x14ac:dyDescent="0.2">
      <c r="A237" s="107"/>
      <c r="B237" s="18"/>
      <c r="C237" s="23" t="s">
        <v>237</v>
      </c>
      <c r="D237" s="38">
        <v>3</v>
      </c>
      <c r="E237" s="73">
        <f t="shared" si="86"/>
        <v>0</v>
      </c>
      <c r="F237" s="74">
        <v>0</v>
      </c>
      <c r="G237" s="74">
        <v>0</v>
      </c>
      <c r="H237" s="74">
        <v>0</v>
      </c>
      <c r="I237" s="109">
        <v>0</v>
      </c>
      <c r="J237" s="129">
        <f t="shared" si="82"/>
        <v>346468.3</v>
      </c>
      <c r="K237" s="74">
        <v>0</v>
      </c>
      <c r="L237" s="77">
        <v>346468.3</v>
      </c>
      <c r="M237" s="74">
        <v>0</v>
      </c>
      <c r="N237" s="109">
        <v>0</v>
      </c>
      <c r="O237" s="129">
        <f t="shared" si="85"/>
        <v>346468.272</v>
      </c>
      <c r="P237" s="74">
        <v>0</v>
      </c>
      <c r="Q237" s="74">
        <v>346468.272</v>
      </c>
      <c r="R237" s="74">
        <v>0</v>
      </c>
      <c r="S237" s="109">
        <v>0</v>
      </c>
      <c r="T237" s="141">
        <f t="shared" si="87"/>
        <v>0.99999991918452569</v>
      </c>
      <c r="U237" s="16" t="str">
        <f t="shared" si="87"/>
        <v xml:space="preserve"> </v>
      </c>
      <c r="V237" s="16">
        <f t="shared" si="87"/>
        <v>0.99999991918452569</v>
      </c>
      <c r="W237" s="16" t="str">
        <f t="shared" si="87"/>
        <v xml:space="preserve"> </v>
      </c>
      <c r="X237" s="142" t="str">
        <f t="shared" si="87"/>
        <v xml:space="preserve"> </v>
      </c>
    </row>
    <row r="238" spans="1:24" ht="65.25" customHeight="1" x14ac:dyDescent="0.2">
      <c r="A238" s="107"/>
      <c r="B238" s="18"/>
      <c r="C238" s="15" t="s">
        <v>238</v>
      </c>
      <c r="D238" s="38">
        <v>3</v>
      </c>
      <c r="E238" s="73">
        <f t="shared" si="86"/>
        <v>0</v>
      </c>
      <c r="F238" s="74">
        <v>0</v>
      </c>
      <c r="G238" s="74">
        <v>0</v>
      </c>
      <c r="H238" s="74">
        <v>0</v>
      </c>
      <c r="I238" s="109">
        <v>0</v>
      </c>
      <c r="J238" s="129">
        <f t="shared" si="82"/>
        <v>743502.2</v>
      </c>
      <c r="K238" s="74">
        <v>0</v>
      </c>
      <c r="L238" s="77">
        <v>743502.2</v>
      </c>
      <c r="M238" s="74">
        <v>0</v>
      </c>
      <c r="N238" s="109">
        <v>0</v>
      </c>
      <c r="O238" s="129">
        <f t="shared" si="85"/>
        <v>691780.97</v>
      </c>
      <c r="P238" s="74">
        <v>0</v>
      </c>
      <c r="Q238" s="74">
        <v>691780.97</v>
      </c>
      <c r="R238" s="74">
        <v>0</v>
      </c>
      <c r="S238" s="109">
        <v>0</v>
      </c>
      <c r="T238" s="141">
        <f t="shared" si="87"/>
        <v>0.93043567322329379</v>
      </c>
      <c r="U238" s="16" t="str">
        <f t="shared" si="87"/>
        <v xml:space="preserve"> </v>
      </c>
      <c r="V238" s="16">
        <f t="shared" si="87"/>
        <v>0.93043567322329379</v>
      </c>
      <c r="W238" s="16" t="str">
        <f t="shared" si="87"/>
        <v xml:space="preserve"> </v>
      </c>
      <c r="X238" s="142" t="str">
        <f t="shared" si="87"/>
        <v xml:space="preserve"> </v>
      </c>
    </row>
    <row r="239" spans="1:24" ht="39.75" customHeight="1" x14ac:dyDescent="0.2">
      <c r="A239" s="107"/>
      <c r="B239" s="18"/>
      <c r="C239" s="15" t="s">
        <v>239</v>
      </c>
      <c r="D239" s="38">
        <v>3</v>
      </c>
      <c r="E239" s="73">
        <f t="shared" si="86"/>
        <v>0</v>
      </c>
      <c r="F239" s="74">
        <v>0</v>
      </c>
      <c r="G239" s="74">
        <v>0</v>
      </c>
      <c r="H239" s="74">
        <v>0</v>
      </c>
      <c r="I239" s="109">
        <v>0</v>
      </c>
      <c r="J239" s="129">
        <f t="shared" si="82"/>
        <v>52478.9</v>
      </c>
      <c r="K239" s="74">
        <v>0</v>
      </c>
      <c r="L239" s="77">
        <v>52478.9</v>
      </c>
      <c r="M239" s="74">
        <v>0</v>
      </c>
      <c r="N239" s="109">
        <v>0</v>
      </c>
      <c r="O239" s="129">
        <f t="shared" si="85"/>
        <v>50950.923000000003</v>
      </c>
      <c r="P239" s="74">
        <v>0</v>
      </c>
      <c r="Q239" s="74">
        <v>50950.923000000003</v>
      </c>
      <c r="R239" s="74">
        <v>0</v>
      </c>
      <c r="S239" s="109">
        <v>0</v>
      </c>
      <c r="T239" s="141">
        <f t="shared" si="87"/>
        <v>0.97088397432110818</v>
      </c>
      <c r="U239" s="16" t="str">
        <f t="shared" si="87"/>
        <v xml:space="preserve"> </v>
      </c>
      <c r="V239" s="16">
        <f t="shared" si="87"/>
        <v>0.97088397432110818</v>
      </c>
      <c r="W239" s="16" t="str">
        <f t="shared" si="87"/>
        <v xml:space="preserve"> </v>
      </c>
      <c r="X239" s="142" t="str">
        <f t="shared" si="87"/>
        <v xml:space="preserve"> </v>
      </c>
    </row>
    <row r="240" spans="1:24" ht="63.75" customHeight="1" x14ac:dyDescent="0.2">
      <c r="A240" s="107"/>
      <c r="B240" s="18"/>
      <c r="C240" s="15" t="s">
        <v>240</v>
      </c>
      <c r="D240" s="38">
        <v>3</v>
      </c>
      <c r="E240" s="73">
        <f t="shared" si="86"/>
        <v>0</v>
      </c>
      <c r="F240" s="74">
        <v>0</v>
      </c>
      <c r="G240" s="74">
        <v>0</v>
      </c>
      <c r="H240" s="74">
        <v>0</v>
      </c>
      <c r="I240" s="109">
        <v>0</v>
      </c>
      <c r="J240" s="129">
        <f t="shared" si="82"/>
        <v>52195.7</v>
      </c>
      <c r="K240" s="74">
        <v>0</v>
      </c>
      <c r="L240" s="77">
        <v>52195.7</v>
      </c>
      <c r="M240" s="74">
        <v>0</v>
      </c>
      <c r="N240" s="109">
        <v>0</v>
      </c>
      <c r="O240" s="129">
        <f t="shared" si="85"/>
        <v>50733.975999999995</v>
      </c>
      <c r="P240" s="74">
        <v>0</v>
      </c>
      <c r="Q240" s="74">
        <v>50733.975999999995</v>
      </c>
      <c r="R240" s="74">
        <v>0</v>
      </c>
      <c r="S240" s="109">
        <v>0</v>
      </c>
      <c r="T240" s="141">
        <f t="shared" si="87"/>
        <v>0.97199531762194968</v>
      </c>
      <c r="U240" s="16" t="str">
        <f t="shared" si="87"/>
        <v xml:space="preserve"> </v>
      </c>
      <c r="V240" s="16">
        <f t="shared" si="87"/>
        <v>0.97199531762194968</v>
      </c>
      <c r="W240" s="16" t="str">
        <f t="shared" si="87"/>
        <v xml:space="preserve"> </v>
      </c>
      <c r="X240" s="142" t="str">
        <f t="shared" si="87"/>
        <v xml:space="preserve"> </v>
      </c>
    </row>
    <row r="241" spans="1:24" ht="39.75" customHeight="1" x14ac:dyDescent="0.2">
      <c r="A241" s="107"/>
      <c r="B241" s="18"/>
      <c r="C241" s="23" t="s">
        <v>241</v>
      </c>
      <c r="D241" s="38">
        <v>3</v>
      </c>
      <c r="E241" s="73">
        <f t="shared" si="86"/>
        <v>0</v>
      </c>
      <c r="F241" s="74">
        <v>0</v>
      </c>
      <c r="G241" s="74">
        <v>0</v>
      </c>
      <c r="H241" s="74">
        <v>0</v>
      </c>
      <c r="I241" s="109">
        <v>0</v>
      </c>
      <c r="J241" s="129">
        <f t="shared" ref="J241:J251" si="88">SUM(K241:N241)</f>
        <v>52789</v>
      </c>
      <c r="K241" s="77">
        <v>52789</v>
      </c>
      <c r="L241" s="74">
        <v>0</v>
      </c>
      <c r="M241" s="74">
        <v>0</v>
      </c>
      <c r="N241" s="109">
        <v>0</v>
      </c>
      <c r="O241" s="129">
        <f t="shared" si="85"/>
        <v>52788.957000000002</v>
      </c>
      <c r="P241" s="74">
        <f>48583.657+4205.3</f>
        <v>52788.957000000002</v>
      </c>
      <c r="Q241" s="74">
        <v>0</v>
      </c>
      <c r="R241" s="74">
        <v>0</v>
      </c>
      <c r="S241" s="109">
        <v>0</v>
      </c>
      <c r="T241" s="141">
        <f t="shared" si="87"/>
        <v>0.99999918543635991</v>
      </c>
      <c r="U241" s="16">
        <f t="shared" si="87"/>
        <v>0.99999918543635991</v>
      </c>
      <c r="V241" s="16" t="str">
        <f t="shared" si="87"/>
        <v xml:space="preserve"> </v>
      </c>
      <c r="W241" s="16" t="str">
        <f t="shared" si="87"/>
        <v xml:space="preserve"> </v>
      </c>
      <c r="X241" s="142" t="str">
        <f t="shared" si="87"/>
        <v xml:space="preserve"> </v>
      </c>
    </row>
    <row r="242" spans="1:24" ht="46.5" customHeight="1" x14ac:dyDescent="0.2">
      <c r="A242" s="107"/>
      <c r="B242" s="18"/>
      <c r="C242" s="23" t="s">
        <v>242</v>
      </c>
      <c r="D242" s="38">
        <v>3</v>
      </c>
      <c r="E242" s="73">
        <f t="shared" si="86"/>
        <v>0</v>
      </c>
      <c r="F242" s="74">
        <v>0</v>
      </c>
      <c r="G242" s="74">
        <v>0</v>
      </c>
      <c r="H242" s="74">
        <v>0</v>
      </c>
      <c r="I242" s="109">
        <v>0</v>
      </c>
      <c r="J242" s="129">
        <f t="shared" si="88"/>
        <v>1424355.5</v>
      </c>
      <c r="K242" s="74">
        <v>0</v>
      </c>
      <c r="L242" s="77">
        <v>1424355.5</v>
      </c>
      <c r="M242" s="74">
        <v>0</v>
      </c>
      <c r="N242" s="109">
        <v>0</v>
      </c>
      <c r="O242" s="129">
        <f t="shared" si="85"/>
        <v>1341800.8189999999</v>
      </c>
      <c r="P242" s="74">
        <v>0</v>
      </c>
      <c r="Q242" s="74">
        <v>1341800.8189999999</v>
      </c>
      <c r="R242" s="74">
        <v>0</v>
      </c>
      <c r="S242" s="109">
        <v>0</v>
      </c>
      <c r="T242" s="141">
        <f t="shared" si="87"/>
        <v>0.9420406766428745</v>
      </c>
      <c r="U242" s="16" t="str">
        <f t="shared" si="87"/>
        <v xml:space="preserve"> </v>
      </c>
      <c r="V242" s="16">
        <f t="shared" si="87"/>
        <v>0.9420406766428745</v>
      </c>
      <c r="W242" s="16" t="str">
        <f t="shared" si="87"/>
        <v xml:space="preserve"> </v>
      </c>
      <c r="X242" s="142" t="str">
        <f t="shared" si="87"/>
        <v xml:space="preserve"> </v>
      </c>
    </row>
    <row r="243" spans="1:24" ht="60" customHeight="1" x14ac:dyDescent="0.2">
      <c r="A243" s="107"/>
      <c r="B243" s="18"/>
      <c r="C243" s="23" t="s">
        <v>243</v>
      </c>
      <c r="D243" s="38">
        <v>3</v>
      </c>
      <c r="E243" s="73">
        <f t="shared" si="86"/>
        <v>0</v>
      </c>
      <c r="F243" s="74">
        <v>0</v>
      </c>
      <c r="G243" s="74">
        <v>0</v>
      </c>
      <c r="H243" s="74">
        <v>0</v>
      </c>
      <c r="I243" s="109">
        <v>0</v>
      </c>
      <c r="J243" s="129">
        <f t="shared" si="88"/>
        <v>15719.2</v>
      </c>
      <c r="K243" s="74">
        <v>0</v>
      </c>
      <c r="L243" s="77">
        <v>15719.2</v>
      </c>
      <c r="M243" s="74">
        <v>0</v>
      </c>
      <c r="N243" s="109">
        <v>0</v>
      </c>
      <c r="O243" s="129">
        <f t="shared" si="85"/>
        <v>15719.102000000001</v>
      </c>
      <c r="P243" s="74">
        <v>0</v>
      </c>
      <c r="Q243" s="74">
        <v>15719.102000000001</v>
      </c>
      <c r="R243" s="74">
        <v>0</v>
      </c>
      <c r="S243" s="109">
        <v>0</v>
      </c>
      <c r="T243" s="141">
        <f t="shared" si="87"/>
        <v>0.99999376558603492</v>
      </c>
      <c r="U243" s="16" t="str">
        <f t="shared" si="87"/>
        <v xml:space="preserve"> </v>
      </c>
      <c r="V243" s="16">
        <f t="shared" si="87"/>
        <v>0.99999376558603492</v>
      </c>
      <c r="W243" s="16" t="str">
        <f t="shared" si="87"/>
        <v xml:space="preserve"> </v>
      </c>
      <c r="X243" s="142" t="str">
        <f t="shared" si="87"/>
        <v xml:space="preserve"> </v>
      </c>
    </row>
    <row r="244" spans="1:24" ht="39.75" customHeight="1" x14ac:dyDescent="0.2">
      <c r="A244" s="107"/>
      <c r="B244" s="18"/>
      <c r="C244" s="15" t="s">
        <v>244</v>
      </c>
      <c r="D244" s="38">
        <v>3</v>
      </c>
      <c r="E244" s="73">
        <f t="shared" si="86"/>
        <v>0</v>
      </c>
      <c r="F244" s="74">
        <v>0</v>
      </c>
      <c r="G244" s="74">
        <v>0</v>
      </c>
      <c r="H244" s="74">
        <v>0</v>
      </c>
      <c r="I244" s="109">
        <v>0</v>
      </c>
      <c r="J244" s="129">
        <f t="shared" si="88"/>
        <v>942621.4</v>
      </c>
      <c r="K244" s="74">
        <v>0</v>
      </c>
      <c r="L244" s="77">
        <v>942621.4</v>
      </c>
      <c r="M244" s="74">
        <v>0</v>
      </c>
      <c r="N244" s="109">
        <v>0</v>
      </c>
      <c r="O244" s="129">
        <f t="shared" si="85"/>
        <v>942621.29900000012</v>
      </c>
      <c r="P244" s="74">
        <v>0</v>
      </c>
      <c r="Q244" s="74">
        <v>942621.29900000012</v>
      </c>
      <c r="R244" s="74">
        <v>0</v>
      </c>
      <c r="S244" s="109">
        <v>0</v>
      </c>
      <c r="T244" s="141">
        <f t="shared" si="87"/>
        <v>0.99999989285199775</v>
      </c>
      <c r="U244" s="16" t="str">
        <f t="shared" si="87"/>
        <v xml:space="preserve"> </v>
      </c>
      <c r="V244" s="16">
        <f t="shared" si="87"/>
        <v>0.99999989285199775</v>
      </c>
      <c r="W244" s="16" t="str">
        <f t="shared" si="87"/>
        <v xml:space="preserve"> </v>
      </c>
      <c r="X244" s="142" t="str">
        <f t="shared" si="87"/>
        <v xml:space="preserve"> </v>
      </c>
    </row>
    <row r="245" spans="1:24" ht="41.25" customHeight="1" x14ac:dyDescent="0.2">
      <c r="A245" s="107"/>
      <c r="B245" s="18"/>
      <c r="C245" s="15" t="s">
        <v>245</v>
      </c>
      <c r="D245" s="38">
        <v>3</v>
      </c>
      <c r="E245" s="73">
        <f t="shared" si="86"/>
        <v>0</v>
      </c>
      <c r="F245" s="74">
        <v>0</v>
      </c>
      <c r="G245" s="74">
        <v>0</v>
      </c>
      <c r="H245" s="74">
        <v>0</v>
      </c>
      <c r="I245" s="109">
        <v>0</v>
      </c>
      <c r="J245" s="129">
        <f t="shared" si="88"/>
        <v>286570.40000000002</v>
      </c>
      <c r="K245" s="74">
        <v>0</v>
      </c>
      <c r="L245" s="77">
        <v>286570.40000000002</v>
      </c>
      <c r="M245" s="74">
        <v>0</v>
      </c>
      <c r="N245" s="109">
        <v>0</v>
      </c>
      <c r="O245" s="129">
        <f t="shared" si="85"/>
        <v>286570.36800000002</v>
      </c>
      <c r="P245" s="74">
        <v>0</v>
      </c>
      <c r="Q245" s="74">
        <v>286570.36800000002</v>
      </c>
      <c r="R245" s="74">
        <v>0</v>
      </c>
      <c r="S245" s="109">
        <v>0</v>
      </c>
      <c r="T245" s="141">
        <f t="shared" si="87"/>
        <v>0.99999988833459419</v>
      </c>
      <c r="U245" s="16" t="str">
        <f t="shared" si="87"/>
        <v xml:space="preserve"> </v>
      </c>
      <c r="V245" s="16">
        <f t="shared" si="87"/>
        <v>0.99999988833459419</v>
      </c>
      <c r="W245" s="16" t="str">
        <f t="shared" si="87"/>
        <v xml:space="preserve"> </v>
      </c>
      <c r="X245" s="142" t="str">
        <f t="shared" si="87"/>
        <v xml:space="preserve"> </v>
      </c>
    </row>
    <row r="246" spans="1:24" ht="68.25" customHeight="1" x14ac:dyDescent="0.2">
      <c r="A246" s="107"/>
      <c r="B246" s="18"/>
      <c r="C246" s="15" t="s">
        <v>246</v>
      </c>
      <c r="D246" s="38">
        <v>3</v>
      </c>
      <c r="E246" s="73">
        <f t="shared" si="86"/>
        <v>0</v>
      </c>
      <c r="F246" s="74">
        <v>0</v>
      </c>
      <c r="G246" s="74">
        <v>0</v>
      </c>
      <c r="H246" s="74">
        <v>0</v>
      </c>
      <c r="I246" s="109">
        <v>0</v>
      </c>
      <c r="J246" s="129">
        <f t="shared" si="88"/>
        <v>267144.00000000006</v>
      </c>
      <c r="K246" s="74">
        <v>0</v>
      </c>
      <c r="L246" s="77">
        <v>267144.00000000006</v>
      </c>
      <c r="M246" s="74">
        <v>0</v>
      </c>
      <c r="N246" s="109">
        <v>0</v>
      </c>
      <c r="O246" s="129">
        <f t="shared" si="85"/>
        <v>252301.63399999999</v>
      </c>
      <c r="P246" s="74">
        <v>0</v>
      </c>
      <c r="Q246" s="74">
        <v>252301.63399999999</v>
      </c>
      <c r="R246" s="74">
        <v>0</v>
      </c>
      <c r="S246" s="109">
        <v>0</v>
      </c>
      <c r="T246" s="141">
        <f t="shared" si="87"/>
        <v>0.94444057886383348</v>
      </c>
      <c r="U246" s="16" t="str">
        <f t="shared" si="87"/>
        <v xml:space="preserve"> </v>
      </c>
      <c r="V246" s="16">
        <f t="shared" si="87"/>
        <v>0.94444057886383348</v>
      </c>
      <c r="W246" s="16" t="str">
        <f t="shared" si="87"/>
        <v xml:space="preserve"> </v>
      </c>
      <c r="X246" s="142" t="str">
        <f t="shared" si="87"/>
        <v xml:space="preserve"> </v>
      </c>
    </row>
    <row r="247" spans="1:24" ht="39.75" customHeight="1" x14ac:dyDescent="0.2">
      <c r="A247" s="107"/>
      <c r="B247" s="18"/>
      <c r="C247" s="15" t="s">
        <v>247</v>
      </c>
      <c r="D247" s="38">
        <v>3</v>
      </c>
      <c r="E247" s="73">
        <f t="shared" si="86"/>
        <v>0</v>
      </c>
      <c r="F247" s="74">
        <v>0</v>
      </c>
      <c r="G247" s="74">
        <v>0</v>
      </c>
      <c r="H247" s="74">
        <v>0</v>
      </c>
      <c r="I247" s="109">
        <v>0</v>
      </c>
      <c r="J247" s="129">
        <f t="shared" si="88"/>
        <v>259913.7</v>
      </c>
      <c r="K247" s="74">
        <v>0</v>
      </c>
      <c r="L247" s="77">
        <v>259913.7</v>
      </c>
      <c r="M247" s="74">
        <v>0</v>
      </c>
      <c r="N247" s="109">
        <v>0</v>
      </c>
      <c r="O247" s="129">
        <f t="shared" ref="O247:O254" si="89">SUM(P247:S247)</f>
        <v>244792.117</v>
      </c>
      <c r="P247" s="74">
        <v>0</v>
      </c>
      <c r="Q247" s="74">
        <v>244792.117</v>
      </c>
      <c r="R247" s="74">
        <v>0</v>
      </c>
      <c r="S247" s="109">
        <v>0</v>
      </c>
      <c r="T247" s="141">
        <f t="shared" si="87"/>
        <v>0.94182075435038626</v>
      </c>
      <c r="U247" s="16" t="str">
        <f t="shared" si="87"/>
        <v xml:space="preserve"> </v>
      </c>
      <c r="V247" s="16">
        <f t="shared" si="87"/>
        <v>0.94182075435038626</v>
      </c>
      <c r="W247" s="16" t="str">
        <f t="shared" si="87"/>
        <v xml:space="preserve"> </v>
      </c>
      <c r="X247" s="142" t="str">
        <f t="shared" si="87"/>
        <v xml:space="preserve"> </v>
      </c>
    </row>
    <row r="248" spans="1:24" ht="56.25" customHeight="1" x14ac:dyDescent="0.2">
      <c r="A248" s="107"/>
      <c r="B248" s="18"/>
      <c r="C248" s="15" t="s">
        <v>248</v>
      </c>
      <c r="D248" s="38">
        <v>3</v>
      </c>
      <c r="E248" s="73">
        <f t="shared" si="86"/>
        <v>0</v>
      </c>
      <c r="F248" s="74">
        <v>0</v>
      </c>
      <c r="G248" s="74">
        <v>0</v>
      </c>
      <c r="H248" s="74">
        <v>0</v>
      </c>
      <c r="I248" s="109">
        <v>0</v>
      </c>
      <c r="J248" s="129">
        <f t="shared" si="88"/>
        <v>105999.7</v>
      </c>
      <c r="K248" s="74">
        <v>0</v>
      </c>
      <c r="L248" s="77">
        <v>105999.7</v>
      </c>
      <c r="M248" s="74">
        <v>0</v>
      </c>
      <c r="N248" s="109">
        <v>0</v>
      </c>
      <c r="O248" s="129">
        <f t="shared" si="89"/>
        <v>100162.03199999999</v>
      </c>
      <c r="P248" s="74">
        <v>0</v>
      </c>
      <c r="Q248" s="74">
        <v>100162.03199999999</v>
      </c>
      <c r="R248" s="74">
        <v>0</v>
      </c>
      <c r="S248" s="109">
        <v>0</v>
      </c>
      <c r="T248" s="141">
        <f t="shared" si="87"/>
        <v>0.94492750451180518</v>
      </c>
      <c r="U248" s="16" t="str">
        <f t="shared" si="87"/>
        <v xml:space="preserve"> </v>
      </c>
      <c r="V248" s="16">
        <f t="shared" si="87"/>
        <v>0.94492750451180518</v>
      </c>
      <c r="W248" s="16" t="str">
        <f t="shared" si="87"/>
        <v xml:space="preserve"> </v>
      </c>
      <c r="X248" s="142" t="str">
        <f t="shared" si="87"/>
        <v xml:space="preserve"> </v>
      </c>
    </row>
    <row r="249" spans="1:24" ht="84.75" customHeight="1" x14ac:dyDescent="0.2">
      <c r="A249" s="107"/>
      <c r="B249" s="18"/>
      <c r="C249" s="15" t="s">
        <v>249</v>
      </c>
      <c r="D249" s="38">
        <v>3</v>
      </c>
      <c r="E249" s="73">
        <f t="shared" si="86"/>
        <v>0</v>
      </c>
      <c r="F249" s="74">
        <v>0</v>
      </c>
      <c r="G249" s="74">
        <v>0</v>
      </c>
      <c r="H249" s="74">
        <v>0</v>
      </c>
      <c r="I249" s="109">
        <v>0</v>
      </c>
      <c r="J249" s="129">
        <f t="shared" si="88"/>
        <v>240660</v>
      </c>
      <c r="K249" s="74">
        <v>0</v>
      </c>
      <c r="L249" s="77">
        <v>240660</v>
      </c>
      <c r="M249" s="74">
        <v>0</v>
      </c>
      <c r="N249" s="109">
        <v>0</v>
      </c>
      <c r="O249" s="129">
        <f t="shared" si="89"/>
        <v>240659.921</v>
      </c>
      <c r="P249" s="74">
        <v>0</v>
      </c>
      <c r="Q249" s="74">
        <v>240659.921</v>
      </c>
      <c r="R249" s="74">
        <v>0</v>
      </c>
      <c r="S249" s="109">
        <v>0</v>
      </c>
      <c r="T249" s="141">
        <f t="shared" si="87"/>
        <v>0.99999967173605919</v>
      </c>
      <c r="U249" s="16" t="str">
        <f t="shared" si="87"/>
        <v xml:space="preserve"> </v>
      </c>
      <c r="V249" s="16">
        <f t="shared" si="87"/>
        <v>0.99999967173605919</v>
      </c>
      <c r="W249" s="16" t="str">
        <f t="shared" si="87"/>
        <v xml:space="preserve"> </v>
      </c>
      <c r="X249" s="142" t="str">
        <f t="shared" si="87"/>
        <v xml:space="preserve"> </v>
      </c>
    </row>
    <row r="250" spans="1:24" ht="50.25" customHeight="1" x14ac:dyDescent="0.2">
      <c r="A250" s="107"/>
      <c r="B250" s="18"/>
      <c r="C250" s="23" t="s">
        <v>250</v>
      </c>
      <c r="D250" s="38">
        <v>3</v>
      </c>
      <c r="E250" s="73">
        <f t="shared" si="86"/>
        <v>0</v>
      </c>
      <c r="F250" s="74">
        <v>0</v>
      </c>
      <c r="G250" s="74">
        <v>0</v>
      </c>
      <c r="H250" s="74">
        <v>0</v>
      </c>
      <c r="I250" s="109">
        <v>0</v>
      </c>
      <c r="J250" s="129">
        <f t="shared" si="88"/>
        <v>38535.599999999999</v>
      </c>
      <c r="K250" s="74">
        <v>0</v>
      </c>
      <c r="L250" s="77">
        <v>38535.599999999999</v>
      </c>
      <c r="M250" s="74">
        <v>0</v>
      </c>
      <c r="N250" s="109">
        <v>0</v>
      </c>
      <c r="O250" s="129">
        <f t="shared" si="89"/>
        <v>38535.557000000001</v>
      </c>
      <c r="P250" s="74">
        <v>0</v>
      </c>
      <c r="Q250" s="74">
        <v>38535.557000000001</v>
      </c>
      <c r="R250" s="74">
        <v>0</v>
      </c>
      <c r="S250" s="109">
        <v>0</v>
      </c>
      <c r="T250" s="141">
        <f t="shared" si="87"/>
        <v>0.99999888414868332</v>
      </c>
      <c r="U250" s="16" t="str">
        <f t="shared" si="87"/>
        <v xml:space="preserve"> </v>
      </c>
      <c r="V250" s="16">
        <f t="shared" si="87"/>
        <v>0.99999888414868332</v>
      </c>
      <c r="W250" s="16" t="str">
        <f t="shared" si="87"/>
        <v xml:space="preserve"> </v>
      </c>
      <c r="X250" s="142" t="str">
        <f t="shared" si="87"/>
        <v xml:space="preserve"> </v>
      </c>
    </row>
    <row r="251" spans="1:24" ht="46.5" customHeight="1" x14ac:dyDescent="0.2">
      <c r="A251" s="107"/>
      <c r="B251" s="18"/>
      <c r="C251" s="24" t="s">
        <v>251</v>
      </c>
      <c r="D251" s="38">
        <v>3</v>
      </c>
      <c r="E251" s="73">
        <f t="shared" si="86"/>
        <v>0</v>
      </c>
      <c r="F251" s="74">
        <v>0</v>
      </c>
      <c r="G251" s="74">
        <v>0</v>
      </c>
      <c r="H251" s="74">
        <v>0</v>
      </c>
      <c r="I251" s="109">
        <v>0</v>
      </c>
      <c r="J251" s="129">
        <f t="shared" si="88"/>
        <v>26801.200000000001</v>
      </c>
      <c r="K251" s="74">
        <v>0</v>
      </c>
      <c r="L251" s="77">
        <v>26801.200000000001</v>
      </c>
      <c r="M251" s="74">
        <v>0</v>
      </c>
      <c r="N251" s="109">
        <v>0</v>
      </c>
      <c r="O251" s="129">
        <f t="shared" si="89"/>
        <v>26801.151999999998</v>
      </c>
      <c r="P251" s="74">
        <v>0</v>
      </c>
      <c r="Q251" s="74">
        <v>26801.151999999998</v>
      </c>
      <c r="R251" s="74">
        <v>0</v>
      </c>
      <c r="S251" s="109">
        <v>0</v>
      </c>
      <c r="T251" s="141">
        <f t="shared" si="87"/>
        <v>0.99999820903541625</v>
      </c>
      <c r="U251" s="16" t="str">
        <f t="shared" si="87"/>
        <v xml:space="preserve"> </v>
      </c>
      <c r="V251" s="16">
        <f t="shared" si="87"/>
        <v>0.99999820903541625</v>
      </c>
      <c r="W251" s="16" t="str">
        <f t="shared" si="87"/>
        <v xml:space="preserve"> </v>
      </c>
      <c r="X251" s="142" t="str">
        <f t="shared" si="87"/>
        <v xml:space="preserve"> </v>
      </c>
    </row>
    <row r="252" spans="1:24" s="12" customFormat="1" ht="60.75" customHeight="1" x14ac:dyDescent="0.2">
      <c r="A252" s="105"/>
      <c r="B252" s="13"/>
      <c r="C252" s="14" t="s">
        <v>252</v>
      </c>
      <c r="D252" s="8">
        <v>3</v>
      </c>
      <c r="E252" s="71">
        <f t="shared" si="86"/>
        <v>0</v>
      </c>
      <c r="F252" s="70">
        <v>0</v>
      </c>
      <c r="G252" s="70">
        <v>0</v>
      </c>
      <c r="H252" s="70">
        <v>0</v>
      </c>
      <c r="I252" s="103">
        <v>0</v>
      </c>
      <c r="J252" s="127">
        <f t="shared" ref="J252:J298" si="90">SUM(K252:N252)</f>
        <v>950</v>
      </c>
      <c r="K252" s="70">
        <v>0</v>
      </c>
      <c r="L252" s="70">
        <v>0</v>
      </c>
      <c r="M252" s="70">
        <v>950</v>
      </c>
      <c r="N252" s="103">
        <v>0</v>
      </c>
      <c r="O252" s="127">
        <f t="shared" si="89"/>
        <v>950</v>
      </c>
      <c r="P252" s="70">
        <v>0</v>
      </c>
      <c r="Q252" s="70">
        <v>0</v>
      </c>
      <c r="R252" s="70">
        <v>950</v>
      </c>
      <c r="S252" s="103">
        <v>0</v>
      </c>
      <c r="T252" s="139">
        <f t="shared" si="87"/>
        <v>1</v>
      </c>
      <c r="U252" s="9" t="str">
        <f t="shared" si="87"/>
        <v xml:space="preserve"> </v>
      </c>
      <c r="V252" s="9" t="str">
        <f t="shared" si="87"/>
        <v xml:space="preserve"> </v>
      </c>
      <c r="W252" s="9">
        <f t="shared" si="87"/>
        <v>1</v>
      </c>
      <c r="X252" s="140" t="str">
        <f t="shared" si="87"/>
        <v xml:space="preserve"> </v>
      </c>
    </row>
    <row r="253" spans="1:24" s="12" customFormat="1" ht="111.75" customHeight="1" x14ac:dyDescent="0.2">
      <c r="A253" s="105"/>
      <c r="B253" s="13"/>
      <c r="C253" s="14" t="s">
        <v>935</v>
      </c>
      <c r="D253" s="8">
        <v>3</v>
      </c>
      <c r="E253" s="71">
        <f t="shared" si="86"/>
        <v>0</v>
      </c>
      <c r="F253" s="70">
        <v>0</v>
      </c>
      <c r="G253" s="70">
        <v>0</v>
      </c>
      <c r="H253" s="70">
        <v>0</v>
      </c>
      <c r="I253" s="103">
        <v>0</v>
      </c>
      <c r="J253" s="127">
        <f t="shared" si="90"/>
        <v>3666</v>
      </c>
      <c r="K253" s="70">
        <v>0</v>
      </c>
      <c r="L253" s="70">
        <v>0</v>
      </c>
      <c r="M253" s="70">
        <v>3666</v>
      </c>
      <c r="N253" s="103">
        <v>0</v>
      </c>
      <c r="O253" s="127">
        <f t="shared" si="89"/>
        <v>3666</v>
      </c>
      <c r="P253" s="70">
        <v>0</v>
      </c>
      <c r="Q253" s="70">
        <v>0</v>
      </c>
      <c r="R253" s="70">
        <v>3666</v>
      </c>
      <c r="S253" s="103">
        <v>0</v>
      </c>
      <c r="T253" s="139">
        <f t="shared" si="87"/>
        <v>1</v>
      </c>
      <c r="U253" s="9" t="str">
        <f t="shared" si="87"/>
        <v xml:space="preserve"> </v>
      </c>
      <c r="V253" s="9" t="str">
        <f t="shared" si="87"/>
        <v xml:space="preserve"> </v>
      </c>
      <c r="W253" s="9">
        <f t="shared" si="87"/>
        <v>1</v>
      </c>
      <c r="X253" s="140" t="str">
        <f t="shared" si="87"/>
        <v xml:space="preserve"> </v>
      </c>
    </row>
    <row r="254" spans="1:24" s="12" customFormat="1" ht="90.75" customHeight="1" x14ac:dyDescent="0.2">
      <c r="A254" s="105"/>
      <c r="B254" s="13"/>
      <c r="C254" s="14" t="s">
        <v>253</v>
      </c>
      <c r="D254" s="8">
        <v>3</v>
      </c>
      <c r="E254" s="71">
        <f t="shared" si="86"/>
        <v>0</v>
      </c>
      <c r="F254" s="70">
        <v>0</v>
      </c>
      <c r="G254" s="70">
        <v>0</v>
      </c>
      <c r="H254" s="70">
        <v>0</v>
      </c>
      <c r="I254" s="103">
        <v>0</v>
      </c>
      <c r="J254" s="127">
        <f t="shared" si="90"/>
        <v>4746</v>
      </c>
      <c r="K254" s="70">
        <v>0</v>
      </c>
      <c r="L254" s="70">
        <v>0</v>
      </c>
      <c r="M254" s="70">
        <v>4746</v>
      </c>
      <c r="N254" s="103">
        <v>0</v>
      </c>
      <c r="O254" s="127">
        <f t="shared" si="89"/>
        <v>4536</v>
      </c>
      <c r="P254" s="70">
        <v>0</v>
      </c>
      <c r="Q254" s="70">
        <v>0</v>
      </c>
      <c r="R254" s="70">
        <v>4536</v>
      </c>
      <c r="S254" s="103">
        <v>0</v>
      </c>
      <c r="T254" s="139">
        <f t="shared" si="87"/>
        <v>0.95575221238938057</v>
      </c>
      <c r="U254" s="9" t="str">
        <f t="shared" si="87"/>
        <v xml:space="preserve"> </v>
      </c>
      <c r="V254" s="9" t="str">
        <f t="shared" si="87"/>
        <v xml:space="preserve"> </v>
      </c>
      <c r="W254" s="9">
        <f t="shared" si="87"/>
        <v>0.95575221238938057</v>
      </c>
      <c r="X254" s="140" t="str">
        <f t="shared" si="87"/>
        <v xml:space="preserve"> </v>
      </c>
    </row>
    <row r="255" spans="1:24" s="12" customFormat="1" ht="39.75" customHeight="1" x14ac:dyDescent="0.2">
      <c r="A255" s="102">
        <v>1049</v>
      </c>
      <c r="B255" s="17">
        <v>21002</v>
      </c>
      <c r="C255" s="17" t="s">
        <v>254</v>
      </c>
      <c r="D255" s="49">
        <v>2</v>
      </c>
      <c r="E255" s="71">
        <f t="shared" si="86"/>
        <v>4768536.8</v>
      </c>
      <c r="F255" s="70">
        <f>F256+F260+F270+F271+F272+F277+F278+F279+F280+F281+F282+F284+F283</f>
        <v>0</v>
      </c>
      <c r="G255" s="71">
        <v>4768536.8</v>
      </c>
      <c r="H255" s="70">
        <f>H256+H260+H270+H271+H272+H277+H278+H279+H280+H281+H282+H284+H283</f>
        <v>0</v>
      </c>
      <c r="I255" s="103">
        <f>I256+I260+I270+I271+I272+I277+I278+I279+I280+I281+I282+I284+I283</f>
        <v>0</v>
      </c>
      <c r="J255" s="127">
        <f t="shared" si="90"/>
        <v>740029</v>
      </c>
      <c r="K255" s="70">
        <f>K256+K260+K270+K271+K272+K277+K278+K279+K280+K281+K282+K284+K283</f>
        <v>0</v>
      </c>
      <c r="L255" s="70">
        <f>L256+L260+L270+L271+L272+L277+L278+L279+L280+L281+L282+L284+L283</f>
        <v>700513.9</v>
      </c>
      <c r="M255" s="70">
        <f>M256+M260+M270+M271+M272+M277+M278+M279+M280+M281+M282+M284+M283</f>
        <v>39515.1</v>
      </c>
      <c r="N255" s="103">
        <f>N256+N260+N270+N271+N272+N277+N278+N279+N280+N281+N282+N284+N283</f>
        <v>0</v>
      </c>
      <c r="O255" s="127">
        <f t="shared" ref="O255:O257" si="91">SUM(P255:S255)</f>
        <v>706235.90300000005</v>
      </c>
      <c r="P255" s="70">
        <f>P256+P260+P270+P271+P272+P277+P278+P279+P280+P281+P282+P284+P283</f>
        <v>0</v>
      </c>
      <c r="Q255" s="70">
        <v>675809.90300000005</v>
      </c>
      <c r="R255" s="70">
        <f>R256+R260+R270+R271+R272+R277+R278+R279+R280+R281+R282+R284+R283</f>
        <v>30426</v>
      </c>
      <c r="S255" s="103">
        <f>S256+S260+S270+S271+S272+S277+S278+S279+S280+S281+S282+S284+S283</f>
        <v>0</v>
      </c>
      <c r="T255" s="139">
        <f t="shared" si="87"/>
        <v>0.95433544225969524</v>
      </c>
      <c r="U255" s="9" t="str">
        <f t="shared" si="87"/>
        <v xml:space="preserve"> </v>
      </c>
      <c r="V255" s="9">
        <f t="shared" si="87"/>
        <v>0.96473446565442889</v>
      </c>
      <c r="W255" s="9">
        <f t="shared" si="87"/>
        <v>0.76998413264802568</v>
      </c>
      <c r="X255" s="140" t="str">
        <f t="shared" si="87"/>
        <v xml:space="preserve"> </v>
      </c>
    </row>
    <row r="256" spans="1:24" s="12" customFormat="1" ht="60.75" customHeight="1" x14ac:dyDescent="0.2">
      <c r="A256" s="105"/>
      <c r="B256" s="13"/>
      <c r="C256" s="20" t="s">
        <v>255</v>
      </c>
      <c r="D256" s="8">
        <v>3</v>
      </c>
      <c r="E256" s="71">
        <f t="shared" si="86"/>
        <v>0</v>
      </c>
      <c r="F256" s="70">
        <v>0</v>
      </c>
      <c r="G256" s="71">
        <v>0</v>
      </c>
      <c r="H256" s="70">
        <v>0</v>
      </c>
      <c r="I256" s="103">
        <v>0</v>
      </c>
      <c r="J256" s="127">
        <f>SUM(K256:N256)</f>
        <v>310361.3</v>
      </c>
      <c r="K256" s="70">
        <f>K257+K258+K259</f>
        <v>0</v>
      </c>
      <c r="L256" s="70">
        <f>L257+L258+L259</f>
        <v>308430.8</v>
      </c>
      <c r="M256" s="70">
        <f t="shared" ref="M256:N256" si="92">M257+M258+M259</f>
        <v>1930.5</v>
      </c>
      <c r="N256" s="103">
        <f t="shared" si="92"/>
        <v>0</v>
      </c>
      <c r="O256" s="127">
        <f t="shared" si="91"/>
        <v>308993.136</v>
      </c>
      <c r="P256" s="70">
        <f t="shared" ref="P256" si="93">P257+P258+P259</f>
        <v>0</v>
      </c>
      <c r="Q256" s="70">
        <v>308430.636</v>
      </c>
      <c r="R256" s="70">
        <f>R257+R258+R259</f>
        <v>562.5</v>
      </c>
      <c r="S256" s="103">
        <f t="shared" ref="S256" si="94">S257+S258+S259</f>
        <v>0</v>
      </c>
      <c r="T256" s="139">
        <f t="shared" si="87"/>
        <v>0.99559170553802945</v>
      </c>
      <c r="U256" s="9" t="str">
        <f t="shared" si="87"/>
        <v xml:space="preserve"> </v>
      </c>
      <c r="V256" s="9">
        <f t="shared" si="87"/>
        <v>0.99999946827619035</v>
      </c>
      <c r="W256" s="9">
        <f t="shared" si="87"/>
        <v>0.29137529137529139</v>
      </c>
      <c r="X256" s="140" t="str">
        <f t="shared" si="87"/>
        <v xml:space="preserve"> </v>
      </c>
    </row>
    <row r="257" spans="1:24" ht="39.75" customHeight="1" x14ac:dyDescent="0.2">
      <c r="A257" s="107"/>
      <c r="B257" s="18"/>
      <c r="C257" s="26" t="s">
        <v>256</v>
      </c>
      <c r="D257" s="38">
        <v>3</v>
      </c>
      <c r="E257" s="73">
        <f t="shared" si="86"/>
        <v>0</v>
      </c>
      <c r="F257" s="74">
        <v>0</v>
      </c>
      <c r="G257" s="73">
        <v>0</v>
      </c>
      <c r="H257" s="74">
        <v>0</v>
      </c>
      <c r="I257" s="109">
        <v>0</v>
      </c>
      <c r="J257" s="129">
        <f t="shared" si="90"/>
        <v>302766.09999999998</v>
      </c>
      <c r="K257" s="74">
        <v>0</v>
      </c>
      <c r="L257" s="77">
        <v>302766.09999999998</v>
      </c>
      <c r="M257" s="74">
        <v>0</v>
      </c>
      <c r="N257" s="109">
        <v>0</v>
      </c>
      <c r="O257" s="129">
        <f t="shared" si="91"/>
        <v>302765.95199999999</v>
      </c>
      <c r="P257" s="74">
        <v>0</v>
      </c>
      <c r="Q257" s="74">
        <v>302765.95199999999</v>
      </c>
      <c r="R257" s="74">
        <v>0</v>
      </c>
      <c r="S257" s="109">
        <v>0</v>
      </c>
      <c r="T257" s="141">
        <f t="shared" si="87"/>
        <v>0.99999951117380714</v>
      </c>
      <c r="U257" s="16" t="str">
        <f t="shared" si="87"/>
        <v xml:space="preserve"> </v>
      </c>
      <c r="V257" s="16">
        <f t="shared" si="87"/>
        <v>0.99999951117380714</v>
      </c>
      <c r="W257" s="16" t="str">
        <f t="shared" si="87"/>
        <v xml:space="preserve"> </v>
      </c>
      <c r="X257" s="142" t="str">
        <f t="shared" si="87"/>
        <v xml:space="preserve"> </v>
      </c>
    </row>
    <row r="258" spans="1:24" ht="39.75" customHeight="1" x14ac:dyDescent="0.2">
      <c r="A258" s="107"/>
      <c r="B258" s="18"/>
      <c r="C258" s="26" t="s">
        <v>257</v>
      </c>
      <c r="D258" s="38">
        <v>3</v>
      </c>
      <c r="E258" s="73">
        <f t="shared" si="86"/>
        <v>0</v>
      </c>
      <c r="F258" s="74">
        <v>0</v>
      </c>
      <c r="G258" s="73">
        <v>0</v>
      </c>
      <c r="H258" s="74">
        <v>0</v>
      </c>
      <c r="I258" s="109">
        <v>0</v>
      </c>
      <c r="J258" s="129">
        <f t="shared" si="90"/>
        <v>5664.7</v>
      </c>
      <c r="K258" s="74">
        <v>0</v>
      </c>
      <c r="L258" s="77">
        <v>5664.7</v>
      </c>
      <c r="M258" s="74">
        <v>0</v>
      </c>
      <c r="N258" s="109">
        <v>0</v>
      </c>
      <c r="O258" s="129">
        <f t="shared" ref="O258:O318" si="95">SUM(P258:S258)</f>
        <v>5664.6840000000002</v>
      </c>
      <c r="P258" s="74">
        <v>0</v>
      </c>
      <c r="Q258" s="74">
        <v>5664.6840000000002</v>
      </c>
      <c r="R258" s="74">
        <v>0</v>
      </c>
      <c r="S258" s="109">
        <v>0</v>
      </c>
      <c r="T258" s="141">
        <f t="shared" si="87"/>
        <v>0.9999971754903173</v>
      </c>
      <c r="U258" s="16" t="str">
        <f t="shared" si="87"/>
        <v xml:space="preserve"> </v>
      </c>
      <c r="V258" s="16">
        <f t="shared" si="87"/>
        <v>0.9999971754903173</v>
      </c>
      <c r="W258" s="16" t="str">
        <f t="shared" si="87"/>
        <v xml:space="preserve"> </v>
      </c>
      <c r="X258" s="142" t="str">
        <f t="shared" si="87"/>
        <v xml:space="preserve"> </v>
      </c>
    </row>
    <row r="259" spans="1:24" ht="39.75" customHeight="1" x14ac:dyDescent="0.2">
      <c r="A259" s="107"/>
      <c r="B259" s="18"/>
      <c r="C259" s="26" t="s">
        <v>258</v>
      </c>
      <c r="D259" s="38">
        <v>3</v>
      </c>
      <c r="E259" s="73">
        <f t="shared" si="86"/>
        <v>0</v>
      </c>
      <c r="F259" s="74">
        <v>0</v>
      </c>
      <c r="G259" s="73">
        <v>0</v>
      </c>
      <c r="H259" s="74">
        <v>0</v>
      </c>
      <c r="I259" s="109">
        <v>0</v>
      </c>
      <c r="J259" s="129">
        <f t="shared" si="90"/>
        <v>1930.5</v>
      </c>
      <c r="K259" s="74">
        <v>0</v>
      </c>
      <c r="L259" s="77">
        <v>0</v>
      </c>
      <c r="M259" s="77">
        <v>1930.5</v>
      </c>
      <c r="N259" s="109">
        <v>0</v>
      </c>
      <c r="O259" s="129">
        <f t="shared" si="95"/>
        <v>562.5</v>
      </c>
      <c r="P259" s="74">
        <v>0</v>
      </c>
      <c r="Q259" s="74">
        <v>0</v>
      </c>
      <c r="R259" s="74">
        <v>562.5</v>
      </c>
      <c r="S259" s="109">
        <v>0</v>
      </c>
      <c r="T259" s="141">
        <f t="shared" si="87"/>
        <v>0.29137529137529139</v>
      </c>
      <c r="U259" s="16" t="str">
        <f t="shared" si="87"/>
        <v xml:space="preserve"> </v>
      </c>
      <c r="V259" s="16" t="str">
        <f t="shared" si="87"/>
        <v xml:space="preserve"> </v>
      </c>
      <c r="W259" s="16">
        <f t="shared" si="87"/>
        <v>0.29137529137529139</v>
      </c>
      <c r="X259" s="142" t="str">
        <f t="shared" si="87"/>
        <v xml:space="preserve"> </v>
      </c>
    </row>
    <row r="260" spans="1:24" s="12" customFormat="1" ht="33.75" customHeight="1" x14ac:dyDescent="0.2">
      <c r="A260" s="105"/>
      <c r="B260" s="13"/>
      <c r="C260" s="20" t="s">
        <v>259</v>
      </c>
      <c r="D260" s="8">
        <v>3</v>
      </c>
      <c r="E260" s="71">
        <f t="shared" si="86"/>
        <v>0</v>
      </c>
      <c r="F260" s="70">
        <v>0</v>
      </c>
      <c r="G260" s="71">
        <v>0</v>
      </c>
      <c r="H260" s="70">
        <v>0</v>
      </c>
      <c r="I260" s="103">
        <v>0</v>
      </c>
      <c r="J260" s="127">
        <f t="shared" si="90"/>
        <v>302408.59999999998</v>
      </c>
      <c r="K260" s="70">
        <f>SUM(K261:K269)</f>
        <v>0</v>
      </c>
      <c r="L260" s="70">
        <f>SUM(L261:L269)</f>
        <v>298837</v>
      </c>
      <c r="M260" s="70">
        <f>SUM(M261:M269)</f>
        <v>3571.6000000000004</v>
      </c>
      <c r="N260" s="103">
        <f t="shared" ref="N260" si="96">SUM(N261:N269)</f>
        <v>0</v>
      </c>
      <c r="O260" s="127">
        <f t="shared" si="95"/>
        <v>282148.27500000002</v>
      </c>
      <c r="P260" s="70">
        <f>SUM(P261:P269)</f>
        <v>0</v>
      </c>
      <c r="Q260" s="70">
        <v>278888.77500000002</v>
      </c>
      <c r="R260" s="70">
        <f>SUM(R261:R269)</f>
        <v>3259.5</v>
      </c>
      <c r="S260" s="103">
        <f t="shared" ref="S260" si="97">SUM(S261:S269)</f>
        <v>0</v>
      </c>
      <c r="T260" s="139">
        <f t="shared" si="87"/>
        <v>0.93300347609161927</v>
      </c>
      <c r="U260" s="9" t="str">
        <f t="shared" si="87"/>
        <v xml:space="preserve"> </v>
      </c>
      <c r="V260" s="9">
        <f t="shared" si="87"/>
        <v>0.93324713807192561</v>
      </c>
      <c r="W260" s="9">
        <f t="shared" si="87"/>
        <v>0.91261619442266761</v>
      </c>
      <c r="X260" s="140" t="str">
        <f t="shared" si="87"/>
        <v xml:space="preserve"> </v>
      </c>
    </row>
    <row r="261" spans="1:24" ht="27.75" customHeight="1" x14ac:dyDescent="0.2">
      <c r="A261" s="107"/>
      <c r="B261" s="18"/>
      <c r="C261" s="23" t="s">
        <v>896</v>
      </c>
      <c r="D261" s="38">
        <v>3</v>
      </c>
      <c r="E261" s="73">
        <f t="shared" si="86"/>
        <v>0</v>
      </c>
      <c r="F261" s="74">
        <v>0</v>
      </c>
      <c r="G261" s="73">
        <v>0</v>
      </c>
      <c r="H261" s="74">
        <v>0</v>
      </c>
      <c r="I261" s="109">
        <v>0</v>
      </c>
      <c r="J261" s="129">
        <f t="shared" si="90"/>
        <v>2412</v>
      </c>
      <c r="K261" s="74">
        <v>0</v>
      </c>
      <c r="L261" s="74">
        <v>0</v>
      </c>
      <c r="M261" s="73">
        <v>2412</v>
      </c>
      <c r="N261" s="109">
        <v>0</v>
      </c>
      <c r="O261" s="129">
        <f t="shared" si="95"/>
        <v>2100</v>
      </c>
      <c r="P261" s="74">
        <v>0</v>
      </c>
      <c r="Q261" s="74">
        <v>0</v>
      </c>
      <c r="R261" s="74">
        <v>2100</v>
      </c>
      <c r="S261" s="109">
        <v>0</v>
      </c>
      <c r="T261" s="141">
        <f t="shared" si="87"/>
        <v>0.87064676616915426</v>
      </c>
      <c r="U261" s="16" t="str">
        <f t="shared" si="87"/>
        <v xml:space="preserve"> </v>
      </c>
      <c r="V261" s="16" t="str">
        <f t="shared" si="87"/>
        <v xml:space="preserve"> </v>
      </c>
      <c r="W261" s="16">
        <f t="shared" si="87"/>
        <v>0.87064676616915426</v>
      </c>
      <c r="X261" s="142" t="str">
        <f t="shared" si="87"/>
        <v xml:space="preserve"> </v>
      </c>
    </row>
    <row r="262" spans="1:24" ht="39.75" customHeight="1" x14ac:dyDescent="0.2">
      <c r="A262" s="107"/>
      <c r="B262" s="18"/>
      <c r="C262" s="23" t="s">
        <v>897</v>
      </c>
      <c r="D262" s="38">
        <v>3</v>
      </c>
      <c r="E262" s="73">
        <f t="shared" si="86"/>
        <v>0</v>
      </c>
      <c r="F262" s="74">
        <v>0</v>
      </c>
      <c r="G262" s="73">
        <v>0</v>
      </c>
      <c r="H262" s="74">
        <v>0</v>
      </c>
      <c r="I262" s="109">
        <v>0</v>
      </c>
      <c r="J262" s="129">
        <f t="shared" si="90"/>
        <v>429.8</v>
      </c>
      <c r="K262" s="74">
        <v>0</v>
      </c>
      <c r="L262" s="74">
        <v>0</v>
      </c>
      <c r="M262" s="73">
        <v>429.8</v>
      </c>
      <c r="N262" s="109">
        <v>0</v>
      </c>
      <c r="O262" s="129">
        <f t="shared" si="95"/>
        <v>429.75</v>
      </c>
      <c r="P262" s="74">
        <v>0</v>
      </c>
      <c r="Q262" s="74">
        <v>0</v>
      </c>
      <c r="R262" s="74">
        <v>429.75</v>
      </c>
      <c r="S262" s="109">
        <v>0</v>
      </c>
      <c r="T262" s="141">
        <f t="shared" si="87"/>
        <v>0.99988366682177754</v>
      </c>
      <c r="U262" s="16" t="str">
        <f t="shared" si="87"/>
        <v xml:space="preserve"> </v>
      </c>
      <c r="V262" s="16" t="str">
        <f t="shared" si="87"/>
        <v xml:space="preserve"> </v>
      </c>
      <c r="W262" s="16">
        <f t="shared" si="87"/>
        <v>0.99988366682177754</v>
      </c>
      <c r="X262" s="142" t="str">
        <f t="shared" si="87"/>
        <v xml:space="preserve"> </v>
      </c>
    </row>
    <row r="263" spans="1:24" ht="39.75" customHeight="1" x14ac:dyDescent="0.2">
      <c r="A263" s="107"/>
      <c r="B263" s="18"/>
      <c r="C263" s="23" t="s">
        <v>898</v>
      </c>
      <c r="D263" s="38">
        <v>3</v>
      </c>
      <c r="E263" s="73">
        <f t="shared" si="86"/>
        <v>0</v>
      </c>
      <c r="F263" s="74">
        <v>0</v>
      </c>
      <c r="G263" s="73">
        <v>0</v>
      </c>
      <c r="H263" s="74">
        <v>0</v>
      </c>
      <c r="I263" s="109">
        <v>0</v>
      </c>
      <c r="J263" s="129">
        <f t="shared" si="90"/>
        <v>150</v>
      </c>
      <c r="K263" s="74">
        <v>0</v>
      </c>
      <c r="L263" s="74">
        <v>0</v>
      </c>
      <c r="M263" s="73">
        <v>150</v>
      </c>
      <c r="N263" s="109">
        <v>0</v>
      </c>
      <c r="O263" s="129">
        <f t="shared" si="95"/>
        <v>150</v>
      </c>
      <c r="P263" s="74">
        <v>0</v>
      </c>
      <c r="Q263" s="74">
        <v>0</v>
      </c>
      <c r="R263" s="74">
        <v>150</v>
      </c>
      <c r="S263" s="109">
        <v>0</v>
      </c>
      <c r="T263" s="141">
        <f t="shared" si="87"/>
        <v>1</v>
      </c>
      <c r="U263" s="16" t="str">
        <f t="shared" si="87"/>
        <v xml:space="preserve"> </v>
      </c>
      <c r="V263" s="16" t="str">
        <f t="shared" si="87"/>
        <v xml:space="preserve"> </v>
      </c>
      <c r="W263" s="16">
        <f t="shared" si="87"/>
        <v>1</v>
      </c>
      <c r="X263" s="142" t="str">
        <f t="shared" si="87"/>
        <v xml:space="preserve"> </v>
      </c>
    </row>
    <row r="264" spans="1:24" ht="39.75" customHeight="1" x14ac:dyDescent="0.2">
      <c r="A264" s="107"/>
      <c r="B264" s="18"/>
      <c r="C264" s="23" t="s">
        <v>260</v>
      </c>
      <c r="D264" s="38">
        <v>3</v>
      </c>
      <c r="E264" s="73">
        <f t="shared" si="86"/>
        <v>0</v>
      </c>
      <c r="F264" s="74">
        <v>0</v>
      </c>
      <c r="G264" s="73">
        <v>0</v>
      </c>
      <c r="H264" s="74">
        <v>0</v>
      </c>
      <c r="I264" s="109">
        <v>0</v>
      </c>
      <c r="J264" s="129">
        <f t="shared" si="90"/>
        <v>1239</v>
      </c>
      <c r="K264" s="74">
        <v>0</v>
      </c>
      <c r="L264" s="77">
        <v>1239</v>
      </c>
      <c r="M264" s="74">
        <v>0</v>
      </c>
      <c r="N264" s="109">
        <v>0</v>
      </c>
      <c r="O264" s="129">
        <f t="shared" si="95"/>
        <v>1238.9469999999999</v>
      </c>
      <c r="P264" s="74">
        <v>0</v>
      </c>
      <c r="Q264" s="74">
        <v>1238.9469999999999</v>
      </c>
      <c r="R264" s="74">
        <v>0</v>
      </c>
      <c r="S264" s="109">
        <v>0</v>
      </c>
      <c r="T264" s="141">
        <f t="shared" si="87"/>
        <v>0.99995722356739292</v>
      </c>
      <c r="U264" s="16" t="str">
        <f t="shared" si="87"/>
        <v xml:space="preserve"> </v>
      </c>
      <c r="V264" s="16">
        <f t="shared" si="87"/>
        <v>0.99995722356739292</v>
      </c>
      <c r="W264" s="16" t="str">
        <f t="shared" si="87"/>
        <v xml:space="preserve"> </v>
      </c>
      <c r="X264" s="142" t="str">
        <f t="shared" si="87"/>
        <v xml:space="preserve"> </v>
      </c>
    </row>
    <row r="265" spans="1:24" ht="39.75" customHeight="1" x14ac:dyDescent="0.2">
      <c r="A265" s="107"/>
      <c r="B265" s="18"/>
      <c r="C265" s="26" t="s">
        <v>261</v>
      </c>
      <c r="D265" s="38">
        <v>3</v>
      </c>
      <c r="E265" s="73">
        <f t="shared" si="86"/>
        <v>0</v>
      </c>
      <c r="F265" s="74">
        <v>0</v>
      </c>
      <c r="G265" s="73">
        <v>0</v>
      </c>
      <c r="H265" s="74">
        <v>0</v>
      </c>
      <c r="I265" s="109">
        <v>0</v>
      </c>
      <c r="J265" s="129">
        <f t="shared" si="90"/>
        <v>5962.3</v>
      </c>
      <c r="K265" s="74">
        <v>0</v>
      </c>
      <c r="L265" s="77">
        <v>5962.3</v>
      </c>
      <c r="M265" s="74">
        <v>0</v>
      </c>
      <c r="N265" s="109">
        <v>0</v>
      </c>
      <c r="O265" s="129">
        <f t="shared" si="95"/>
        <v>5962.2169999999996</v>
      </c>
      <c r="P265" s="74">
        <v>0</v>
      </c>
      <c r="Q265" s="74">
        <v>5962.2169999999996</v>
      </c>
      <c r="R265" s="74">
        <v>0</v>
      </c>
      <c r="S265" s="109">
        <v>0</v>
      </c>
      <c r="T265" s="141">
        <f t="shared" si="87"/>
        <v>0.99998607919762494</v>
      </c>
      <c r="U265" s="16" t="str">
        <f t="shared" si="87"/>
        <v xml:space="preserve"> </v>
      </c>
      <c r="V265" s="16">
        <f t="shared" si="87"/>
        <v>0.99998607919762494</v>
      </c>
      <c r="W265" s="16" t="str">
        <f t="shared" si="87"/>
        <v xml:space="preserve"> </v>
      </c>
      <c r="X265" s="142" t="str">
        <f t="shared" si="87"/>
        <v xml:space="preserve"> </v>
      </c>
    </row>
    <row r="266" spans="1:24" ht="39.75" customHeight="1" x14ac:dyDescent="0.2">
      <c r="A266" s="107"/>
      <c r="B266" s="18"/>
      <c r="C266" s="26" t="s">
        <v>262</v>
      </c>
      <c r="D266" s="38">
        <v>3</v>
      </c>
      <c r="E266" s="73">
        <f t="shared" si="86"/>
        <v>0</v>
      </c>
      <c r="F266" s="74">
        <v>0</v>
      </c>
      <c r="G266" s="73">
        <v>0</v>
      </c>
      <c r="H266" s="74">
        <v>0</v>
      </c>
      <c r="I266" s="109">
        <v>0</v>
      </c>
      <c r="J266" s="129">
        <f t="shared" si="90"/>
        <v>249230.5</v>
      </c>
      <c r="K266" s="74">
        <v>0</v>
      </c>
      <c r="L266" s="77">
        <v>249230.5</v>
      </c>
      <c r="M266" s="74">
        <v>0</v>
      </c>
      <c r="N266" s="109">
        <v>0</v>
      </c>
      <c r="O266" s="129">
        <f t="shared" si="95"/>
        <v>237015.14799999999</v>
      </c>
      <c r="P266" s="74">
        <v>0</v>
      </c>
      <c r="Q266" s="74">
        <v>237015.14799999999</v>
      </c>
      <c r="R266" s="74">
        <v>0</v>
      </c>
      <c r="S266" s="109">
        <v>0</v>
      </c>
      <c r="T266" s="141">
        <f t="shared" si="87"/>
        <v>0.95098773223983413</v>
      </c>
      <c r="U266" s="16" t="str">
        <f t="shared" si="87"/>
        <v xml:space="preserve"> </v>
      </c>
      <c r="V266" s="16">
        <f t="shared" si="87"/>
        <v>0.95098773223983413</v>
      </c>
      <c r="W266" s="16" t="str">
        <f t="shared" si="87"/>
        <v xml:space="preserve"> </v>
      </c>
      <c r="X266" s="142" t="str">
        <f t="shared" si="87"/>
        <v xml:space="preserve"> </v>
      </c>
    </row>
    <row r="267" spans="1:24" ht="77.25" customHeight="1" x14ac:dyDescent="0.2">
      <c r="A267" s="107"/>
      <c r="B267" s="18"/>
      <c r="C267" s="26" t="s">
        <v>263</v>
      </c>
      <c r="D267" s="38">
        <v>3</v>
      </c>
      <c r="E267" s="73">
        <f t="shared" si="86"/>
        <v>0</v>
      </c>
      <c r="F267" s="74">
        <v>0</v>
      </c>
      <c r="G267" s="73">
        <v>0</v>
      </c>
      <c r="H267" s="74">
        <v>0</v>
      </c>
      <c r="I267" s="109">
        <v>0</v>
      </c>
      <c r="J267" s="129">
        <f t="shared" si="90"/>
        <v>26447</v>
      </c>
      <c r="K267" s="74">
        <v>0</v>
      </c>
      <c r="L267" s="77">
        <v>26447</v>
      </c>
      <c r="M267" s="74">
        <v>0</v>
      </c>
      <c r="N267" s="109">
        <v>0</v>
      </c>
      <c r="O267" s="129">
        <f t="shared" si="95"/>
        <v>20300.587499999998</v>
      </c>
      <c r="P267" s="74">
        <v>0</v>
      </c>
      <c r="Q267" s="74">
        <v>20300.587499999998</v>
      </c>
      <c r="R267" s="74">
        <v>0</v>
      </c>
      <c r="S267" s="109">
        <v>0</v>
      </c>
      <c r="T267" s="141">
        <f t="shared" si="87"/>
        <v>0.76759509585208141</v>
      </c>
      <c r="U267" s="16" t="str">
        <f t="shared" si="87"/>
        <v xml:space="preserve"> </v>
      </c>
      <c r="V267" s="16">
        <f t="shared" si="87"/>
        <v>0.76759509585208141</v>
      </c>
      <c r="W267" s="16" t="str">
        <f t="shared" si="87"/>
        <v xml:space="preserve"> </v>
      </c>
      <c r="X267" s="142" t="str">
        <f t="shared" si="87"/>
        <v xml:space="preserve"> </v>
      </c>
    </row>
    <row r="268" spans="1:24" ht="42.75" customHeight="1" x14ac:dyDescent="0.2">
      <c r="A268" s="107"/>
      <c r="B268" s="18"/>
      <c r="C268" s="26" t="s">
        <v>264</v>
      </c>
      <c r="D268" s="38">
        <v>3</v>
      </c>
      <c r="E268" s="73">
        <f t="shared" si="86"/>
        <v>0</v>
      </c>
      <c r="F268" s="74">
        <v>0</v>
      </c>
      <c r="G268" s="73">
        <v>0</v>
      </c>
      <c r="H268" s="74">
        <v>0</v>
      </c>
      <c r="I268" s="109">
        <v>0</v>
      </c>
      <c r="J268" s="129">
        <f t="shared" si="90"/>
        <v>15958.2</v>
      </c>
      <c r="K268" s="74">
        <v>0</v>
      </c>
      <c r="L268" s="77">
        <v>15958.2</v>
      </c>
      <c r="M268" s="74">
        <v>0</v>
      </c>
      <c r="N268" s="109">
        <v>0</v>
      </c>
      <c r="O268" s="129">
        <f t="shared" si="95"/>
        <v>14371.8755</v>
      </c>
      <c r="P268" s="74">
        <v>0</v>
      </c>
      <c r="Q268" s="74">
        <v>14371.8755</v>
      </c>
      <c r="R268" s="74">
        <v>0</v>
      </c>
      <c r="S268" s="109">
        <v>0</v>
      </c>
      <c r="T268" s="141">
        <f t="shared" si="87"/>
        <v>0.90059502324823604</v>
      </c>
      <c r="U268" s="16" t="str">
        <f t="shared" si="87"/>
        <v xml:space="preserve"> </v>
      </c>
      <c r="V268" s="16">
        <f t="shared" si="87"/>
        <v>0.90059502324823604</v>
      </c>
      <c r="W268" s="16" t="str">
        <f t="shared" si="87"/>
        <v xml:space="preserve"> </v>
      </c>
      <c r="X268" s="142" t="str">
        <f t="shared" si="87"/>
        <v xml:space="preserve"> </v>
      </c>
    </row>
    <row r="269" spans="1:24" ht="83.25" customHeight="1" x14ac:dyDescent="0.2">
      <c r="A269" s="107"/>
      <c r="B269" s="18"/>
      <c r="C269" s="23" t="s">
        <v>265</v>
      </c>
      <c r="D269" s="38">
        <v>3</v>
      </c>
      <c r="E269" s="73">
        <f t="shared" si="86"/>
        <v>0</v>
      </c>
      <c r="F269" s="74">
        <v>0</v>
      </c>
      <c r="G269" s="73">
        <v>0</v>
      </c>
      <c r="H269" s="74">
        <v>0</v>
      </c>
      <c r="I269" s="109">
        <v>0</v>
      </c>
      <c r="J269" s="129">
        <f t="shared" si="90"/>
        <v>579.79999999999995</v>
      </c>
      <c r="K269" s="74">
        <v>0</v>
      </c>
      <c r="L269" s="74">
        <v>0</v>
      </c>
      <c r="M269" s="77">
        <v>579.79999999999995</v>
      </c>
      <c r="N269" s="109">
        <v>0</v>
      </c>
      <c r="O269" s="129">
        <f t="shared" si="95"/>
        <v>579.75</v>
      </c>
      <c r="P269" s="74">
        <v>0</v>
      </c>
      <c r="Q269" s="74">
        <v>0</v>
      </c>
      <c r="R269" s="74">
        <f>429.75+150</f>
        <v>579.75</v>
      </c>
      <c r="S269" s="109">
        <v>0</v>
      </c>
      <c r="T269" s="141">
        <f t="shared" si="87"/>
        <v>0.99991376336667825</v>
      </c>
      <c r="U269" s="16" t="str">
        <f t="shared" si="87"/>
        <v xml:space="preserve"> </v>
      </c>
      <c r="V269" s="16" t="str">
        <f t="shared" si="87"/>
        <v xml:space="preserve"> </v>
      </c>
      <c r="W269" s="16">
        <f t="shared" si="87"/>
        <v>0.99991376336667825</v>
      </c>
      <c r="X269" s="142" t="str">
        <f t="shared" si="87"/>
        <v xml:space="preserve"> </v>
      </c>
    </row>
    <row r="270" spans="1:24" s="12" customFormat="1" ht="79.5" customHeight="1" x14ac:dyDescent="0.2">
      <c r="A270" s="105"/>
      <c r="B270" s="13"/>
      <c r="C270" s="14" t="s">
        <v>936</v>
      </c>
      <c r="D270" s="8">
        <v>3</v>
      </c>
      <c r="E270" s="71">
        <f t="shared" ref="E270:E271" si="98">+F270+G270+H270+I270</f>
        <v>0</v>
      </c>
      <c r="F270" s="70">
        <v>0</v>
      </c>
      <c r="G270" s="71">
        <v>0</v>
      </c>
      <c r="H270" s="70">
        <v>0</v>
      </c>
      <c r="I270" s="103">
        <v>0</v>
      </c>
      <c r="J270" s="127">
        <f t="shared" si="90"/>
        <v>1375</v>
      </c>
      <c r="K270" s="70">
        <v>0</v>
      </c>
      <c r="L270" s="70">
        <v>0</v>
      </c>
      <c r="M270" s="75">
        <v>1375</v>
      </c>
      <c r="N270" s="103">
        <v>0</v>
      </c>
      <c r="O270" s="127">
        <f t="shared" si="95"/>
        <v>1370</v>
      </c>
      <c r="P270" s="70">
        <v>0</v>
      </c>
      <c r="Q270" s="70">
        <v>0</v>
      </c>
      <c r="R270" s="70">
        <f>1250+120</f>
        <v>1370</v>
      </c>
      <c r="S270" s="103">
        <v>0</v>
      </c>
      <c r="T270" s="139">
        <f t="shared" si="87"/>
        <v>0.99636363636363634</v>
      </c>
      <c r="U270" s="9" t="str">
        <f t="shared" si="87"/>
        <v xml:space="preserve"> </v>
      </c>
      <c r="V270" s="9" t="str">
        <f t="shared" si="87"/>
        <v xml:space="preserve"> </v>
      </c>
      <c r="W270" s="9">
        <f t="shared" si="87"/>
        <v>0.99636363636363634</v>
      </c>
      <c r="X270" s="140" t="str">
        <f t="shared" si="87"/>
        <v xml:space="preserve"> </v>
      </c>
    </row>
    <row r="271" spans="1:24" s="12" customFormat="1" ht="81.75" customHeight="1" x14ac:dyDescent="0.2">
      <c r="A271" s="105"/>
      <c r="B271" s="13"/>
      <c r="C271" s="14" t="s">
        <v>899</v>
      </c>
      <c r="D271" s="8">
        <v>3</v>
      </c>
      <c r="E271" s="71">
        <f t="shared" si="98"/>
        <v>0</v>
      </c>
      <c r="F271" s="70">
        <v>0</v>
      </c>
      <c r="G271" s="71">
        <v>0</v>
      </c>
      <c r="H271" s="70">
        <v>0</v>
      </c>
      <c r="I271" s="103">
        <v>0</v>
      </c>
      <c r="J271" s="127">
        <f t="shared" si="90"/>
        <v>12000</v>
      </c>
      <c r="K271" s="70">
        <v>0</v>
      </c>
      <c r="L271" s="70">
        <v>0</v>
      </c>
      <c r="M271" s="75">
        <v>12000</v>
      </c>
      <c r="N271" s="103">
        <v>0</v>
      </c>
      <c r="O271" s="127">
        <f t="shared" si="95"/>
        <v>8400</v>
      </c>
      <c r="P271" s="70">
        <v>0</v>
      </c>
      <c r="Q271" s="70">
        <v>0</v>
      </c>
      <c r="R271" s="75">
        <v>8400</v>
      </c>
      <c r="S271" s="103">
        <v>0</v>
      </c>
      <c r="T271" s="139">
        <f t="shared" si="87"/>
        <v>0.7</v>
      </c>
      <c r="U271" s="9" t="str">
        <f t="shared" si="87"/>
        <v xml:space="preserve"> </v>
      </c>
      <c r="V271" s="9" t="str">
        <f t="shared" si="87"/>
        <v xml:space="preserve"> </v>
      </c>
      <c r="W271" s="9">
        <f t="shared" si="87"/>
        <v>0.7</v>
      </c>
      <c r="X271" s="140" t="str">
        <f t="shared" si="87"/>
        <v xml:space="preserve"> </v>
      </c>
    </row>
    <row r="272" spans="1:24" s="12" customFormat="1" ht="28.5" customHeight="1" x14ac:dyDescent="0.2">
      <c r="A272" s="105"/>
      <c r="B272" s="13"/>
      <c r="C272" s="20" t="s">
        <v>266</v>
      </c>
      <c r="D272" s="8">
        <v>3</v>
      </c>
      <c r="E272" s="71">
        <f>+F272+G272+H272+I272</f>
        <v>0</v>
      </c>
      <c r="F272" s="70">
        <v>0</v>
      </c>
      <c r="G272" s="71">
        <v>0</v>
      </c>
      <c r="H272" s="70">
        <v>0</v>
      </c>
      <c r="I272" s="103">
        <v>0</v>
      </c>
      <c r="J272" s="127">
        <f t="shared" si="90"/>
        <v>64367.6</v>
      </c>
      <c r="K272" s="70">
        <f>SUM(K273:K276)</f>
        <v>0</v>
      </c>
      <c r="L272" s="70">
        <f>SUM(L273:L276)</f>
        <v>54759.6</v>
      </c>
      <c r="M272" s="70">
        <f t="shared" ref="M272:N272" si="99">SUM(M273:M276)</f>
        <v>9608</v>
      </c>
      <c r="N272" s="103">
        <f t="shared" si="99"/>
        <v>0</v>
      </c>
      <c r="O272" s="127">
        <f t="shared" si="95"/>
        <v>61345.942000000003</v>
      </c>
      <c r="P272" s="70">
        <f>SUM(P273:P276)</f>
        <v>0</v>
      </c>
      <c r="Q272" s="70">
        <v>52031.942000000003</v>
      </c>
      <c r="R272" s="70">
        <f>SUM(R273:R276)</f>
        <v>9314</v>
      </c>
      <c r="S272" s="103">
        <f t="shared" ref="S272" si="100">SUM(S273:S276)</f>
        <v>0</v>
      </c>
      <c r="T272" s="139">
        <f t="shared" si="87"/>
        <v>0.9530562270459052</v>
      </c>
      <c r="U272" s="9" t="str">
        <f t="shared" si="87"/>
        <v xml:space="preserve"> </v>
      </c>
      <c r="V272" s="9">
        <f t="shared" si="87"/>
        <v>0.9501884966289017</v>
      </c>
      <c r="W272" s="9">
        <f t="shared" si="87"/>
        <v>0.96940049958368024</v>
      </c>
      <c r="X272" s="140" t="str">
        <f t="shared" si="87"/>
        <v xml:space="preserve"> </v>
      </c>
    </row>
    <row r="273" spans="1:24" ht="39.75" customHeight="1" x14ac:dyDescent="0.2">
      <c r="A273" s="107"/>
      <c r="B273" s="18"/>
      <c r="C273" s="26" t="s">
        <v>900</v>
      </c>
      <c r="D273" s="38">
        <v>3</v>
      </c>
      <c r="E273" s="73">
        <f>+F273+G273+H273+I273</f>
        <v>0</v>
      </c>
      <c r="F273" s="74">
        <v>0</v>
      </c>
      <c r="G273" s="73">
        <v>0</v>
      </c>
      <c r="H273" s="74">
        <v>0</v>
      </c>
      <c r="I273" s="109">
        <v>0</v>
      </c>
      <c r="J273" s="129">
        <f t="shared" si="90"/>
        <v>54759.6</v>
      </c>
      <c r="K273" s="74">
        <v>0</v>
      </c>
      <c r="L273" s="77">
        <v>54759.6</v>
      </c>
      <c r="M273" s="74">
        <v>0</v>
      </c>
      <c r="N273" s="109">
        <v>0</v>
      </c>
      <c r="O273" s="129">
        <f t="shared" si="95"/>
        <v>52031.942000000003</v>
      </c>
      <c r="P273" s="74">
        <v>0</v>
      </c>
      <c r="Q273" s="74">
        <v>52031.942000000003</v>
      </c>
      <c r="R273" s="78"/>
      <c r="S273" s="109">
        <v>0</v>
      </c>
      <c r="T273" s="141">
        <f t="shared" si="87"/>
        <v>0.9501884966289017</v>
      </c>
      <c r="U273" s="16" t="str">
        <f t="shared" si="87"/>
        <v xml:space="preserve"> </v>
      </c>
      <c r="V273" s="16">
        <f t="shared" si="87"/>
        <v>0.9501884966289017</v>
      </c>
      <c r="W273" s="16" t="str">
        <f t="shared" si="87"/>
        <v xml:space="preserve"> </v>
      </c>
      <c r="X273" s="142" t="str">
        <f t="shared" si="87"/>
        <v xml:space="preserve"> </v>
      </c>
    </row>
    <row r="274" spans="1:24" ht="39.75" customHeight="1" x14ac:dyDescent="0.2">
      <c r="A274" s="107"/>
      <c r="B274" s="18"/>
      <c r="C274" s="21" t="s">
        <v>267</v>
      </c>
      <c r="D274" s="38">
        <v>3</v>
      </c>
      <c r="E274" s="73">
        <f t="shared" ref="E274:E276" si="101">+F274+G274+H274+I274</f>
        <v>0</v>
      </c>
      <c r="F274" s="74">
        <v>0</v>
      </c>
      <c r="G274" s="73">
        <v>0</v>
      </c>
      <c r="H274" s="74">
        <v>0</v>
      </c>
      <c r="I274" s="109">
        <v>0</v>
      </c>
      <c r="J274" s="129">
        <f t="shared" si="90"/>
        <v>980</v>
      </c>
      <c r="K274" s="74">
        <v>0</v>
      </c>
      <c r="L274" s="77"/>
      <c r="M274" s="77">
        <v>980</v>
      </c>
      <c r="N274" s="109">
        <v>0</v>
      </c>
      <c r="O274" s="129">
        <f t="shared" si="95"/>
        <v>686</v>
      </c>
      <c r="P274" s="74">
        <v>0</v>
      </c>
      <c r="Q274" s="74">
        <v>0</v>
      </c>
      <c r="R274" s="78">
        <v>686</v>
      </c>
      <c r="S274" s="109">
        <v>0</v>
      </c>
      <c r="T274" s="141">
        <f t="shared" si="87"/>
        <v>0.7</v>
      </c>
      <c r="U274" s="16" t="str">
        <f t="shared" si="87"/>
        <v xml:space="preserve"> </v>
      </c>
      <c r="V274" s="16" t="str">
        <f t="shared" si="87"/>
        <v xml:space="preserve"> </v>
      </c>
      <c r="W274" s="16">
        <f t="shared" si="87"/>
        <v>0.7</v>
      </c>
      <c r="X274" s="142" t="str">
        <f t="shared" si="87"/>
        <v xml:space="preserve"> </v>
      </c>
    </row>
    <row r="275" spans="1:24" ht="39.75" customHeight="1" x14ac:dyDescent="0.2">
      <c r="A275" s="107"/>
      <c r="B275" s="18"/>
      <c r="C275" s="26" t="s">
        <v>268</v>
      </c>
      <c r="D275" s="38">
        <v>3</v>
      </c>
      <c r="E275" s="73">
        <f t="shared" si="101"/>
        <v>0</v>
      </c>
      <c r="F275" s="74">
        <v>0</v>
      </c>
      <c r="G275" s="73">
        <v>0</v>
      </c>
      <c r="H275" s="74">
        <v>0</v>
      </c>
      <c r="I275" s="109">
        <v>0</v>
      </c>
      <c r="J275" s="129">
        <f t="shared" si="90"/>
        <v>4992</v>
      </c>
      <c r="K275" s="74">
        <v>0</v>
      </c>
      <c r="L275" s="74">
        <v>0</v>
      </c>
      <c r="M275" s="77">
        <v>4992</v>
      </c>
      <c r="N275" s="109">
        <v>0</v>
      </c>
      <c r="O275" s="129">
        <f t="shared" si="95"/>
        <v>4992</v>
      </c>
      <c r="P275" s="74">
        <v>0</v>
      </c>
      <c r="Q275" s="74">
        <v>0</v>
      </c>
      <c r="R275" s="78">
        <f>4680+312</f>
        <v>4992</v>
      </c>
      <c r="S275" s="109">
        <v>0</v>
      </c>
      <c r="T275" s="141">
        <f t="shared" si="87"/>
        <v>1</v>
      </c>
      <c r="U275" s="16" t="str">
        <f t="shared" si="87"/>
        <v xml:space="preserve"> </v>
      </c>
      <c r="V275" s="16" t="str">
        <f t="shared" si="87"/>
        <v xml:space="preserve"> </v>
      </c>
      <c r="W275" s="16">
        <f t="shared" si="87"/>
        <v>1</v>
      </c>
      <c r="X275" s="142" t="str">
        <f t="shared" si="87"/>
        <v xml:space="preserve"> </v>
      </c>
    </row>
    <row r="276" spans="1:24" ht="29.25" customHeight="1" x14ac:dyDescent="0.2">
      <c r="A276" s="107"/>
      <c r="B276" s="18"/>
      <c r="C276" s="26" t="s">
        <v>269</v>
      </c>
      <c r="D276" s="38">
        <v>3</v>
      </c>
      <c r="E276" s="73">
        <f t="shared" si="101"/>
        <v>0</v>
      </c>
      <c r="F276" s="74">
        <v>0</v>
      </c>
      <c r="G276" s="73">
        <v>0</v>
      </c>
      <c r="H276" s="74">
        <v>0</v>
      </c>
      <c r="I276" s="109">
        <v>0</v>
      </c>
      <c r="J276" s="129">
        <f t="shared" si="90"/>
        <v>3636</v>
      </c>
      <c r="K276" s="74">
        <v>0</v>
      </c>
      <c r="L276" s="74">
        <v>0</v>
      </c>
      <c r="M276" s="77">
        <v>3636</v>
      </c>
      <c r="N276" s="109">
        <v>0</v>
      </c>
      <c r="O276" s="129">
        <f t="shared" si="95"/>
        <v>3636</v>
      </c>
      <c r="P276" s="74">
        <v>0</v>
      </c>
      <c r="Q276" s="74">
        <v>0</v>
      </c>
      <c r="R276" s="78">
        <f>3180+456</f>
        <v>3636</v>
      </c>
      <c r="S276" s="109">
        <v>0</v>
      </c>
      <c r="T276" s="141">
        <f t="shared" si="87"/>
        <v>1</v>
      </c>
      <c r="U276" s="16" t="str">
        <f t="shared" si="87"/>
        <v xml:space="preserve"> </v>
      </c>
      <c r="V276" s="16" t="str">
        <f t="shared" si="87"/>
        <v xml:space="preserve"> </v>
      </c>
      <c r="W276" s="16">
        <f t="shared" si="87"/>
        <v>1</v>
      </c>
      <c r="X276" s="142" t="str">
        <f t="shared" si="87"/>
        <v xml:space="preserve"> </v>
      </c>
    </row>
    <row r="277" spans="1:24" s="12" customFormat="1" ht="74.25" customHeight="1" x14ac:dyDescent="0.2">
      <c r="A277" s="105"/>
      <c r="B277" s="13"/>
      <c r="C277" s="59" t="s">
        <v>901</v>
      </c>
      <c r="D277" s="8">
        <v>3</v>
      </c>
      <c r="E277" s="71">
        <f t="shared" ref="E277:E313" si="102">+F277+G277+H277+I277</f>
        <v>0</v>
      </c>
      <c r="F277" s="70">
        <v>0</v>
      </c>
      <c r="G277" s="71">
        <v>0</v>
      </c>
      <c r="H277" s="70">
        <v>0</v>
      </c>
      <c r="I277" s="103">
        <v>0</v>
      </c>
      <c r="J277" s="127">
        <f t="shared" si="90"/>
        <v>4140</v>
      </c>
      <c r="K277" s="70">
        <v>0</v>
      </c>
      <c r="L277" s="70">
        <v>0</v>
      </c>
      <c r="M277" s="75">
        <v>4140</v>
      </c>
      <c r="N277" s="103">
        <v>0</v>
      </c>
      <c r="O277" s="127">
        <f t="shared" si="95"/>
        <v>2520</v>
      </c>
      <c r="P277" s="70">
        <v>0</v>
      </c>
      <c r="Q277" s="70">
        <v>0</v>
      </c>
      <c r="R277" s="70">
        <v>2520</v>
      </c>
      <c r="S277" s="103">
        <v>0</v>
      </c>
      <c r="T277" s="139">
        <f t="shared" si="87"/>
        <v>0.60869565217391308</v>
      </c>
      <c r="U277" s="9" t="str">
        <f t="shared" si="87"/>
        <v xml:space="preserve"> </v>
      </c>
      <c r="V277" s="9" t="str">
        <f t="shared" si="87"/>
        <v xml:space="preserve"> </v>
      </c>
      <c r="W277" s="9">
        <f t="shared" si="87"/>
        <v>0.60869565217391308</v>
      </c>
      <c r="X277" s="140" t="str">
        <f t="shared" si="87"/>
        <v xml:space="preserve"> </v>
      </c>
    </row>
    <row r="278" spans="1:24" s="12" customFormat="1" ht="78.75" customHeight="1" x14ac:dyDescent="0.2">
      <c r="A278" s="105"/>
      <c r="B278" s="13"/>
      <c r="C278" s="59" t="s">
        <v>270</v>
      </c>
      <c r="D278" s="8">
        <v>3</v>
      </c>
      <c r="E278" s="71">
        <f t="shared" si="102"/>
        <v>0</v>
      </c>
      <c r="F278" s="70">
        <v>0</v>
      </c>
      <c r="G278" s="71">
        <v>0</v>
      </c>
      <c r="H278" s="70">
        <v>0</v>
      </c>
      <c r="I278" s="103">
        <v>0</v>
      </c>
      <c r="J278" s="127">
        <f t="shared" si="90"/>
        <v>600</v>
      </c>
      <c r="K278" s="70">
        <v>0</v>
      </c>
      <c r="L278" s="70">
        <v>0</v>
      </c>
      <c r="M278" s="75">
        <v>600</v>
      </c>
      <c r="N278" s="103">
        <v>0</v>
      </c>
      <c r="O278" s="127">
        <f t="shared" si="95"/>
        <v>420</v>
      </c>
      <c r="P278" s="70">
        <v>0</v>
      </c>
      <c r="Q278" s="70">
        <v>0</v>
      </c>
      <c r="R278" s="70">
        <v>420</v>
      </c>
      <c r="S278" s="103">
        <v>0</v>
      </c>
      <c r="T278" s="139">
        <f t="shared" si="87"/>
        <v>0.7</v>
      </c>
      <c r="U278" s="9" t="str">
        <f t="shared" si="87"/>
        <v xml:space="preserve"> </v>
      </c>
      <c r="V278" s="9" t="str">
        <f t="shared" si="87"/>
        <v xml:space="preserve"> </v>
      </c>
      <c r="W278" s="9">
        <f t="shared" si="87"/>
        <v>0.7</v>
      </c>
      <c r="X278" s="140" t="str">
        <f t="shared" si="87"/>
        <v xml:space="preserve"> </v>
      </c>
    </row>
    <row r="279" spans="1:24" s="12" customFormat="1" ht="81" customHeight="1" x14ac:dyDescent="0.2">
      <c r="A279" s="105"/>
      <c r="B279" s="13"/>
      <c r="C279" s="20" t="s">
        <v>271</v>
      </c>
      <c r="D279" s="8">
        <v>3</v>
      </c>
      <c r="E279" s="71">
        <f t="shared" si="102"/>
        <v>0</v>
      </c>
      <c r="F279" s="70">
        <v>0</v>
      </c>
      <c r="G279" s="71">
        <v>0</v>
      </c>
      <c r="H279" s="70">
        <v>0</v>
      </c>
      <c r="I279" s="103">
        <v>0</v>
      </c>
      <c r="J279" s="127">
        <f t="shared" si="90"/>
        <v>1992.2</v>
      </c>
      <c r="K279" s="70">
        <v>0</v>
      </c>
      <c r="L279" s="75">
        <v>1992.2</v>
      </c>
      <c r="M279" s="70">
        <v>0</v>
      </c>
      <c r="N279" s="103">
        <v>0</v>
      </c>
      <c r="O279" s="127">
        <f t="shared" si="95"/>
        <v>1125.1170000000002</v>
      </c>
      <c r="P279" s="70">
        <v>0</v>
      </c>
      <c r="Q279" s="70">
        <v>1125.1170000000002</v>
      </c>
      <c r="R279" s="70">
        <v>0</v>
      </c>
      <c r="S279" s="103">
        <v>0</v>
      </c>
      <c r="T279" s="139">
        <f t="shared" si="87"/>
        <v>0.56476106816584692</v>
      </c>
      <c r="U279" s="9" t="str">
        <f t="shared" si="87"/>
        <v xml:space="preserve"> </v>
      </c>
      <c r="V279" s="9">
        <f t="shared" si="87"/>
        <v>0.56476106816584692</v>
      </c>
      <c r="W279" s="9" t="str">
        <f t="shared" si="87"/>
        <v xml:space="preserve"> </v>
      </c>
      <c r="X279" s="140" t="str">
        <f t="shared" si="87"/>
        <v xml:space="preserve"> </v>
      </c>
    </row>
    <row r="280" spans="1:24" s="12" customFormat="1" ht="61.5" customHeight="1" x14ac:dyDescent="0.2">
      <c r="A280" s="105"/>
      <c r="B280" s="13"/>
      <c r="C280" s="20" t="s">
        <v>272</v>
      </c>
      <c r="D280" s="8">
        <v>3</v>
      </c>
      <c r="E280" s="71">
        <f t="shared" si="102"/>
        <v>0</v>
      </c>
      <c r="F280" s="70">
        <v>0</v>
      </c>
      <c r="G280" s="71">
        <v>0</v>
      </c>
      <c r="H280" s="70">
        <v>0</v>
      </c>
      <c r="I280" s="103">
        <v>0</v>
      </c>
      <c r="J280" s="127">
        <f t="shared" si="90"/>
        <v>10933.9</v>
      </c>
      <c r="K280" s="70">
        <v>0</v>
      </c>
      <c r="L280" s="75">
        <v>10933.9</v>
      </c>
      <c r="M280" s="70">
        <v>0</v>
      </c>
      <c r="N280" s="103">
        <v>0</v>
      </c>
      <c r="O280" s="127">
        <f t="shared" si="95"/>
        <v>10401.480000000001</v>
      </c>
      <c r="P280" s="70">
        <v>0</v>
      </c>
      <c r="Q280" s="70">
        <v>10401.480000000001</v>
      </c>
      <c r="R280" s="70">
        <v>0</v>
      </c>
      <c r="S280" s="103">
        <v>0</v>
      </c>
      <c r="T280" s="139">
        <f t="shared" si="87"/>
        <v>0.95130557257703119</v>
      </c>
      <c r="U280" s="9" t="str">
        <f t="shared" si="87"/>
        <v xml:space="preserve"> </v>
      </c>
      <c r="V280" s="9">
        <f t="shared" si="87"/>
        <v>0.95130557257703119</v>
      </c>
      <c r="W280" s="9" t="str">
        <f t="shared" si="87"/>
        <v xml:space="preserve"> </v>
      </c>
      <c r="X280" s="140" t="str">
        <f t="shared" si="87"/>
        <v xml:space="preserve"> </v>
      </c>
    </row>
    <row r="281" spans="1:24" s="12" customFormat="1" ht="95.25" customHeight="1" x14ac:dyDescent="0.2">
      <c r="A281" s="105"/>
      <c r="B281" s="13"/>
      <c r="C281" s="20" t="s">
        <v>273</v>
      </c>
      <c r="D281" s="8">
        <v>3</v>
      </c>
      <c r="E281" s="71"/>
      <c r="F281" s="70">
        <v>0</v>
      </c>
      <c r="G281" s="71">
        <v>0</v>
      </c>
      <c r="H281" s="70">
        <v>0</v>
      </c>
      <c r="I281" s="103">
        <v>0</v>
      </c>
      <c r="J281" s="127">
        <f t="shared" si="90"/>
        <v>780</v>
      </c>
      <c r="K281" s="70">
        <v>0</v>
      </c>
      <c r="L281" s="70">
        <v>0</v>
      </c>
      <c r="M281" s="75">
        <v>780</v>
      </c>
      <c r="N281" s="103">
        <v>0</v>
      </c>
      <c r="O281" s="127">
        <f t="shared" si="95"/>
        <v>546</v>
      </c>
      <c r="P281" s="70">
        <v>0</v>
      </c>
      <c r="Q281" s="70">
        <v>0</v>
      </c>
      <c r="R281" s="72">
        <v>546</v>
      </c>
      <c r="S281" s="103">
        <v>0</v>
      </c>
      <c r="T281" s="139">
        <f t="shared" si="87"/>
        <v>0.7</v>
      </c>
      <c r="U281" s="9" t="str">
        <f t="shared" si="87"/>
        <v xml:space="preserve"> </v>
      </c>
      <c r="V281" s="9" t="str">
        <f t="shared" si="87"/>
        <v xml:space="preserve"> </v>
      </c>
      <c r="W281" s="9">
        <f t="shared" si="87"/>
        <v>0.7</v>
      </c>
      <c r="X281" s="140" t="str">
        <f t="shared" si="87"/>
        <v xml:space="preserve"> </v>
      </c>
    </row>
    <row r="282" spans="1:24" s="12" customFormat="1" ht="75.75" customHeight="1" x14ac:dyDescent="0.2">
      <c r="A282" s="105"/>
      <c r="B282" s="13"/>
      <c r="C282" s="20" t="s">
        <v>274</v>
      </c>
      <c r="D282" s="8">
        <v>3</v>
      </c>
      <c r="E282" s="71"/>
      <c r="F282" s="70">
        <v>0</v>
      </c>
      <c r="G282" s="71">
        <v>0</v>
      </c>
      <c r="H282" s="70">
        <v>0</v>
      </c>
      <c r="I282" s="103">
        <v>0</v>
      </c>
      <c r="J282" s="127">
        <f t="shared" si="90"/>
        <v>2736</v>
      </c>
      <c r="K282" s="70">
        <v>0</v>
      </c>
      <c r="L282" s="70">
        <v>0</v>
      </c>
      <c r="M282" s="75">
        <v>2736</v>
      </c>
      <c r="N282" s="103">
        <v>0</v>
      </c>
      <c r="O282" s="127">
        <f t="shared" si="95"/>
        <v>1680</v>
      </c>
      <c r="P282" s="70">
        <v>0</v>
      </c>
      <c r="Q282" s="70">
        <v>0</v>
      </c>
      <c r="R282" s="72">
        <v>1680</v>
      </c>
      <c r="S282" s="103">
        <v>0</v>
      </c>
      <c r="T282" s="139">
        <f t="shared" ref="T282:X332" si="103">IF(J282=0," ",O282/J282)</f>
        <v>0.61403508771929827</v>
      </c>
      <c r="U282" s="9" t="str">
        <f t="shared" si="103"/>
        <v xml:space="preserve"> </v>
      </c>
      <c r="V282" s="9" t="str">
        <f t="shared" si="103"/>
        <v xml:space="preserve"> </v>
      </c>
      <c r="W282" s="9">
        <f t="shared" si="103"/>
        <v>0.61403508771929827</v>
      </c>
      <c r="X282" s="140" t="str">
        <f t="shared" si="103"/>
        <v xml:space="preserve"> </v>
      </c>
    </row>
    <row r="283" spans="1:24" s="12" customFormat="1" ht="80.25" customHeight="1" x14ac:dyDescent="0.2">
      <c r="A283" s="105"/>
      <c r="B283" s="13"/>
      <c r="C283" s="20" t="s">
        <v>902</v>
      </c>
      <c r="D283" s="8">
        <v>3</v>
      </c>
      <c r="E283" s="71">
        <f t="shared" si="102"/>
        <v>0</v>
      </c>
      <c r="F283" s="70">
        <v>0</v>
      </c>
      <c r="G283" s="71">
        <v>0</v>
      </c>
      <c r="H283" s="70">
        <v>0</v>
      </c>
      <c r="I283" s="103">
        <v>0</v>
      </c>
      <c r="J283" s="127">
        <f t="shared" si="90"/>
        <v>13157.6</v>
      </c>
      <c r="K283" s="70">
        <v>0</v>
      </c>
      <c r="L283" s="75">
        <v>11703.6</v>
      </c>
      <c r="M283" s="75">
        <v>1454</v>
      </c>
      <c r="N283" s="103">
        <v>0</v>
      </c>
      <c r="O283" s="127">
        <f t="shared" si="95"/>
        <v>12916.913</v>
      </c>
      <c r="P283" s="70">
        <v>0</v>
      </c>
      <c r="Q283" s="70">
        <v>11462.913</v>
      </c>
      <c r="R283" s="72">
        <f>954+500</f>
        <v>1454</v>
      </c>
      <c r="S283" s="103">
        <v>0</v>
      </c>
      <c r="T283" s="139">
        <f t="shared" si="103"/>
        <v>0.98170737824527265</v>
      </c>
      <c r="U283" s="9" t="str">
        <f t="shared" si="103"/>
        <v xml:space="preserve"> </v>
      </c>
      <c r="V283" s="9">
        <f t="shared" si="103"/>
        <v>0.97943478929560135</v>
      </c>
      <c r="W283" s="9">
        <f t="shared" si="103"/>
        <v>1</v>
      </c>
      <c r="X283" s="140" t="str">
        <f t="shared" si="103"/>
        <v xml:space="preserve"> </v>
      </c>
    </row>
    <row r="284" spans="1:24" s="12" customFormat="1" ht="43.5" customHeight="1" x14ac:dyDescent="0.2">
      <c r="A284" s="105"/>
      <c r="B284" s="13"/>
      <c r="C284" s="20" t="s">
        <v>275</v>
      </c>
      <c r="D284" s="8">
        <v>3</v>
      </c>
      <c r="E284" s="71">
        <f>+F284+G284+H284+I284</f>
        <v>0</v>
      </c>
      <c r="F284" s="70">
        <v>0</v>
      </c>
      <c r="G284" s="71">
        <v>0</v>
      </c>
      <c r="H284" s="70">
        <v>0</v>
      </c>
      <c r="I284" s="103">
        <v>0</v>
      </c>
      <c r="J284" s="127">
        <f t="shared" si="90"/>
        <v>15176.8</v>
      </c>
      <c r="K284" s="70">
        <v>0</v>
      </c>
      <c r="L284" s="75">
        <v>13856.8</v>
      </c>
      <c r="M284" s="75">
        <v>1320</v>
      </c>
      <c r="N284" s="103">
        <v>0</v>
      </c>
      <c r="O284" s="127">
        <f t="shared" si="95"/>
        <v>14369.04</v>
      </c>
      <c r="P284" s="70">
        <v>0</v>
      </c>
      <c r="Q284" s="70">
        <v>13469.04</v>
      </c>
      <c r="R284" s="72">
        <v>900</v>
      </c>
      <c r="S284" s="103">
        <v>0</v>
      </c>
      <c r="T284" s="139">
        <f t="shared" si="103"/>
        <v>0.94677665911127518</v>
      </c>
      <c r="U284" s="9" t="str">
        <f t="shared" si="103"/>
        <v xml:space="preserve"> </v>
      </c>
      <c r="V284" s="9">
        <f t="shared" si="103"/>
        <v>0.97201662721551885</v>
      </c>
      <c r="W284" s="9">
        <f t="shared" si="103"/>
        <v>0.68181818181818177</v>
      </c>
      <c r="X284" s="140" t="str">
        <f t="shared" si="103"/>
        <v xml:space="preserve"> </v>
      </c>
    </row>
    <row r="285" spans="1:24" s="12" customFormat="1" ht="57" customHeight="1" x14ac:dyDescent="0.2">
      <c r="A285" s="102">
        <v>1049</v>
      </c>
      <c r="B285" s="17">
        <v>21019</v>
      </c>
      <c r="C285" s="17" t="s">
        <v>276</v>
      </c>
      <c r="D285" s="49">
        <v>2</v>
      </c>
      <c r="E285" s="71">
        <f t="shared" si="102"/>
        <v>900000</v>
      </c>
      <c r="F285" s="70">
        <v>0</v>
      </c>
      <c r="G285" s="71">
        <v>0</v>
      </c>
      <c r="H285" s="70">
        <v>0</v>
      </c>
      <c r="I285" s="104">
        <v>900000</v>
      </c>
      <c r="J285" s="127">
        <f t="shared" si="90"/>
        <v>0</v>
      </c>
      <c r="K285" s="70">
        <v>0</v>
      </c>
      <c r="L285" s="70">
        <v>0</v>
      </c>
      <c r="M285" s="70">
        <v>0</v>
      </c>
      <c r="N285" s="103">
        <v>0</v>
      </c>
      <c r="O285" s="127">
        <f t="shared" si="95"/>
        <v>0</v>
      </c>
      <c r="P285" s="70">
        <v>0</v>
      </c>
      <c r="Q285" s="70">
        <v>0</v>
      </c>
      <c r="R285" s="70">
        <v>0</v>
      </c>
      <c r="S285" s="103">
        <v>0</v>
      </c>
      <c r="T285" s="139" t="str">
        <f t="shared" si="103"/>
        <v xml:space="preserve"> </v>
      </c>
      <c r="U285" s="9" t="str">
        <f t="shared" si="103"/>
        <v xml:space="preserve"> </v>
      </c>
      <c r="V285" s="9" t="str">
        <f t="shared" si="103"/>
        <v xml:space="preserve"> </v>
      </c>
      <c r="W285" s="9" t="str">
        <f t="shared" si="103"/>
        <v xml:space="preserve"> </v>
      </c>
      <c r="X285" s="140" t="str">
        <f t="shared" si="103"/>
        <v xml:space="preserve"> </v>
      </c>
    </row>
    <row r="286" spans="1:24" s="12" customFormat="1" ht="46.5" customHeight="1" x14ac:dyDescent="0.2">
      <c r="A286" s="102">
        <v>1049</v>
      </c>
      <c r="B286" s="17">
        <v>21020</v>
      </c>
      <c r="C286" s="17" t="s">
        <v>277</v>
      </c>
      <c r="D286" s="49">
        <v>2</v>
      </c>
      <c r="E286" s="71">
        <f>+F286+G286+H286+I286</f>
        <v>3485491.3</v>
      </c>
      <c r="F286" s="70">
        <v>0</v>
      </c>
      <c r="G286" s="71">
        <v>3485491.3</v>
      </c>
      <c r="H286" s="70">
        <v>0</v>
      </c>
      <c r="I286" s="103">
        <v>0</v>
      </c>
      <c r="J286" s="127">
        <f t="shared" si="90"/>
        <v>6714039.4000000004</v>
      </c>
      <c r="K286" s="79">
        <f>K287+K297</f>
        <v>0</v>
      </c>
      <c r="L286" s="79">
        <f>L287+L297</f>
        <v>6714039.4000000004</v>
      </c>
      <c r="M286" s="79">
        <f t="shared" ref="M286" si="104">M287+M297</f>
        <v>0</v>
      </c>
      <c r="N286" s="130">
        <f>N287+N297</f>
        <v>0</v>
      </c>
      <c r="O286" s="127">
        <f t="shared" si="95"/>
        <v>6540820.5745999999</v>
      </c>
      <c r="P286" s="79">
        <f>P287+P297</f>
        <v>0</v>
      </c>
      <c r="Q286" s="79">
        <f>Q287+Q297</f>
        <v>6540820.5745999999</v>
      </c>
      <c r="R286" s="79">
        <f t="shared" ref="R286:S286" si="105">R287+R297</f>
        <v>0</v>
      </c>
      <c r="S286" s="130">
        <f t="shared" si="105"/>
        <v>0</v>
      </c>
      <c r="T286" s="139">
        <f t="shared" si="103"/>
        <v>0.97420050507895439</v>
      </c>
      <c r="U286" s="9" t="str">
        <f t="shared" si="103"/>
        <v xml:space="preserve"> </v>
      </c>
      <c r="V286" s="9">
        <f t="shared" si="103"/>
        <v>0.97420050507895439</v>
      </c>
      <c r="W286" s="9" t="str">
        <f t="shared" si="103"/>
        <v xml:space="preserve"> </v>
      </c>
      <c r="X286" s="140" t="str">
        <f t="shared" si="103"/>
        <v xml:space="preserve"> </v>
      </c>
    </row>
    <row r="287" spans="1:24" s="12" customFormat="1" ht="45" customHeight="1" x14ac:dyDescent="0.2">
      <c r="A287" s="105"/>
      <c r="B287" s="13"/>
      <c r="C287" s="29" t="s">
        <v>278</v>
      </c>
      <c r="D287" s="8">
        <v>3</v>
      </c>
      <c r="E287" s="71">
        <f t="shared" ref="E287:E306" si="106">+F287+G287+H287+I287</f>
        <v>0</v>
      </c>
      <c r="F287" s="70">
        <v>0</v>
      </c>
      <c r="G287" s="70">
        <v>0</v>
      </c>
      <c r="H287" s="70">
        <v>0</v>
      </c>
      <c r="I287" s="103">
        <v>0</v>
      </c>
      <c r="J287" s="127">
        <f t="shared" si="90"/>
        <v>3737911.7</v>
      </c>
      <c r="K287" s="79">
        <f>SUM(K288:K296)</f>
        <v>0</v>
      </c>
      <c r="L287" s="79">
        <f>SUM(L288:L296)</f>
        <v>3737911.7</v>
      </c>
      <c r="M287" s="79">
        <f t="shared" ref="M287" si="107">SUM(M288:M296)</f>
        <v>0</v>
      </c>
      <c r="N287" s="130">
        <f>SUM(N288:N296)</f>
        <v>0</v>
      </c>
      <c r="O287" s="127">
        <f t="shared" si="95"/>
        <v>3644958.568</v>
      </c>
      <c r="P287" s="79">
        <f>SUM(P288:P296)</f>
        <v>0</v>
      </c>
      <c r="Q287" s="79">
        <f>SUM(Q288:Q296)</f>
        <v>3644958.568</v>
      </c>
      <c r="R287" s="79">
        <f t="shared" ref="R287:S287" si="108">SUM(R288:R296)</f>
        <v>0</v>
      </c>
      <c r="S287" s="130">
        <f t="shared" si="108"/>
        <v>0</v>
      </c>
      <c r="T287" s="139">
        <f t="shared" si="103"/>
        <v>0.97513233605812566</v>
      </c>
      <c r="U287" s="9" t="str">
        <f t="shared" si="103"/>
        <v xml:space="preserve"> </v>
      </c>
      <c r="V287" s="9">
        <f t="shared" si="103"/>
        <v>0.97513233605812566</v>
      </c>
      <c r="W287" s="9" t="str">
        <f t="shared" si="103"/>
        <v xml:space="preserve"> </v>
      </c>
      <c r="X287" s="140" t="str">
        <f t="shared" si="103"/>
        <v xml:space="preserve"> </v>
      </c>
    </row>
    <row r="288" spans="1:24" ht="80.25" customHeight="1" x14ac:dyDescent="0.2">
      <c r="A288" s="107"/>
      <c r="B288" s="18"/>
      <c r="C288" s="60" t="s">
        <v>279</v>
      </c>
      <c r="D288" s="38">
        <v>3</v>
      </c>
      <c r="E288" s="73">
        <f t="shared" si="106"/>
        <v>0</v>
      </c>
      <c r="F288" s="74">
        <v>0</v>
      </c>
      <c r="G288" s="74">
        <v>0</v>
      </c>
      <c r="H288" s="74">
        <v>0</v>
      </c>
      <c r="I288" s="109">
        <v>0</v>
      </c>
      <c r="J288" s="129">
        <f t="shared" si="90"/>
        <v>1212891.6000000001</v>
      </c>
      <c r="K288" s="74">
        <v>0</v>
      </c>
      <c r="L288" s="80">
        <v>1212891.6000000001</v>
      </c>
      <c r="M288" s="74">
        <v>0</v>
      </c>
      <c r="N288" s="109">
        <v>0</v>
      </c>
      <c r="O288" s="129">
        <f t="shared" si="95"/>
        <v>1182248.173</v>
      </c>
      <c r="P288" s="74">
        <v>0</v>
      </c>
      <c r="Q288" s="80">
        <f>581400+600848.173</f>
        <v>1182248.173</v>
      </c>
      <c r="R288" s="74">
        <v>0</v>
      </c>
      <c r="S288" s="109">
        <v>0</v>
      </c>
      <c r="T288" s="141">
        <f t="shared" si="103"/>
        <v>0.97473523025470687</v>
      </c>
      <c r="U288" s="16" t="str">
        <f t="shared" si="103"/>
        <v xml:space="preserve"> </v>
      </c>
      <c r="V288" s="16">
        <f t="shared" si="103"/>
        <v>0.97473523025470687</v>
      </c>
      <c r="W288" s="16" t="str">
        <f t="shared" si="103"/>
        <v xml:space="preserve"> </v>
      </c>
      <c r="X288" s="142" t="str">
        <f t="shared" si="103"/>
        <v xml:space="preserve"> </v>
      </c>
    </row>
    <row r="289" spans="1:24" ht="77.25" customHeight="1" x14ac:dyDescent="0.2">
      <c r="A289" s="107"/>
      <c r="B289" s="18"/>
      <c r="C289" s="60" t="s">
        <v>280</v>
      </c>
      <c r="D289" s="38">
        <v>3</v>
      </c>
      <c r="E289" s="73">
        <f t="shared" si="106"/>
        <v>0</v>
      </c>
      <c r="F289" s="74">
        <v>0</v>
      </c>
      <c r="G289" s="74">
        <v>0</v>
      </c>
      <c r="H289" s="74">
        <v>0</v>
      </c>
      <c r="I289" s="109">
        <v>0</v>
      </c>
      <c r="J289" s="129">
        <f t="shared" si="90"/>
        <v>137243.4</v>
      </c>
      <c r="K289" s="74">
        <v>0</v>
      </c>
      <c r="L289" s="80">
        <v>137243.4</v>
      </c>
      <c r="M289" s="74">
        <v>0</v>
      </c>
      <c r="N289" s="109">
        <v>0</v>
      </c>
      <c r="O289" s="129">
        <f t="shared" si="95"/>
        <v>137243.38</v>
      </c>
      <c r="P289" s="74">
        <v>0</v>
      </c>
      <c r="Q289" s="80">
        <v>137243.38</v>
      </c>
      <c r="R289" s="74">
        <v>0</v>
      </c>
      <c r="S289" s="109">
        <v>0</v>
      </c>
      <c r="T289" s="141">
        <f t="shared" si="103"/>
        <v>0.99999985427350246</v>
      </c>
      <c r="U289" s="16" t="str">
        <f t="shared" si="103"/>
        <v xml:space="preserve"> </v>
      </c>
      <c r="V289" s="16">
        <f t="shared" si="103"/>
        <v>0.99999985427350246</v>
      </c>
      <c r="W289" s="16" t="str">
        <f t="shared" si="103"/>
        <v xml:space="preserve"> </v>
      </c>
      <c r="X289" s="142" t="str">
        <f t="shared" si="103"/>
        <v xml:space="preserve"> </v>
      </c>
    </row>
    <row r="290" spans="1:24" ht="78" customHeight="1" x14ac:dyDescent="0.2">
      <c r="A290" s="107"/>
      <c r="B290" s="18"/>
      <c r="C290" s="60" t="s">
        <v>281</v>
      </c>
      <c r="D290" s="38">
        <v>3</v>
      </c>
      <c r="E290" s="73">
        <f t="shared" si="106"/>
        <v>0</v>
      </c>
      <c r="F290" s="74">
        <v>0</v>
      </c>
      <c r="G290" s="74">
        <v>0</v>
      </c>
      <c r="H290" s="74">
        <v>0</v>
      </c>
      <c r="I290" s="109">
        <v>0</v>
      </c>
      <c r="J290" s="129">
        <f t="shared" si="90"/>
        <v>199560</v>
      </c>
      <c r="K290" s="74">
        <v>0</v>
      </c>
      <c r="L290" s="80">
        <v>199560</v>
      </c>
      <c r="M290" s="74">
        <v>0</v>
      </c>
      <c r="N290" s="109">
        <v>0</v>
      </c>
      <c r="O290" s="129">
        <f t="shared" si="95"/>
        <v>196854</v>
      </c>
      <c r="P290" s="74">
        <v>0</v>
      </c>
      <c r="Q290" s="80">
        <v>196854</v>
      </c>
      <c r="R290" s="74">
        <v>0</v>
      </c>
      <c r="S290" s="109">
        <v>0</v>
      </c>
      <c r="T290" s="141">
        <f t="shared" si="103"/>
        <v>0.98644016837041493</v>
      </c>
      <c r="U290" s="16" t="str">
        <f t="shared" si="103"/>
        <v xml:space="preserve"> </v>
      </c>
      <c r="V290" s="16">
        <f t="shared" si="103"/>
        <v>0.98644016837041493</v>
      </c>
      <c r="W290" s="16" t="str">
        <f t="shared" si="103"/>
        <v xml:space="preserve"> </v>
      </c>
      <c r="X290" s="142" t="str">
        <f t="shared" si="103"/>
        <v xml:space="preserve"> </v>
      </c>
    </row>
    <row r="291" spans="1:24" ht="80.25" customHeight="1" x14ac:dyDescent="0.2">
      <c r="A291" s="107"/>
      <c r="B291" s="18"/>
      <c r="C291" s="60" t="s">
        <v>282</v>
      </c>
      <c r="D291" s="38">
        <v>3</v>
      </c>
      <c r="E291" s="73">
        <f t="shared" si="106"/>
        <v>0</v>
      </c>
      <c r="F291" s="74">
        <v>0</v>
      </c>
      <c r="G291" s="74">
        <v>0</v>
      </c>
      <c r="H291" s="74">
        <v>0</v>
      </c>
      <c r="I291" s="109">
        <v>0</v>
      </c>
      <c r="J291" s="129">
        <f t="shared" si="90"/>
        <v>24750</v>
      </c>
      <c r="K291" s="74">
        <v>0</v>
      </c>
      <c r="L291" s="80">
        <v>24750</v>
      </c>
      <c r="M291" s="74">
        <v>0</v>
      </c>
      <c r="N291" s="109">
        <v>0</v>
      </c>
      <c r="O291" s="129">
        <f t="shared" si="95"/>
        <v>24750</v>
      </c>
      <c r="P291" s="74">
        <v>0</v>
      </c>
      <c r="Q291" s="80">
        <v>24750</v>
      </c>
      <c r="R291" s="74">
        <v>0</v>
      </c>
      <c r="S291" s="109">
        <v>0</v>
      </c>
      <c r="T291" s="141">
        <f t="shared" si="103"/>
        <v>1</v>
      </c>
      <c r="U291" s="16" t="str">
        <f t="shared" si="103"/>
        <v xml:space="preserve"> </v>
      </c>
      <c r="V291" s="16">
        <f t="shared" si="103"/>
        <v>1</v>
      </c>
      <c r="W291" s="16" t="str">
        <f t="shared" si="103"/>
        <v xml:space="preserve"> </v>
      </c>
      <c r="X291" s="142" t="str">
        <f t="shared" si="103"/>
        <v xml:space="preserve"> </v>
      </c>
    </row>
    <row r="292" spans="1:24" ht="78" customHeight="1" x14ac:dyDescent="0.2">
      <c r="A292" s="107"/>
      <c r="B292" s="18"/>
      <c r="C292" s="60" t="s">
        <v>283</v>
      </c>
      <c r="D292" s="38">
        <v>3</v>
      </c>
      <c r="E292" s="73">
        <f t="shared" si="106"/>
        <v>0</v>
      </c>
      <c r="F292" s="74">
        <v>0</v>
      </c>
      <c r="G292" s="74">
        <v>0</v>
      </c>
      <c r="H292" s="74">
        <v>0</v>
      </c>
      <c r="I292" s="109">
        <v>0</v>
      </c>
      <c r="J292" s="129">
        <f t="shared" si="90"/>
        <v>750000</v>
      </c>
      <c r="K292" s="74">
        <v>0</v>
      </c>
      <c r="L292" s="80">
        <v>750000</v>
      </c>
      <c r="M292" s="74">
        <v>0</v>
      </c>
      <c r="N292" s="109">
        <v>0</v>
      </c>
      <c r="O292" s="129">
        <f t="shared" si="95"/>
        <v>690396.375</v>
      </c>
      <c r="P292" s="74">
        <v>0</v>
      </c>
      <c r="Q292" s="80">
        <v>690396.375</v>
      </c>
      <c r="R292" s="74">
        <v>0</v>
      </c>
      <c r="S292" s="109">
        <v>0</v>
      </c>
      <c r="T292" s="141">
        <f t="shared" si="103"/>
        <v>0.92052849999999997</v>
      </c>
      <c r="U292" s="16" t="str">
        <f t="shared" si="103"/>
        <v xml:space="preserve"> </v>
      </c>
      <c r="V292" s="16">
        <f t="shared" si="103"/>
        <v>0.92052849999999997</v>
      </c>
      <c r="W292" s="16" t="str">
        <f t="shared" si="103"/>
        <v xml:space="preserve"> </v>
      </c>
      <c r="X292" s="142" t="str">
        <f t="shared" si="103"/>
        <v xml:space="preserve"> </v>
      </c>
    </row>
    <row r="293" spans="1:24" ht="73.5" customHeight="1" x14ac:dyDescent="0.2">
      <c r="A293" s="107"/>
      <c r="B293" s="18"/>
      <c r="C293" s="60" t="s">
        <v>937</v>
      </c>
      <c r="D293" s="38">
        <v>3</v>
      </c>
      <c r="E293" s="73">
        <f t="shared" si="106"/>
        <v>0</v>
      </c>
      <c r="F293" s="74">
        <v>0</v>
      </c>
      <c r="G293" s="74">
        <v>0</v>
      </c>
      <c r="H293" s="74">
        <v>0</v>
      </c>
      <c r="I293" s="109">
        <v>0</v>
      </c>
      <c r="J293" s="129">
        <f t="shared" si="90"/>
        <v>84799.5</v>
      </c>
      <c r="K293" s="74">
        <v>0</v>
      </c>
      <c r="L293" s="80">
        <v>84799.5</v>
      </c>
      <c r="M293" s="74">
        <v>0</v>
      </c>
      <c r="N293" s="109">
        <v>0</v>
      </c>
      <c r="O293" s="129">
        <f t="shared" si="95"/>
        <v>84799.471999999994</v>
      </c>
      <c r="P293" s="74">
        <v>0</v>
      </c>
      <c r="Q293" s="80">
        <v>84799.471999999994</v>
      </c>
      <c r="R293" s="74">
        <v>0</v>
      </c>
      <c r="S293" s="109">
        <v>0</v>
      </c>
      <c r="T293" s="141">
        <f t="shared" si="103"/>
        <v>0.99999966980937383</v>
      </c>
      <c r="U293" s="16" t="str">
        <f t="shared" si="103"/>
        <v xml:space="preserve"> </v>
      </c>
      <c r="V293" s="16">
        <f t="shared" si="103"/>
        <v>0.99999966980937383</v>
      </c>
      <c r="W293" s="16" t="str">
        <f t="shared" si="103"/>
        <v xml:space="preserve"> </v>
      </c>
      <c r="X293" s="142" t="str">
        <f t="shared" si="103"/>
        <v xml:space="preserve"> </v>
      </c>
    </row>
    <row r="294" spans="1:24" ht="65.25" customHeight="1" x14ac:dyDescent="0.2">
      <c r="A294" s="107"/>
      <c r="B294" s="18"/>
      <c r="C294" s="60" t="s">
        <v>903</v>
      </c>
      <c r="D294" s="38">
        <v>3</v>
      </c>
      <c r="E294" s="73">
        <f t="shared" si="106"/>
        <v>0</v>
      </c>
      <c r="F294" s="74">
        <v>0</v>
      </c>
      <c r="G294" s="74">
        <v>0</v>
      </c>
      <c r="H294" s="74">
        <v>0</v>
      </c>
      <c r="I294" s="109">
        <v>0</v>
      </c>
      <c r="J294" s="129">
        <f t="shared" si="90"/>
        <v>235680</v>
      </c>
      <c r="K294" s="74">
        <v>0</v>
      </c>
      <c r="L294" s="80">
        <v>235680</v>
      </c>
      <c r="M294" s="74">
        <v>0</v>
      </c>
      <c r="N294" s="109">
        <v>0</v>
      </c>
      <c r="O294" s="129">
        <f t="shared" si="95"/>
        <v>235680</v>
      </c>
      <c r="P294" s="74">
        <v>0</v>
      </c>
      <c r="Q294" s="80">
        <v>235680</v>
      </c>
      <c r="R294" s="74">
        <v>0</v>
      </c>
      <c r="S294" s="109">
        <v>0</v>
      </c>
      <c r="T294" s="141">
        <f t="shared" si="103"/>
        <v>1</v>
      </c>
      <c r="U294" s="16" t="str">
        <f t="shared" si="103"/>
        <v xml:space="preserve"> </v>
      </c>
      <c r="V294" s="16">
        <f t="shared" si="103"/>
        <v>1</v>
      </c>
      <c r="W294" s="16" t="str">
        <f t="shared" si="103"/>
        <v xml:space="preserve"> </v>
      </c>
      <c r="X294" s="142" t="str">
        <f t="shared" si="103"/>
        <v xml:space="preserve"> </v>
      </c>
    </row>
    <row r="295" spans="1:24" ht="57.75" customHeight="1" x14ac:dyDescent="0.2">
      <c r="A295" s="107"/>
      <c r="B295" s="18"/>
      <c r="C295" s="60" t="s">
        <v>284</v>
      </c>
      <c r="D295" s="38">
        <v>3</v>
      </c>
      <c r="E295" s="73">
        <f t="shared" si="106"/>
        <v>0</v>
      </c>
      <c r="F295" s="74">
        <v>0</v>
      </c>
      <c r="G295" s="74">
        <v>0</v>
      </c>
      <c r="H295" s="74">
        <v>0</v>
      </c>
      <c r="I295" s="109">
        <v>0</v>
      </c>
      <c r="J295" s="129">
        <f t="shared" si="90"/>
        <v>1046100.5</v>
      </c>
      <c r="K295" s="74">
        <v>0</v>
      </c>
      <c r="L295" s="80">
        <v>1046100.5</v>
      </c>
      <c r="M295" s="74">
        <v>0</v>
      </c>
      <c r="N295" s="109">
        <v>0</v>
      </c>
      <c r="O295" s="129">
        <f t="shared" si="95"/>
        <v>1046100.468</v>
      </c>
      <c r="P295" s="74">
        <v>0</v>
      </c>
      <c r="Q295" s="80">
        <v>1046100.468</v>
      </c>
      <c r="R295" s="74">
        <v>0</v>
      </c>
      <c r="S295" s="109">
        <v>0</v>
      </c>
      <c r="T295" s="141">
        <f t="shared" si="103"/>
        <v>0.99999996941020486</v>
      </c>
      <c r="U295" s="16" t="str">
        <f t="shared" si="103"/>
        <v xml:space="preserve"> </v>
      </c>
      <c r="V295" s="16">
        <f t="shared" si="103"/>
        <v>0.99999996941020486</v>
      </c>
      <c r="W295" s="16" t="str">
        <f t="shared" si="103"/>
        <v xml:space="preserve"> </v>
      </c>
      <c r="X295" s="142" t="str">
        <f t="shared" si="103"/>
        <v xml:space="preserve"> </v>
      </c>
    </row>
    <row r="296" spans="1:24" ht="66.75" customHeight="1" x14ac:dyDescent="0.2">
      <c r="A296" s="107"/>
      <c r="B296" s="18"/>
      <c r="C296" s="60" t="s">
        <v>285</v>
      </c>
      <c r="D296" s="38">
        <v>3</v>
      </c>
      <c r="E296" s="73">
        <f t="shared" si="106"/>
        <v>0</v>
      </c>
      <c r="F296" s="74">
        <v>0</v>
      </c>
      <c r="G296" s="74">
        <v>0</v>
      </c>
      <c r="H296" s="74">
        <v>0</v>
      </c>
      <c r="I296" s="109">
        <v>0</v>
      </c>
      <c r="J296" s="129">
        <f t="shared" si="90"/>
        <v>46886.7</v>
      </c>
      <c r="K296" s="74">
        <v>0</v>
      </c>
      <c r="L296" s="80">
        <v>46886.7</v>
      </c>
      <c r="M296" s="74">
        <v>0</v>
      </c>
      <c r="N296" s="109">
        <v>0</v>
      </c>
      <c r="O296" s="129">
        <f t="shared" si="95"/>
        <v>46886.7</v>
      </c>
      <c r="P296" s="74">
        <v>0</v>
      </c>
      <c r="Q296" s="80">
        <v>46886.7</v>
      </c>
      <c r="R296" s="74">
        <v>0</v>
      </c>
      <c r="S296" s="109">
        <v>0</v>
      </c>
      <c r="T296" s="141">
        <f t="shared" si="103"/>
        <v>1</v>
      </c>
      <c r="U296" s="16" t="str">
        <f t="shared" si="103"/>
        <v xml:space="preserve"> </v>
      </c>
      <c r="V296" s="16">
        <f t="shared" si="103"/>
        <v>1</v>
      </c>
      <c r="W296" s="16" t="str">
        <f t="shared" si="103"/>
        <v xml:space="preserve"> </v>
      </c>
      <c r="X296" s="142" t="str">
        <f t="shared" si="103"/>
        <v xml:space="preserve"> </v>
      </c>
    </row>
    <row r="297" spans="1:24" s="12" customFormat="1" ht="39.75" customHeight="1" x14ac:dyDescent="0.2">
      <c r="A297" s="105"/>
      <c r="B297" s="13"/>
      <c r="C297" s="61" t="s">
        <v>905</v>
      </c>
      <c r="D297" s="8">
        <v>3</v>
      </c>
      <c r="E297" s="71">
        <f t="shared" si="106"/>
        <v>0</v>
      </c>
      <c r="F297" s="70">
        <v>0</v>
      </c>
      <c r="G297" s="70">
        <v>0</v>
      </c>
      <c r="H297" s="70">
        <v>0</v>
      </c>
      <c r="I297" s="103">
        <v>0</v>
      </c>
      <c r="J297" s="127">
        <f t="shared" si="90"/>
        <v>2976127.7</v>
      </c>
      <c r="K297" s="70"/>
      <c r="L297" s="79">
        <f>SUM(L298:L305)</f>
        <v>2976127.7</v>
      </c>
      <c r="M297" s="79">
        <f t="shared" ref="M297:N297" si="109">SUM(M298:M305)</f>
        <v>0</v>
      </c>
      <c r="N297" s="130">
        <f t="shared" si="109"/>
        <v>0</v>
      </c>
      <c r="O297" s="127">
        <f t="shared" si="95"/>
        <v>2895862.0066</v>
      </c>
      <c r="P297" s="79">
        <f>SUM(P298:P305)</f>
        <v>0</v>
      </c>
      <c r="Q297" s="79">
        <f>SUM(Q298:Q305)</f>
        <v>2895862.0066</v>
      </c>
      <c r="R297" s="79">
        <f t="shared" ref="R297:S297" si="110">SUM(R298:R305)</f>
        <v>0</v>
      </c>
      <c r="S297" s="130">
        <f t="shared" si="110"/>
        <v>0</v>
      </c>
      <c r="T297" s="139">
        <f t="shared" si="103"/>
        <v>0.97303015814811966</v>
      </c>
      <c r="U297" s="9" t="str">
        <f t="shared" si="103"/>
        <v xml:space="preserve"> </v>
      </c>
      <c r="V297" s="9">
        <f t="shared" si="103"/>
        <v>0.97303015814811966</v>
      </c>
      <c r="W297" s="9" t="str">
        <f t="shared" si="103"/>
        <v xml:space="preserve"> </v>
      </c>
      <c r="X297" s="140" t="str">
        <f t="shared" si="103"/>
        <v xml:space="preserve"> </v>
      </c>
    </row>
    <row r="298" spans="1:24" ht="131.25" customHeight="1" x14ac:dyDescent="0.2">
      <c r="A298" s="107"/>
      <c r="B298" s="18"/>
      <c r="C298" s="60" t="s">
        <v>904</v>
      </c>
      <c r="D298" s="38">
        <v>3</v>
      </c>
      <c r="E298" s="73">
        <f t="shared" si="106"/>
        <v>0</v>
      </c>
      <c r="F298" s="74">
        <v>0</v>
      </c>
      <c r="G298" s="74">
        <v>0</v>
      </c>
      <c r="H298" s="74">
        <v>0</v>
      </c>
      <c r="I298" s="109">
        <v>0</v>
      </c>
      <c r="J298" s="129">
        <f t="shared" si="90"/>
        <v>625003.19999999995</v>
      </c>
      <c r="K298" s="74">
        <v>0</v>
      </c>
      <c r="L298" s="80">
        <v>625003.19999999995</v>
      </c>
      <c r="M298" s="74">
        <v>0</v>
      </c>
      <c r="N298" s="109">
        <v>0</v>
      </c>
      <c r="O298" s="129">
        <f t="shared" si="95"/>
        <v>623736.01</v>
      </c>
      <c r="P298" s="74">
        <v>0</v>
      </c>
      <c r="Q298" s="80">
        <v>623736.01</v>
      </c>
      <c r="R298" s="74">
        <v>0</v>
      </c>
      <c r="S298" s="109">
        <v>0</v>
      </c>
      <c r="T298" s="141">
        <f t="shared" si="103"/>
        <v>0.9979725063807674</v>
      </c>
      <c r="U298" s="16" t="str">
        <f t="shared" si="103"/>
        <v xml:space="preserve"> </v>
      </c>
      <c r="V298" s="16">
        <f t="shared" si="103"/>
        <v>0.9979725063807674</v>
      </c>
      <c r="W298" s="16" t="str">
        <f t="shared" si="103"/>
        <v xml:space="preserve"> </v>
      </c>
      <c r="X298" s="142" t="str">
        <f t="shared" si="103"/>
        <v xml:space="preserve"> </v>
      </c>
    </row>
    <row r="299" spans="1:24" ht="75.75" customHeight="1" x14ac:dyDescent="0.2">
      <c r="A299" s="107"/>
      <c r="B299" s="18"/>
      <c r="C299" s="60" t="s">
        <v>906</v>
      </c>
      <c r="D299" s="38">
        <v>3</v>
      </c>
      <c r="E299" s="73">
        <f t="shared" si="106"/>
        <v>0</v>
      </c>
      <c r="F299" s="74">
        <v>0</v>
      </c>
      <c r="G299" s="74">
        <v>0</v>
      </c>
      <c r="H299" s="74">
        <v>0</v>
      </c>
      <c r="I299" s="109">
        <v>0</v>
      </c>
      <c r="J299" s="129">
        <f t="shared" ref="J299:J315" si="111">SUM(K299:N299)</f>
        <v>600000</v>
      </c>
      <c r="K299" s="74">
        <v>0</v>
      </c>
      <c r="L299" s="80">
        <v>600000</v>
      </c>
      <c r="M299" s="74">
        <v>0</v>
      </c>
      <c r="N299" s="109">
        <v>0</v>
      </c>
      <c r="O299" s="129">
        <f t="shared" si="95"/>
        <v>599999.978</v>
      </c>
      <c r="P299" s="74">
        <v>0</v>
      </c>
      <c r="Q299" s="80">
        <v>599999.978</v>
      </c>
      <c r="R299" s="74">
        <v>0</v>
      </c>
      <c r="S299" s="109">
        <v>0</v>
      </c>
      <c r="T299" s="141">
        <f t="shared" si="103"/>
        <v>0.9999999633333333</v>
      </c>
      <c r="U299" s="16" t="str">
        <f t="shared" si="103"/>
        <v xml:space="preserve"> </v>
      </c>
      <c r="V299" s="16">
        <f t="shared" si="103"/>
        <v>0.9999999633333333</v>
      </c>
      <c r="W299" s="16" t="str">
        <f t="shared" si="103"/>
        <v xml:space="preserve"> </v>
      </c>
      <c r="X299" s="142" t="str">
        <f t="shared" si="103"/>
        <v xml:space="preserve"> </v>
      </c>
    </row>
    <row r="300" spans="1:24" ht="76.5" customHeight="1" x14ac:dyDescent="0.2">
      <c r="A300" s="107"/>
      <c r="B300" s="18"/>
      <c r="C300" s="60" t="s">
        <v>286</v>
      </c>
      <c r="D300" s="38">
        <v>3</v>
      </c>
      <c r="E300" s="73">
        <f t="shared" si="106"/>
        <v>0</v>
      </c>
      <c r="F300" s="74">
        <v>0</v>
      </c>
      <c r="G300" s="74">
        <v>0</v>
      </c>
      <c r="H300" s="74">
        <v>0</v>
      </c>
      <c r="I300" s="109">
        <v>0</v>
      </c>
      <c r="J300" s="129">
        <f t="shared" si="111"/>
        <v>999999</v>
      </c>
      <c r="K300" s="74">
        <v>0</v>
      </c>
      <c r="L300" s="80">
        <v>999999</v>
      </c>
      <c r="M300" s="74">
        <v>0</v>
      </c>
      <c r="N300" s="109">
        <v>0</v>
      </c>
      <c r="O300" s="129">
        <f t="shared" si="95"/>
        <v>999366.35600000003</v>
      </c>
      <c r="P300" s="74">
        <v>0</v>
      </c>
      <c r="Q300" s="80">
        <v>999366.35600000003</v>
      </c>
      <c r="R300" s="74">
        <v>0</v>
      </c>
      <c r="S300" s="109">
        <v>0</v>
      </c>
      <c r="T300" s="141">
        <f t="shared" si="103"/>
        <v>0.99936735536735544</v>
      </c>
      <c r="U300" s="16" t="str">
        <f t="shared" si="103"/>
        <v xml:space="preserve"> </v>
      </c>
      <c r="V300" s="16">
        <f t="shared" si="103"/>
        <v>0.99936735536735544</v>
      </c>
      <c r="W300" s="16" t="str">
        <f t="shared" si="103"/>
        <v xml:space="preserve"> </v>
      </c>
      <c r="X300" s="142" t="str">
        <f t="shared" si="103"/>
        <v xml:space="preserve"> </v>
      </c>
    </row>
    <row r="301" spans="1:24" ht="64.5" customHeight="1" x14ac:dyDescent="0.2">
      <c r="A301" s="107"/>
      <c r="B301" s="18"/>
      <c r="C301" s="60" t="s">
        <v>907</v>
      </c>
      <c r="D301" s="38">
        <v>3</v>
      </c>
      <c r="E301" s="73">
        <f t="shared" si="106"/>
        <v>0</v>
      </c>
      <c r="F301" s="74">
        <v>0</v>
      </c>
      <c r="G301" s="74">
        <v>0</v>
      </c>
      <c r="H301" s="74">
        <v>0</v>
      </c>
      <c r="I301" s="109">
        <v>0</v>
      </c>
      <c r="J301" s="129">
        <f t="shared" si="111"/>
        <v>200262</v>
      </c>
      <c r="K301" s="74">
        <v>0</v>
      </c>
      <c r="L301" s="80">
        <v>200262</v>
      </c>
      <c r="M301" s="74">
        <v>0</v>
      </c>
      <c r="N301" s="109">
        <v>0</v>
      </c>
      <c r="O301" s="129">
        <f t="shared" si="95"/>
        <v>200262</v>
      </c>
      <c r="P301" s="74">
        <v>0</v>
      </c>
      <c r="Q301" s="80">
        <v>200262</v>
      </c>
      <c r="R301" s="74">
        <v>0</v>
      </c>
      <c r="S301" s="109">
        <v>0</v>
      </c>
      <c r="T301" s="141">
        <f t="shared" si="103"/>
        <v>1</v>
      </c>
      <c r="U301" s="16" t="str">
        <f t="shared" si="103"/>
        <v xml:space="preserve"> </v>
      </c>
      <c r="V301" s="16">
        <f t="shared" si="103"/>
        <v>1</v>
      </c>
      <c r="W301" s="16" t="str">
        <f t="shared" si="103"/>
        <v xml:space="preserve"> </v>
      </c>
      <c r="X301" s="142" t="str">
        <f t="shared" si="103"/>
        <v xml:space="preserve"> </v>
      </c>
    </row>
    <row r="302" spans="1:24" ht="75.75" customHeight="1" x14ac:dyDescent="0.2">
      <c r="A302" s="107"/>
      <c r="B302" s="18"/>
      <c r="C302" s="60" t="s">
        <v>287</v>
      </c>
      <c r="D302" s="38">
        <v>3</v>
      </c>
      <c r="E302" s="73">
        <f t="shared" si="106"/>
        <v>0</v>
      </c>
      <c r="F302" s="74">
        <v>0</v>
      </c>
      <c r="G302" s="74">
        <v>0</v>
      </c>
      <c r="H302" s="74">
        <v>0</v>
      </c>
      <c r="I302" s="109">
        <v>0</v>
      </c>
      <c r="J302" s="129">
        <f t="shared" si="111"/>
        <v>36451.599999999999</v>
      </c>
      <c r="K302" s="74">
        <v>0</v>
      </c>
      <c r="L302" s="80">
        <v>36451.599999999999</v>
      </c>
      <c r="M302" s="74">
        <v>0</v>
      </c>
      <c r="N302" s="109">
        <v>0</v>
      </c>
      <c r="O302" s="129">
        <f t="shared" si="95"/>
        <v>15479.652</v>
      </c>
      <c r="P302" s="74">
        <v>0</v>
      </c>
      <c r="Q302" s="80">
        <v>15479.652</v>
      </c>
      <c r="R302" s="74">
        <v>0</v>
      </c>
      <c r="S302" s="109">
        <v>0</v>
      </c>
      <c r="T302" s="141">
        <f t="shared" si="103"/>
        <v>0.42466316979227253</v>
      </c>
      <c r="U302" s="16" t="str">
        <f t="shared" si="103"/>
        <v xml:space="preserve"> </v>
      </c>
      <c r="V302" s="16">
        <f t="shared" si="103"/>
        <v>0.42466316979227253</v>
      </c>
      <c r="W302" s="16" t="str">
        <f t="shared" si="103"/>
        <v xml:space="preserve"> </v>
      </c>
      <c r="X302" s="142" t="str">
        <f t="shared" si="103"/>
        <v xml:space="preserve"> </v>
      </c>
    </row>
    <row r="303" spans="1:24" ht="79.5" customHeight="1" x14ac:dyDescent="0.2">
      <c r="A303" s="107"/>
      <c r="B303" s="18"/>
      <c r="C303" s="60" t="s">
        <v>288</v>
      </c>
      <c r="D303" s="38">
        <v>3</v>
      </c>
      <c r="E303" s="73">
        <f t="shared" si="106"/>
        <v>0</v>
      </c>
      <c r="F303" s="74">
        <v>0</v>
      </c>
      <c r="G303" s="74">
        <v>0</v>
      </c>
      <c r="H303" s="74">
        <v>0</v>
      </c>
      <c r="I303" s="109">
        <v>0</v>
      </c>
      <c r="J303" s="129">
        <f t="shared" si="111"/>
        <v>388440</v>
      </c>
      <c r="K303" s="74">
        <v>0</v>
      </c>
      <c r="L303" s="80">
        <v>388440</v>
      </c>
      <c r="M303" s="74">
        <v>0</v>
      </c>
      <c r="N303" s="109">
        <v>0</v>
      </c>
      <c r="O303" s="129">
        <f t="shared" si="95"/>
        <v>351376.08799999999</v>
      </c>
      <c r="P303" s="74">
        <v>0</v>
      </c>
      <c r="Q303" s="80">
        <v>351376.08799999999</v>
      </c>
      <c r="R303" s="74">
        <v>0</v>
      </c>
      <c r="S303" s="109">
        <v>0</v>
      </c>
      <c r="T303" s="141">
        <f t="shared" si="103"/>
        <v>0.90458265884049016</v>
      </c>
      <c r="U303" s="16" t="str">
        <f t="shared" si="103"/>
        <v xml:space="preserve"> </v>
      </c>
      <c r="V303" s="16">
        <f t="shared" si="103"/>
        <v>0.90458265884049016</v>
      </c>
      <c r="W303" s="16" t="str">
        <f t="shared" si="103"/>
        <v xml:space="preserve"> </v>
      </c>
      <c r="X303" s="142" t="str">
        <f t="shared" si="103"/>
        <v xml:space="preserve"> </v>
      </c>
    </row>
    <row r="304" spans="1:24" ht="78.75" customHeight="1" x14ac:dyDescent="0.2">
      <c r="A304" s="107"/>
      <c r="B304" s="18"/>
      <c r="C304" s="60" t="s">
        <v>289</v>
      </c>
      <c r="D304" s="38">
        <v>3</v>
      </c>
      <c r="E304" s="73">
        <f t="shared" si="106"/>
        <v>0</v>
      </c>
      <c r="F304" s="74">
        <v>0</v>
      </c>
      <c r="G304" s="74">
        <v>0</v>
      </c>
      <c r="H304" s="74">
        <v>0</v>
      </c>
      <c r="I304" s="109">
        <v>0</v>
      </c>
      <c r="J304" s="129">
        <f t="shared" si="111"/>
        <v>51972.1</v>
      </c>
      <c r="K304" s="74">
        <v>0</v>
      </c>
      <c r="L304" s="80">
        <v>51972.1</v>
      </c>
      <c r="M304" s="74">
        <v>0</v>
      </c>
      <c r="N304" s="109">
        <v>0</v>
      </c>
      <c r="O304" s="129">
        <f t="shared" si="95"/>
        <v>31721.183000000001</v>
      </c>
      <c r="P304" s="74">
        <v>0</v>
      </c>
      <c r="Q304" s="80">
        <v>31721.183000000001</v>
      </c>
      <c r="R304" s="74">
        <v>0</v>
      </c>
      <c r="S304" s="109">
        <v>0</v>
      </c>
      <c r="T304" s="141">
        <f t="shared" si="103"/>
        <v>0.61035022637145708</v>
      </c>
      <c r="U304" s="16" t="str">
        <f t="shared" si="103"/>
        <v xml:space="preserve"> </v>
      </c>
      <c r="V304" s="16">
        <f t="shared" si="103"/>
        <v>0.61035022637145708</v>
      </c>
      <c r="W304" s="16" t="str">
        <f t="shared" si="103"/>
        <v xml:space="preserve"> </v>
      </c>
      <c r="X304" s="142" t="str">
        <f t="shared" si="103"/>
        <v xml:space="preserve"> </v>
      </c>
    </row>
    <row r="305" spans="1:24" ht="79.5" customHeight="1" x14ac:dyDescent="0.2">
      <c r="A305" s="107"/>
      <c r="B305" s="18"/>
      <c r="C305" s="60" t="s">
        <v>908</v>
      </c>
      <c r="D305" s="38">
        <v>3</v>
      </c>
      <c r="E305" s="73">
        <f t="shared" si="106"/>
        <v>0</v>
      </c>
      <c r="F305" s="74">
        <v>0</v>
      </c>
      <c r="G305" s="74">
        <v>0</v>
      </c>
      <c r="H305" s="74">
        <v>0</v>
      </c>
      <c r="I305" s="109">
        <v>0</v>
      </c>
      <c r="J305" s="129">
        <f t="shared" si="111"/>
        <v>73999.8</v>
      </c>
      <c r="K305" s="74">
        <v>0</v>
      </c>
      <c r="L305" s="80">
        <v>73999.8</v>
      </c>
      <c r="M305" s="74">
        <v>0</v>
      </c>
      <c r="N305" s="109">
        <v>0</v>
      </c>
      <c r="O305" s="129">
        <f t="shared" si="95"/>
        <v>73920.739600000001</v>
      </c>
      <c r="P305" s="74">
        <v>0</v>
      </c>
      <c r="Q305" s="80">
        <v>73920.739600000001</v>
      </c>
      <c r="R305" s="74">
        <v>0</v>
      </c>
      <c r="S305" s="109">
        <v>0</v>
      </c>
      <c r="T305" s="141">
        <f t="shared" si="103"/>
        <v>0.99893161332868463</v>
      </c>
      <c r="U305" s="16" t="str">
        <f t="shared" si="103"/>
        <v xml:space="preserve"> </v>
      </c>
      <c r="V305" s="16">
        <f t="shared" si="103"/>
        <v>0.99893161332868463</v>
      </c>
      <c r="W305" s="16" t="str">
        <f t="shared" si="103"/>
        <v xml:space="preserve"> </v>
      </c>
      <c r="X305" s="142" t="str">
        <f t="shared" si="103"/>
        <v xml:space="preserve"> </v>
      </c>
    </row>
    <row r="306" spans="1:24" s="12" customFormat="1" ht="56.25" customHeight="1" x14ac:dyDescent="0.2">
      <c r="A306" s="102">
        <v>1049</v>
      </c>
      <c r="B306" s="17">
        <v>31002</v>
      </c>
      <c r="C306" s="17" t="s">
        <v>290</v>
      </c>
      <c r="D306" s="49">
        <v>2</v>
      </c>
      <c r="E306" s="71">
        <f t="shared" si="106"/>
        <v>50000</v>
      </c>
      <c r="F306" s="70">
        <v>0</v>
      </c>
      <c r="G306" s="70">
        <v>0</v>
      </c>
      <c r="H306" s="70">
        <v>0</v>
      </c>
      <c r="I306" s="104">
        <v>50000</v>
      </c>
      <c r="J306" s="127">
        <f t="shared" si="111"/>
        <v>0</v>
      </c>
      <c r="K306" s="70">
        <v>0</v>
      </c>
      <c r="L306" s="70">
        <v>0</v>
      </c>
      <c r="M306" s="70">
        <v>0</v>
      </c>
      <c r="N306" s="103">
        <v>0</v>
      </c>
      <c r="O306" s="127">
        <f t="shared" si="95"/>
        <v>0</v>
      </c>
      <c r="P306" s="70">
        <v>0</v>
      </c>
      <c r="Q306" s="70">
        <v>0</v>
      </c>
      <c r="R306" s="70">
        <v>0</v>
      </c>
      <c r="S306" s="103">
        <v>0</v>
      </c>
      <c r="T306" s="139" t="str">
        <f t="shared" si="103"/>
        <v xml:space="preserve"> </v>
      </c>
      <c r="U306" s="9" t="str">
        <f t="shared" si="103"/>
        <v xml:space="preserve"> </v>
      </c>
      <c r="V306" s="9" t="str">
        <f t="shared" si="103"/>
        <v xml:space="preserve"> </v>
      </c>
      <c r="W306" s="9" t="str">
        <f t="shared" si="103"/>
        <v xml:space="preserve"> </v>
      </c>
      <c r="X306" s="140" t="str">
        <f t="shared" si="103"/>
        <v xml:space="preserve"> </v>
      </c>
    </row>
    <row r="307" spans="1:24" s="12" customFormat="1" ht="76.5" customHeight="1" x14ac:dyDescent="0.2">
      <c r="A307" s="102">
        <v>1072</v>
      </c>
      <c r="B307" s="17">
        <v>31008</v>
      </c>
      <c r="C307" s="17" t="s">
        <v>291</v>
      </c>
      <c r="D307" s="49">
        <v>2</v>
      </c>
      <c r="E307" s="71">
        <f t="shared" si="102"/>
        <v>182573.7</v>
      </c>
      <c r="F307" s="71">
        <f>+F308+F309</f>
        <v>182573.7</v>
      </c>
      <c r="G307" s="71">
        <f t="shared" ref="G307:I307" si="112">+G308+G309</f>
        <v>0</v>
      </c>
      <c r="H307" s="71">
        <f t="shared" si="112"/>
        <v>0</v>
      </c>
      <c r="I307" s="104">
        <f t="shared" si="112"/>
        <v>0</v>
      </c>
      <c r="J307" s="127">
        <f t="shared" si="111"/>
        <v>0</v>
      </c>
      <c r="K307" s="71">
        <f>+K308+K309</f>
        <v>0</v>
      </c>
      <c r="L307" s="71">
        <f t="shared" ref="L307:N307" si="113">+L308+L309</f>
        <v>0</v>
      </c>
      <c r="M307" s="71">
        <f t="shared" si="113"/>
        <v>0</v>
      </c>
      <c r="N307" s="104">
        <f t="shared" si="113"/>
        <v>0</v>
      </c>
      <c r="O307" s="127">
        <f t="shared" si="95"/>
        <v>0</v>
      </c>
      <c r="P307" s="71">
        <f>+P308+P309</f>
        <v>0</v>
      </c>
      <c r="Q307" s="71">
        <f t="shared" ref="Q307:S307" si="114">+Q308+Q309</f>
        <v>0</v>
      </c>
      <c r="R307" s="71">
        <f t="shared" si="114"/>
        <v>0</v>
      </c>
      <c r="S307" s="104">
        <f t="shared" si="114"/>
        <v>0</v>
      </c>
      <c r="T307" s="139" t="str">
        <f t="shared" si="103"/>
        <v xml:space="preserve"> </v>
      </c>
      <c r="U307" s="9" t="str">
        <f t="shared" si="103"/>
        <v xml:space="preserve"> </v>
      </c>
      <c r="V307" s="9" t="str">
        <f t="shared" si="103"/>
        <v xml:space="preserve"> </v>
      </c>
      <c r="W307" s="9" t="str">
        <f t="shared" si="103"/>
        <v xml:space="preserve"> </v>
      </c>
      <c r="X307" s="140" t="str">
        <f t="shared" si="103"/>
        <v xml:space="preserve"> </v>
      </c>
    </row>
    <row r="308" spans="1:24" ht="64.5" customHeight="1" x14ac:dyDescent="0.2">
      <c r="A308" s="107"/>
      <c r="B308" s="18"/>
      <c r="C308" s="15" t="s">
        <v>292</v>
      </c>
      <c r="D308" s="38">
        <v>3</v>
      </c>
      <c r="E308" s="73">
        <f t="shared" si="102"/>
        <v>81603.899999999994</v>
      </c>
      <c r="F308" s="73">
        <v>81603.899999999994</v>
      </c>
      <c r="G308" s="74">
        <v>0</v>
      </c>
      <c r="H308" s="74">
        <v>0</v>
      </c>
      <c r="I308" s="109">
        <v>0</v>
      </c>
      <c r="J308" s="129">
        <f t="shared" si="111"/>
        <v>0</v>
      </c>
      <c r="K308" s="73">
        <v>0</v>
      </c>
      <c r="L308" s="74">
        <v>0</v>
      </c>
      <c r="M308" s="74">
        <v>0</v>
      </c>
      <c r="N308" s="109">
        <v>0</v>
      </c>
      <c r="O308" s="129">
        <f t="shared" si="95"/>
        <v>0</v>
      </c>
      <c r="P308" s="73">
        <v>0</v>
      </c>
      <c r="Q308" s="74">
        <v>0</v>
      </c>
      <c r="R308" s="74">
        <v>0</v>
      </c>
      <c r="S308" s="109">
        <v>0</v>
      </c>
      <c r="T308" s="141" t="str">
        <f t="shared" si="103"/>
        <v xml:space="preserve"> </v>
      </c>
      <c r="U308" s="16" t="str">
        <f t="shared" si="103"/>
        <v xml:space="preserve"> </v>
      </c>
      <c r="V308" s="16" t="str">
        <f t="shared" si="103"/>
        <v xml:space="preserve"> </v>
      </c>
      <c r="W308" s="16" t="str">
        <f t="shared" si="103"/>
        <v xml:space="preserve"> </v>
      </c>
      <c r="X308" s="142" t="str">
        <f t="shared" si="103"/>
        <v xml:space="preserve"> </v>
      </c>
    </row>
    <row r="309" spans="1:24" ht="54" customHeight="1" x14ac:dyDescent="0.2">
      <c r="A309" s="107"/>
      <c r="B309" s="18"/>
      <c r="C309" s="15" t="s">
        <v>293</v>
      </c>
      <c r="D309" s="38">
        <v>3</v>
      </c>
      <c r="E309" s="73">
        <f t="shared" si="102"/>
        <v>100969.8</v>
      </c>
      <c r="F309" s="73">
        <v>100969.8</v>
      </c>
      <c r="G309" s="74">
        <v>0</v>
      </c>
      <c r="H309" s="74">
        <v>0</v>
      </c>
      <c r="I309" s="109">
        <v>0</v>
      </c>
      <c r="J309" s="129">
        <f t="shared" si="111"/>
        <v>0</v>
      </c>
      <c r="K309" s="73">
        <v>0</v>
      </c>
      <c r="L309" s="74">
        <v>0</v>
      </c>
      <c r="M309" s="74">
        <v>0</v>
      </c>
      <c r="N309" s="109">
        <v>0</v>
      </c>
      <c r="O309" s="129">
        <f t="shared" si="95"/>
        <v>0</v>
      </c>
      <c r="P309" s="73">
        <v>0</v>
      </c>
      <c r="Q309" s="74">
        <v>0</v>
      </c>
      <c r="R309" s="74">
        <v>0</v>
      </c>
      <c r="S309" s="109">
        <v>0</v>
      </c>
      <c r="T309" s="141" t="str">
        <f t="shared" si="103"/>
        <v xml:space="preserve"> </v>
      </c>
      <c r="U309" s="16" t="str">
        <f t="shared" si="103"/>
        <v xml:space="preserve"> </v>
      </c>
      <c r="V309" s="16" t="str">
        <f t="shared" si="103"/>
        <v xml:space="preserve"> </v>
      </c>
      <c r="W309" s="16" t="str">
        <f t="shared" si="103"/>
        <v xml:space="preserve"> </v>
      </c>
      <c r="X309" s="142" t="str">
        <f t="shared" si="103"/>
        <v xml:space="preserve"> </v>
      </c>
    </row>
    <row r="310" spans="1:24" s="12" customFormat="1" ht="55.5" customHeight="1" x14ac:dyDescent="0.2">
      <c r="A310" s="102">
        <v>1072</v>
      </c>
      <c r="B310" s="17">
        <v>31009</v>
      </c>
      <c r="C310" s="17" t="s">
        <v>909</v>
      </c>
      <c r="D310" s="49">
        <v>2</v>
      </c>
      <c r="E310" s="71">
        <f>+F310+G310+H310+I310</f>
        <v>208348.79999999999</v>
      </c>
      <c r="F310" s="71">
        <f>+F311+F312+F313</f>
        <v>182400</v>
      </c>
      <c r="G310" s="71">
        <f>+G311+G312+G313</f>
        <v>0</v>
      </c>
      <c r="H310" s="71">
        <f t="shared" ref="H310:I310" si="115">+H311+H312+H313</f>
        <v>25948.799999999999</v>
      </c>
      <c r="I310" s="104">
        <f t="shared" si="115"/>
        <v>0</v>
      </c>
      <c r="J310" s="127">
        <f t="shared" si="111"/>
        <v>9600</v>
      </c>
      <c r="K310" s="71">
        <f>+K311+K312+K313</f>
        <v>0</v>
      </c>
      <c r="L310" s="71">
        <f t="shared" ref="L310:N310" si="116">+L311+L312+L313</f>
        <v>0</v>
      </c>
      <c r="M310" s="71">
        <f t="shared" si="116"/>
        <v>9600</v>
      </c>
      <c r="N310" s="104">
        <f t="shared" si="116"/>
        <v>0</v>
      </c>
      <c r="O310" s="127">
        <f t="shared" si="95"/>
        <v>9600</v>
      </c>
      <c r="P310" s="71">
        <f>+P311+P312+P313</f>
        <v>0</v>
      </c>
      <c r="Q310" s="71">
        <f t="shared" ref="Q310:S310" si="117">+Q311+Q312+Q313</f>
        <v>0</v>
      </c>
      <c r="R310" s="71">
        <f t="shared" si="117"/>
        <v>9600</v>
      </c>
      <c r="S310" s="104">
        <f t="shared" si="117"/>
        <v>0</v>
      </c>
      <c r="T310" s="139">
        <f t="shared" si="103"/>
        <v>1</v>
      </c>
      <c r="U310" s="9" t="str">
        <f t="shared" si="103"/>
        <v xml:space="preserve"> </v>
      </c>
      <c r="V310" s="9" t="str">
        <f t="shared" si="103"/>
        <v xml:space="preserve"> </v>
      </c>
      <c r="W310" s="9">
        <f t="shared" si="103"/>
        <v>1</v>
      </c>
      <c r="X310" s="140" t="str">
        <f t="shared" si="103"/>
        <v xml:space="preserve"> </v>
      </c>
    </row>
    <row r="311" spans="1:24" ht="60" customHeight="1" x14ac:dyDescent="0.2">
      <c r="A311" s="107"/>
      <c r="B311" s="18"/>
      <c r="C311" s="15" t="s">
        <v>294</v>
      </c>
      <c r="D311" s="38">
        <v>3</v>
      </c>
      <c r="E311" s="73">
        <f>+F311+G311+H311+I311</f>
        <v>25948.799999999999</v>
      </c>
      <c r="F311" s="74">
        <v>0</v>
      </c>
      <c r="G311" s="74">
        <v>0</v>
      </c>
      <c r="H311" s="73">
        <v>25948.799999999999</v>
      </c>
      <c r="I311" s="109">
        <v>0</v>
      </c>
      <c r="J311" s="129">
        <f t="shared" si="111"/>
        <v>0</v>
      </c>
      <c r="K311" s="74">
        <v>0</v>
      </c>
      <c r="L311" s="74">
        <v>0</v>
      </c>
      <c r="M311" s="74">
        <v>0</v>
      </c>
      <c r="N311" s="109">
        <v>0</v>
      </c>
      <c r="O311" s="129">
        <f t="shared" si="95"/>
        <v>0</v>
      </c>
      <c r="P311" s="73">
        <v>0</v>
      </c>
      <c r="Q311" s="73">
        <v>0</v>
      </c>
      <c r="R311" s="73">
        <v>0</v>
      </c>
      <c r="S311" s="106">
        <v>0</v>
      </c>
      <c r="T311" s="141" t="str">
        <f t="shared" si="103"/>
        <v xml:space="preserve"> </v>
      </c>
      <c r="U311" s="16" t="str">
        <f t="shared" si="103"/>
        <v xml:space="preserve"> </v>
      </c>
      <c r="V311" s="16" t="str">
        <f t="shared" si="103"/>
        <v xml:space="preserve"> </v>
      </c>
      <c r="W311" s="16" t="str">
        <f t="shared" si="103"/>
        <v xml:space="preserve"> </v>
      </c>
      <c r="X311" s="142" t="str">
        <f t="shared" si="103"/>
        <v xml:space="preserve"> </v>
      </c>
    </row>
    <row r="312" spans="1:24" ht="53.25" customHeight="1" x14ac:dyDescent="0.2">
      <c r="A312" s="107"/>
      <c r="B312" s="18"/>
      <c r="C312" s="15" t="s">
        <v>295</v>
      </c>
      <c r="D312" s="38">
        <v>3</v>
      </c>
      <c r="E312" s="73">
        <f t="shared" si="102"/>
        <v>182400</v>
      </c>
      <c r="F312" s="73">
        <v>182400</v>
      </c>
      <c r="G312" s="74">
        <v>0</v>
      </c>
      <c r="H312" s="74">
        <v>0</v>
      </c>
      <c r="I312" s="109">
        <v>0</v>
      </c>
      <c r="J312" s="129">
        <f t="shared" si="111"/>
        <v>0</v>
      </c>
      <c r="K312" s="73">
        <v>0</v>
      </c>
      <c r="L312" s="74">
        <v>0</v>
      </c>
      <c r="M312" s="74">
        <v>0</v>
      </c>
      <c r="N312" s="109">
        <v>0</v>
      </c>
      <c r="O312" s="129">
        <f t="shared" si="95"/>
        <v>0</v>
      </c>
      <c r="P312" s="73">
        <v>0</v>
      </c>
      <c r="Q312" s="73">
        <v>0</v>
      </c>
      <c r="R312" s="73">
        <v>0</v>
      </c>
      <c r="S312" s="106">
        <v>0</v>
      </c>
      <c r="T312" s="141" t="str">
        <f t="shared" si="103"/>
        <v xml:space="preserve"> </v>
      </c>
      <c r="U312" s="16" t="str">
        <f t="shared" si="103"/>
        <v xml:space="preserve"> </v>
      </c>
      <c r="V312" s="16" t="str">
        <f t="shared" si="103"/>
        <v xml:space="preserve"> </v>
      </c>
      <c r="W312" s="16" t="str">
        <f t="shared" si="103"/>
        <v xml:space="preserve"> </v>
      </c>
      <c r="X312" s="142" t="str">
        <f t="shared" si="103"/>
        <v xml:space="preserve"> </v>
      </c>
    </row>
    <row r="313" spans="1:24" ht="78" customHeight="1" x14ac:dyDescent="0.2">
      <c r="A313" s="107"/>
      <c r="B313" s="18"/>
      <c r="C313" s="15" t="s">
        <v>910</v>
      </c>
      <c r="D313" s="38">
        <v>3</v>
      </c>
      <c r="E313" s="73">
        <f t="shared" si="102"/>
        <v>0</v>
      </c>
      <c r="F313" s="74">
        <v>0</v>
      </c>
      <c r="G313" s="74">
        <v>0</v>
      </c>
      <c r="H313" s="74">
        <v>0</v>
      </c>
      <c r="I313" s="109">
        <v>0</v>
      </c>
      <c r="J313" s="129">
        <f t="shared" si="111"/>
        <v>9600</v>
      </c>
      <c r="K313" s="74">
        <v>0</v>
      </c>
      <c r="L313" s="74">
        <v>0</v>
      </c>
      <c r="M313" s="73">
        <v>9600</v>
      </c>
      <c r="N313" s="109">
        <v>0</v>
      </c>
      <c r="O313" s="129">
        <f t="shared" si="95"/>
        <v>9600</v>
      </c>
      <c r="P313" s="73">
        <v>0</v>
      </c>
      <c r="Q313" s="73">
        <v>0</v>
      </c>
      <c r="R313" s="73">
        <v>9600</v>
      </c>
      <c r="S313" s="106">
        <v>0</v>
      </c>
      <c r="T313" s="141">
        <f t="shared" si="103"/>
        <v>1</v>
      </c>
      <c r="U313" s="16" t="str">
        <f t="shared" si="103"/>
        <v xml:space="preserve"> </v>
      </c>
      <c r="V313" s="16" t="str">
        <f t="shared" si="103"/>
        <v xml:space="preserve"> </v>
      </c>
      <c r="W313" s="16">
        <f t="shared" si="103"/>
        <v>1</v>
      </c>
      <c r="X313" s="142" t="str">
        <f t="shared" si="103"/>
        <v xml:space="preserve"> </v>
      </c>
    </row>
    <row r="314" spans="1:24" s="12" customFormat="1" ht="39.75" customHeight="1" x14ac:dyDescent="0.2">
      <c r="A314" s="102">
        <v>1072</v>
      </c>
      <c r="B314" s="17">
        <v>31010</v>
      </c>
      <c r="C314" s="17" t="s">
        <v>296</v>
      </c>
      <c r="D314" s="49">
        <v>2</v>
      </c>
      <c r="E314" s="71">
        <f>SUM(F314:I314)</f>
        <v>3246754.5999999996</v>
      </c>
      <c r="F314" s="71">
        <f>SUM(F315:F340)</f>
        <v>492972</v>
      </c>
      <c r="G314" s="71">
        <f t="shared" ref="G314:I314" si="118">SUM(G315:G340)</f>
        <v>2753782.5999999996</v>
      </c>
      <c r="H314" s="71">
        <f t="shared" si="118"/>
        <v>0</v>
      </c>
      <c r="I314" s="104">
        <f t="shared" si="118"/>
        <v>0</v>
      </c>
      <c r="J314" s="127">
        <f t="shared" si="111"/>
        <v>1825354.5000000002</v>
      </c>
      <c r="K314" s="71">
        <f>SUM(K315:K340)</f>
        <v>66309.7</v>
      </c>
      <c r="L314" s="71">
        <f t="shared" ref="L314:N314" si="119">SUM(L315:L340)</f>
        <v>1759044.8000000003</v>
      </c>
      <c r="M314" s="71">
        <f t="shared" si="119"/>
        <v>0</v>
      </c>
      <c r="N314" s="104">
        <f t="shared" si="119"/>
        <v>0</v>
      </c>
      <c r="O314" s="127">
        <f t="shared" si="95"/>
        <v>1716608.7400000002</v>
      </c>
      <c r="P314" s="71">
        <f>SUM(P315:P340)</f>
        <v>62596.88</v>
      </c>
      <c r="Q314" s="71">
        <f>SUM(Q315:Q340)</f>
        <v>1654011.8600000003</v>
      </c>
      <c r="R314" s="71">
        <f>SUM(R315:R341)</f>
        <v>0</v>
      </c>
      <c r="S314" s="104">
        <f>SUM(S315:S341)</f>
        <v>0</v>
      </c>
      <c r="T314" s="139">
        <f t="shared" si="103"/>
        <v>0.94042485445977753</v>
      </c>
      <c r="U314" s="9">
        <f t="shared" si="103"/>
        <v>0.94400789024833476</v>
      </c>
      <c r="V314" s="9">
        <f t="shared" si="103"/>
        <v>0.94028978682066544</v>
      </c>
      <c r="W314" s="9" t="str">
        <f t="shared" si="103"/>
        <v xml:space="preserve"> </v>
      </c>
      <c r="X314" s="140" t="str">
        <f t="shared" si="103"/>
        <v xml:space="preserve"> </v>
      </c>
    </row>
    <row r="315" spans="1:24" ht="63" customHeight="1" x14ac:dyDescent="0.2">
      <c r="A315" s="107"/>
      <c r="B315" s="18"/>
      <c r="C315" s="15" t="s">
        <v>297</v>
      </c>
      <c r="D315" s="38">
        <v>3</v>
      </c>
      <c r="E315" s="73">
        <f t="shared" ref="E315:E340" si="120">SUM(F315:I315)</f>
        <v>281050</v>
      </c>
      <c r="F315" s="74">
        <v>0</v>
      </c>
      <c r="G315" s="74">
        <v>281050</v>
      </c>
      <c r="H315" s="74">
        <v>0</v>
      </c>
      <c r="I315" s="109">
        <v>0</v>
      </c>
      <c r="J315" s="129">
        <f t="shared" si="111"/>
        <v>259959.7</v>
      </c>
      <c r="K315" s="74">
        <v>0</v>
      </c>
      <c r="L315" s="74">
        <v>259959.7</v>
      </c>
      <c r="M315" s="74">
        <v>0</v>
      </c>
      <c r="N315" s="109">
        <v>0</v>
      </c>
      <c r="O315" s="129">
        <f t="shared" si="95"/>
        <v>259866.92</v>
      </c>
      <c r="P315" s="73">
        <v>0</v>
      </c>
      <c r="Q315" s="73">
        <v>259866.92</v>
      </c>
      <c r="R315" s="73">
        <v>0</v>
      </c>
      <c r="S315" s="106">
        <v>0</v>
      </c>
      <c r="T315" s="141">
        <f t="shared" si="103"/>
        <v>0.99964309852642541</v>
      </c>
      <c r="U315" s="16" t="str">
        <f t="shared" si="103"/>
        <v xml:space="preserve"> </v>
      </c>
      <c r="V315" s="16">
        <f t="shared" si="103"/>
        <v>0.99964309852642541</v>
      </c>
      <c r="W315" s="16" t="str">
        <f t="shared" si="103"/>
        <v xml:space="preserve"> </v>
      </c>
      <c r="X315" s="142" t="str">
        <f t="shared" si="103"/>
        <v xml:space="preserve"> </v>
      </c>
    </row>
    <row r="316" spans="1:24" ht="58.5" customHeight="1" x14ac:dyDescent="0.2">
      <c r="A316" s="107"/>
      <c r="B316" s="18"/>
      <c r="C316" s="15" t="s">
        <v>298</v>
      </c>
      <c r="D316" s="38">
        <v>3</v>
      </c>
      <c r="E316" s="73">
        <f t="shared" si="120"/>
        <v>345720</v>
      </c>
      <c r="F316" s="74">
        <v>0</v>
      </c>
      <c r="G316" s="74">
        <v>345720</v>
      </c>
      <c r="H316" s="74">
        <v>0</v>
      </c>
      <c r="I316" s="109">
        <v>0</v>
      </c>
      <c r="J316" s="129">
        <f t="shared" ref="J316:J368" si="121">SUM(K316:N316)</f>
        <v>215223</v>
      </c>
      <c r="K316" s="74">
        <v>0</v>
      </c>
      <c r="L316" s="74">
        <v>215223</v>
      </c>
      <c r="M316" s="74">
        <v>0</v>
      </c>
      <c r="N316" s="109">
        <v>0</v>
      </c>
      <c r="O316" s="129">
        <f t="shared" si="95"/>
        <v>211022.16</v>
      </c>
      <c r="P316" s="73">
        <v>0</v>
      </c>
      <c r="Q316" s="73">
        <v>211022.16</v>
      </c>
      <c r="R316" s="73">
        <v>0</v>
      </c>
      <c r="S316" s="106">
        <v>0</v>
      </c>
      <c r="T316" s="141">
        <f t="shared" si="103"/>
        <v>0.98048145411968057</v>
      </c>
      <c r="U316" s="16" t="str">
        <f t="shared" si="103"/>
        <v xml:space="preserve"> </v>
      </c>
      <c r="V316" s="16">
        <f t="shared" si="103"/>
        <v>0.98048145411968057</v>
      </c>
      <c r="W316" s="16" t="str">
        <f t="shared" si="103"/>
        <v xml:space="preserve"> </v>
      </c>
      <c r="X316" s="142" t="str">
        <f t="shared" si="103"/>
        <v xml:space="preserve"> </v>
      </c>
    </row>
    <row r="317" spans="1:24" ht="39.75" customHeight="1" x14ac:dyDescent="0.2">
      <c r="A317" s="107"/>
      <c r="B317" s="18"/>
      <c r="C317" s="15" t="s">
        <v>299</v>
      </c>
      <c r="D317" s="38">
        <v>3</v>
      </c>
      <c r="E317" s="73">
        <f t="shared" si="120"/>
        <v>23055.200000000001</v>
      </c>
      <c r="F317" s="74">
        <v>0</v>
      </c>
      <c r="G317" s="74">
        <v>23055.200000000001</v>
      </c>
      <c r="H317" s="74">
        <v>0</v>
      </c>
      <c r="I317" s="109">
        <v>0</v>
      </c>
      <c r="J317" s="129">
        <f t="shared" si="121"/>
        <v>15894.4</v>
      </c>
      <c r="K317" s="74">
        <v>0</v>
      </c>
      <c r="L317" s="74">
        <v>15894.4</v>
      </c>
      <c r="M317" s="74">
        <v>0</v>
      </c>
      <c r="N317" s="109">
        <v>0</v>
      </c>
      <c r="O317" s="129">
        <f t="shared" si="95"/>
        <v>15894.4</v>
      </c>
      <c r="P317" s="73">
        <v>0</v>
      </c>
      <c r="Q317" s="73">
        <v>15894.4</v>
      </c>
      <c r="R317" s="73">
        <v>0</v>
      </c>
      <c r="S317" s="106">
        <v>0</v>
      </c>
      <c r="T317" s="141">
        <f t="shared" si="103"/>
        <v>1</v>
      </c>
      <c r="U317" s="16" t="str">
        <f t="shared" si="103"/>
        <v xml:space="preserve"> </v>
      </c>
      <c r="V317" s="16">
        <f t="shared" si="103"/>
        <v>1</v>
      </c>
      <c r="W317" s="16" t="str">
        <f t="shared" si="103"/>
        <v xml:space="preserve"> </v>
      </c>
      <c r="X317" s="142" t="str">
        <f t="shared" si="103"/>
        <v xml:space="preserve"> </v>
      </c>
    </row>
    <row r="318" spans="1:24" ht="57.75" customHeight="1" x14ac:dyDescent="0.2">
      <c r="A318" s="107"/>
      <c r="B318" s="18"/>
      <c r="C318" s="15" t="s">
        <v>300</v>
      </c>
      <c r="D318" s="38">
        <v>3</v>
      </c>
      <c r="E318" s="73">
        <f t="shared" si="120"/>
        <v>13050.5</v>
      </c>
      <c r="F318" s="74">
        <v>0</v>
      </c>
      <c r="G318" s="74">
        <v>13050.5</v>
      </c>
      <c r="H318" s="74">
        <v>0</v>
      </c>
      <c r="I318" s="109">
        <v>0</v>
      </c>
      <c r="J318" s="129">
        <f t="shared" si="121"/>
        <v>27532.7</v>
      </c>
      <c r="K318" s="74">
        <v>0</v>
      </c>
      <c r="L318" s="74">
        <v>27532.7</v>
      </c>
      <c r="M318" s="74">
        <v>0</v>
      </c>
      <c r="N318" s="109">
        <v>0</v>
      </c>
      <c r="O318" s="129">
        <f t="shared" si="95"/>
        <v>17130.22</v>
      </c>
      <c r="P318" s="73">
        <v>0</v>
      </c>
      <c r="Q318" s="73">
        <v>17130.22</v>
      </c>
      <c r="R318" s="73">
        <v>0</v>
      </c>
      <c r="S318" s="106">
        <v>0</v>
      </c>
      <c r="T318" s="141">
        <f t="shared" si="103"/>
        <v>0.6221772655787482</v>
      </c>
      <c r="U318" s="16" t="str">
        <f t="shared" si="103"/>
        <v xml:space="preserve"> </v>
      </c>
      <c r="V318" s="16">
        <f t="shared" si="103"/>
        <v>0.6221772655787482</v>
      </c>
      <c r="W318" s="16" t="str">
        <f t="shared" si="103"/>
        <v xml:space="preserve"> </v>
      </c>
      <c r="X318" s="142" t="str">
        <f t="shared" si="103"/>
        <v xml:space="preserve"> </v>
      </c>
    </row>
    <row r="319" spans="1:24" ht="57" customHeight="1" x14ac:dyDescent="0.2">
      <c r="A319" s="107"/>
      <c r="B319" s="18"/>
      <c r="C319" s="15" t="s">
        <v>301</v>
      </c>
      <c r="D319" s="38">
        <v>3</v>
      </c>
      <c r="E319" s="73">
        <f t="shared" si="120"/>
        <v>23333.5</v>
      </c>
      <c r="F319" s="74">
        <v>0</v>
      </c>
      <c r="G319" s="74">
        <v>23333.5</v>
      </c>
      <c r="H319" s="74">
        <v>0</v>
      </c>
      <c r="I319" s="109">
        <v>0</v>
      </c>
      <c r="J319" s="129">
        <f t="shared" si="121"/>
        <v>37038.199999999997</v>
      </c>
      <c r="K319" s="74">
        <v>0</v>
      </c>
      <c r="L319" s="74">
        <v>37038.199999999997</v>
      </c>
      <c r="M319" s="74">
        <v>0</v>
      </c>
      <c r="N319" s="109">
        <v>0</v>
      </c>
      <c r="O319" s="129">
        <f t="shared" ref="O319:O382" si="122">SUM(P319:S319)</f>
        <v>34223.9</v>
      </c>
      <c r="P319" s="73">
        <v>0</v>
      </c>
      <c r="Q319" s="73">
        <v>34223.9</v>
      </c>
      <c r="R319" s="73">
        <v>0</v>
      </c>
      <c r="S319" s="106">
        <v>0</v>
      </c>
      <c r="T319" s="141">
        <f t="shared" si="103"/>
        <v>0.92401628588862317</v>
      </c>
      <c r="U319" s="16" t="str">
        <f t="shared" si="103"/>
        <v xml:space="preserve"> </v>
      </c>
      <c r="V319" s="16">
        <f t="shared" si="103"/>
        <v>0.92401628588862317</v>
      </c>
      <c r="W319" s="16" t="str">
        <f t="shared" si="103"/>
        <v xml:space="preserve"> </v>
      </c>
      <c r="X319" s="142" t="str">
        <f t="shared" si="103"/>
        <v xml:space="preserve"> </v>
      </c>
    </row>
    <row r="320" spans="1:24" ht="61.5" customHeight="1" x14ac:dyDescent="0.2">
      <c r="A320" s="107"/>
      <c r="B320" s="18"/>
      <c r="C320" s="15" t="s">
        <v>302</v>
      </c>
      <c r="D320" s="38">
        <v>3</v>
      </c>
      <c r="E320" s="73">
        <f t="shared" si="120"/>
        <v>188581.6</v>
      </c>
      <c r="F320" s="74">
        <v>0</v>
      </c>
      <c r="G320" s="74">
        <v>188581.6</v>
      </c>
      <c r="H320" s="74">
        <v>0</v>
      </c>
      <c r="I320" s="109">
        <v>0</v>
      </c>
      <c r="J320" s="129">
        <f t="shared" si="121"/>
        <v>108635.5</v>
      </c>
      <c r="K320" s="74">
        <v>0</v>
      </c>
      <c r="L320" s="74">
        <v>108635.5</v>
      </c>
      <c r="M320" s="74">
        <v>0</v>
      </c>
      <c r="N320" s="109">
        <v>0</v>
      </c>
      <c r="O320" s="129">
        <f t="shared" si="122"/>
        <v>106316.9</v>
      </c>
      <c r="P320" s="73">
        <v>0</v>
      </c>
      <c r="Q320" s="73">
        <v>106316.9</v>
      </c>
      <c r="R320" s="73">
        <v>0</v>
      </c>
      <c r="S320" s="106">
        <v>0</v>
      </c>
      <c r="T320" s="141">
        <f t="shared" si="103"/>
        <v>0.97865706882188597</v>
      </c>
      <c r="U320" s="16" t="str">
        <f t="shared" si="103"/>
        <v xml:space="preserve"> </v>
      </c>
      <c r="V320" s="16">
        <f t="shared" si="103"/>
        <v>0.97865706882188597</v>
      </c>
      <c r="W320" s="16" t="str">
        <f t="shared" si="103"/>
        <v xml:space="preserve"> </v>
      </c>
      <c r="X320" s="142" t="str">
        <f t="shared" si="103"/>
        <v xml:space="preserve"> </v>
      </c>
    </row>
    <row r="321" spans="1:24" ht="67.5" customHeight="1" x14ac:dyDescent="0.2">
      <c r="A321" s="107"/>
      <c r="B321" s="18"/>
      <c r="C321" s="15" t="s">
        <v>303</v>
      </c>
      <c r="D321" s="38">
        <v>3</v>
      </c>
      <c r="E321" s="73">
        <f t="shared" si="120"/>
        <v>168546.7</v>
      </c>
      <c r="F321" s="74">
        <v>0</v>
      </c>
      <c r="G321" s="74">
        <v>168546.7</v>
      </c>
      <c r="H321" s="74">
        <v>0</v>
      </c>
      <c r="I321" s="109">
        <v>0</v>
      </c>
      <c r="J321" s="129">
        <f t="shared" si="121"/>
        <v>85959.200000000012</v>
      </c>
      <c r="K321" s="74">
        <v>0</v>
      </c>
      <c r="L321" s="74">
        <v>85959.200000000012</v>
      </c>
      <c r="M321" s="74">
        <v>0</v>
      </c>
      <c r="N321" s="109">
        <v>0</v>
      </c>
      <c r="O321" s="129">
        <f t="shared" si="122"/>
        <v>83731.039999999994</v>
      </c>
      <c r="P321" s="73">
        <v>0</v>
      </c>
      <c r="Q321" s="73">
        <v>83731.039999999994</v>
      </c>
      <c r="R321" s="73">
        <v>0</v>
      </c>
      <c r="S321" s="106">
        <v>0</v>
      </c>
      <c r="T321" s="141">
        <f t="shared" si="103"/>
        <v>0.9740788653221526</v>
      </c>
      <c r="U321" s="16" t="str">
        <f t="shared" si="103"/>
        <v xml:space="preserve"> </v>
      </c>
      <c r="V321" s="16">
        <f t="shared" si="103"/>
        <v>0.9740788653221526</v>
      </c>
      <c r="W321" s="16" t="str">
        <f t="shared" si="103"/>
        <v xml:space="preserve"> </v>
      </c>
      <c r="X321" s="142" t="str">
        <f t="shared" si="103"/>
        <v xml:space="preserve"> </v>
      </c>
    </row>
    <row r="322" spans="1:24" ht="48" customHeight="1" x14ac:dyDescent="0.2">
      <c r="A322" s="107"/>
      <c r="B322" s="18"/>
      <c r="C322" s="15" t="s">
        <v>304</v>
      </c>
      <c r="D322" s="38">
        <v>3</v>
      </c>
      <c r="E322" s="73">
        <f t="shared" si="120"/>
        <v>41016</v>
      </c>
      <c r="F322" s="74">
        <v>0</v>
      </c>
      <c r="G322" s="74">
        <v>41016</v>
      </c>
      <c r="H322" s="74">
        <v>0</v>
      </c>
      <c r="I322" s="109">
        <v>0</v>
      </c>
      <c r="J322" s="129">
        <f t="shared" si="121"/>
        <v>40919.300000000003</v>
      </c>
      <c r="K322" s="74">
        <v>0</v>
      </c>
      <c r="L322" s="74">
        <v>40919.300000000003</v>
      </c>
      <c r="M322" s="74">
        <v>0</v>
      </c>
      <c r="N322" s="109">
        <v>0</v>
      </c>
      <c r="O322" s="129">
        <f t="shared" si="122"/>
        <v>40467.4</v>
      </c>
      <c r="P322" s="73">
        <v>0</v>
      </c>
      <c r="Q322" s="73">
        <v>40467.4</v>
      </c>
      <c r="R322" s="73">
        <v>0</v>
      </c>
      <c r="S322" s="106">
        <v>0</v>
      </c>
      <c r="T322" s="141">
        <f t="shared" si="103"/>
        <v>0.98895631156935726</v>
      </c>
      <c r="U322" s="16" t="str">
        <f t="shared" si="103"/>
        <v xml:space="preserve"> </v>
      </c>
      <c r="V322" s="16">
        <f t="shared" si="103"/>
        <v>0.98895631156935726</v>
      </c>
      <c r="W322" s="16" t="str">
        <f t="shared" si="103"/>
        <v xml:space="preserve"> </v>
      </c>
      <c r="X322" s="142" t="str">
        <f t="shared" si="103"/>
        <v xml:space="preserve"> </v>
      </c>
    </row>
    <row r="323" spans="1:24" ht="61.5" customHeight="1" x14ac:dyDescent="0.2">
      <c r="A323" s="107"/>
      <c r="B323" s="18"/>
      <c r="C323" s="15" t="s">
        <v>305</v>
      </c>
      <c r="D323" s="38">
        <v>3</v>
      </c>
      <c r="E323" s="73">
        <f t="shared" si="120"/>
        <v>100116.8</v>
      </c>
      <c r="F323" s="74">
        <v>0</v>
      </c>
      <c r="G323" s="74">
        <v>100116.8</v>
      </c>
      <c r="H323" s="74">
        <v>0</v>
      </c>
      <c r="I323" s="109">
        <v>0</v>
      </c>
      <c r="J323" s="129">
        <f t="shared" si="121"/>
        <v>74126.8</v>
      </c>
      <c r="K323" s="74">
        <v>0</v>
      </c>
      <c r="L323" s="74">
        <v>74126.8</v>
      </c>
      <c r="M323" s="74">
        <v>0</v>
      </c>
      <c r="N323" s="109">
        <v>0</v>
      </c>
      <c r="O323" s="129">
        <f t="shared" si="122"/>
        <v>74034.66</v>
      </c>
      <c r="P323" s="73">
        <v>0</v>
      </c>
      <c r="Q323" s="73">
        <v>74034.66</v>
      </c>
      <c r="R323" s="73">
        <v>0</v>
      </c>
      <c r="S323" s="106">
        <v>0</v>
      </c>
      <c r="T323" s="141">
        <f t="shared" si="103"/>
        <v>0.9987569947711219</v>
      </c>
      <c r="U323" s="16" t="str">
        <f t="shared" si="103"/>
        <v xml:space="preserve"> </v>
      </c>
      <c r="V323" s="16">
        <f t="shared" si="103"/>
        <v>0.9987569947711219</v>
      </c>
      <c r="W323" s="16" t="str">
        <f t="shared" si="103"/>
        <v xml:space="preserve"> </v>
      </c>
      <c r="X323" s="142" t="str">
        <f t="shared" si="103"/>
        <v xml:space="preserve"> </v>
      </c>
    </row>
    <row r="324" spans="1:24" ht="60.75" customHeight="1" x14ac:dyDescent="0.2">
      <c r="A324" s="107"/>
      <c r="B324" s="18"/>
      <c r="C324" s="15" t="s">
        <v>306</v>
      </c>
      <c r="D324" s="38">
        <v>3</v>
      </c>
      <c r="E324" s="73">
        <f t="shared" si="120"/>
        <v>64288.4</v>
      </c>
      <c r="F324" s="74">
        <v>0</v>
      </c>
      <c r="G324" s="74">
        <v>64288.4</v>
      </c>
      <c r="H324" s="74">
        <v>0</v>
      </c>
      <c r="I324" s="109">
        <v>0</v>
      </c>
      <c r="J324" s="129">
        <f t="shared" si="121"/>
        <v>49629.8</v>
      </c>
      <c r="K324" s="74">
        <v>0</v>
      </c>
      <c r="L324" s="74">
        <v>49629.8</v>
      </c>
      <c r="M324" s="74">
        <v>0</v>
      </c>
      <c r="N324" s="109">
        <v>0</v>
      </c>
      <c r="O324" s="129">
        <f t="shared" si="122"/>
        <v>49590.9</v>
      </c>
      <c r="P324" s="73">
        <v>0</v>
      </c>
      <c r="Q324" s="73">
        <v>49590.9</v>
      </c>
      <c r="R324" s="73">
        <v>0</v>
      </c>
      <c r="S324" s="106">
        <v>0</v>
      </c>
      <c r="T324" s="141">
        <f t="shared" si="103"/>
        <v>0.99921619672051865</v>
      </c>
      <c r="U324" s="16" t="str">
        <f t="shared" si="103"/>
        <v xml:space="preserve"> </v>
      </c>
      <c r="V324" s="16">
        <f t="shared" si="103"/>
        <v>0.99921619672051865</v>
      </c>
      <c r="W324" s="16" t="str">
        <f t="shared" si="103"/>
        <v xml:space="preserve"> </v>
      </c>
      <c r="X324" s="142" t="str">
        <f t="shared" si="103"/>
        <v xml:space="preserve"> </v>
      </c>
    </row>
    <row r="325" spans="1:24" ht="96" customHeight="1" x14ac:dyDescent="0.2">
      <c r="A325" s="107"/>
      <c r="B325" s="18"/>
      <c r="C325" s="15" t="s">
        <v>307</v>
      </c>
      <c r="D325" s="38">
        <v>3</v>
      </c>
      <c r="E325" s="73">
        <f t="shared" si="120"/>
        <v>117450.3</v>
      </c>
      <c r="F325" s="74">
        <v>0</v>
      </c>
      <c r="G325" s="74">
        <v>117450.3</v>
      </c>
      <c r="H325" s="74">
        <v>0</v>
      </c>
      <c r="I325" s="109">
        <v>0</v>
      </c>
      <c r="J325" s="129">
        <f t="shared" si="121"/>
        <v>129116.6</v>
      </c>
      <c r="K325" s="74">
        <v>0</v>
      </c>
      <c r="L325" s="74">
        <v>129116.6</v>
      </c>
      <c r="M325" s="74">
        <v>0</v>
      </c>
      <c r="N325" s="109">
        <v>0</v>
      </c>
      <c r="O325" s="129">
        <f t="shared" si="122"/>
        <v>129116.5</v>
      </c>
      <c r="P325" s="73">
        <v>0</v>
      </c>
      <c r="Q325" s="73">
        <v>129116.5</v>
      </c>
      <c r="R325" s="73">
        <v>0</v>
      </c>
      <c r="S325" s="106">
        <v>0</v>
      </c>
      <c r="T325" s="141">
        <f t="shared" si="103"/>
        <v>0.99999922550624776</v>
      </c>
      <c r="U325" s="16" t="str">
        <f t="shared" si="103"/>
        <v xml:space="preserve"> </v>
      </c>
      <c r="V325" s="16">
        <f t="shared" si="103"/>
        <v>0.99999922550624776</v>
      </c>
      <c r="W325" s="16" t="str">
        <f t="shared" si="103"/>
        <v xml:space="preserve"> </v>
      </c>
      <c r="X325" s="142" t="str">
        <f t="shared" si="103"/>
        <v xml:space="preserve"> </v>
      </c>
    </row>
    <row r="326" spans="1:24" ht="66" customHeight="1" x14ac:dyDescent="0.2">
      <c r="A326" s="107"/>
      <c r="B326" s="18"/>
      <c r="C326" s="15" t="s">
        <v>911</v>
      </c>
      <c r="D326" s="38">
        <v>3</v>
      </c>
      <c r="E326" s="73">
        <f t="shared" si="120"/>
        <v>165225.20000000001</v>
      </c>
      <c r="F326" s="74">
        <v>0</v>
      </c>
      <c r="G326" s="74">
        <v>165225.20000000001</v>
      </c>
      <c r="H326" s="74">
        <v>0</v>
      </c>
      <c r="I326" s="109">
        <v>0</v>
      </c>
      <c r="J326" s="129">
        <f t="shared" si="121"/>
        <v>169903.50000000003</v>
      </c>
      <c r="K326" s="74">
        <v>0</v>
      </c>
      <c r="L326" s="74">
        <v>169903.50000000003</v>
      </c>
      <c r="M326" s="74">
        <v>0</v>
      </c>
      <c r="N326" s="109">
        <v>0</v>
      </c>
      <c r="O326" s="129">
        <f t="shared" si="122"/>
        <v>154601.63</v>
      </c>
      <c r="P326" s="73">
        <v>0</v>
      </c>
      <c r="Q326" s="73">
        <v>154601.63</v>
      </c>
      <c r="R326" s="73">
        <v>0</v>
      </c>
      <c r="S326" s="106">
        <v>0</v>
      </c>
      <c r="T326" s="141">
        <f t="shared" si="103"/>
        <v>0.90993787650048397</v>
      </c>
      <c r="U326" s="16" t="str">
        <f t="shared" si="103"/>
        <v xml:space="preserve"> </v>
      </c>
      <c r="V326" s="16">
        <f t="shared" si="103"/>
        <v>0.90993787650048397</v>
      </c>
      <c r="W326" s="16" t="str">
        <f t="shared" si="103"/>
        <v xml:space="preserve"> </v>
      </c>
      <c r="X326" s="142" t="str">
        <f t="shared" si="103"/>
        <v xml:space="preserve"> </v>
      </c>
    </row>
    <row r="327" spans="1:24" ht="69.75" customHeight="1" x14ac:dyDescent="0.2">
      <c r="A327" s="107"/>
      <c r="B327" s="18"/>
      <c r="C327" s="15" t="s">
        <v>308</v>
      </c>
      <c r="D327" s="38">
        <v>3</v>
      </c>
      <c r="E327" s="73">
        <f t="shared" si="120"/>
        <v>90904.6</v>
      </c>
      <c r="F327" s="74">
        <v>0</v>
      </c>
      <c r="G327" s="74">
        <v>90904.6</v>
      </c>
      <c r="H327" s="74">
        <v>0</v>
      </c>
      <c r="I327" s="109">
        <v>0</v>
      </c>
      <c r="J327" s="129">
        <f t="shared" si="121"/>
        <v>79727.200000000012</v>
      </c>
      <c r="K327" s="74">
        <v>0</v>
      </c>
      <c r="L327" s="74">
        <v>79727.200000000012</v>
      </c>
      <c r="M327" s="74">
        <v>0</v>
      </c>
      <c r="N327" s="109">
        <v>0</v>
      </c>
      <c r="O327" s="129">
        <f t="shared" si="122"/>
        <v>79723.13</v>
      </c>
      <c r="P327" s="73">
        <v>0</v>
      </c>
      <c r="Q327" s="73">
        <v>79723.13</v>
      </c>
      <c r="R327" s="73">
        <v>0</v>
      </c>
      <c r="S327" s="106">
        <v>0</v>
      </c>
      <c r="T327" s="141">
        <f t="shared" si="103"/>
        <v>0.99994895092264613</v>
      </c>
      <c r="U327" s="16" t="str">
        <f t="shared" si="103"/>
        <v xml:space="preserve"> </v>
      </c>
      <c r="V327" s="16">
        <f t="shared" si="103"/>
        <v>0.99994895092264613</v>
      </c>
      <c r="W327" s="16" t="str">
        <f t="shared" si="103"/>
        <v xml:space="preserve"> </v>
      </c>
      <c r="X327" s="142" t="str">
        <f t="shared" si="103"/>
        <v xml:space="preserve"> </v>
      </c>
    </row>
    <row r="328" spans="1:24" ht="62.25" customHeight="1" x14ac:dyDescent="0.2">
      <c r="A328" s="107"/>
      <c r="B328" s="18"/>
      <c r="C328" s="15" t="s">
        <v>309</v>
      </c>
      <c r="D328" s="38">
        <v>3</v>
      </c>
      <c r="E328" s="73">
        <f t="shared" si="120"/>
        <v>105944.8</v>
      </c>
      <c r="F328" s="74">
        <v>0</v>
      </c>
      <c r="G328" s="74">
        <v>105944.8</v>
      </c>
      <c r="H328" s="74">
        <v>0</v>
      </c>
      <c r="I328" s="109">
        <v>0</v>
      </c>
      <c r="J328" s="129">
        <f t="shared" si="121"/>
        <v>95019.8</v>
      </c>
      <c r="K328" s="74">
        <v>0</v>
      </c>
      <c r="L328" s="74">
        <v>95019.8</v>
      </c>
      <c r="M328" s="74">
        <v>0</v>
      </c>
      <c r="N328" s="109">
        <v>0</v>
      </c>
      <c r="O328" s="129">
        <f t="shared" si="122"/>
        <v>95019.3</v>
      </c>
      <c r="P328" s="73">
        <v>0</v>
      </c>
      <c r="Q328" s="73">
        <v>95019.3</v>
      </c>
      <c r="R328" s="73">
        <v>0</v>
      </c>
      <c r="S328" s="106">
        <v>0</v>
      </c>
      <c r="T328" s="141">
        <f t="shared" si="103"/>
        <v>0.99999473793882954</v>
      </c>
      <c r="U328" s="16" t="str">
        <f t="shared" si="103"/>
        <v xml:space="preserve"> </v>
      </c>
      <c r="V328" s="16">
        <f t="shared" si="103"/>
        <v>0.99999473793882954</v>
      </c>
      <c r="W328" s="16" t="str">
        <f t="shared" si="103"/>
        <v xml:space="preserve"> </v>
      </c>
      <c r="X328" s="142" t="str">
        <f t="shared" si="103"/>
        <v xml:space="preserve"> </v>
      </c>
    </row>
    <row r="329" spans="1:24" ht="62.25" customHeight="1" x14ac:dyDescent="0.2">
      <c r="A329" s="107"/>
      <c r="B329" s="18"/>
      <c r="C329" s="15" t="s">
        <v>310</v>
      </c>
      <c r="D329" s="38">
        <v>3</v>
      </c>
      <c r="E329" s="73">
        <f t="shared" si="120"/>
        <v>43336.9</v>
      </c>
      <c r="F329" s="74">
        <v>0</v>
      </c>
      <c r="G329" s="74">
        <v>43336.9</v>
      </c>
      <c r="H329" s="74">
        <v>0</v>
      </c>
      <c r="I329" s="109">
        <v>0</v>
      </c>
      <c r="J329" s="129">
        <f t="shared" si="121"/>
        <v>41527.399999999994</v>
      </c>
      <c r="K329" s="74">
        <v>0</v>
      </c>
      <c r="L329" s="74">
        <v>41527.399999999994</v>
      </c>
      <c r="M329" s="74">
        <v>0</v>
      </c>
      <c r="N329" s="109">
        <v>0</v>
      </c>
      <c r="O329" s="129">
        <f t="shared" si="122"/>
        <v>31902.65</v>
      </c>
      <c r="P329" s="73">
        <v>0</v>
      </c>
      <c r="Q329" s="73">
        <v>31902.65</v>
      </c>
      <c r="R329" s="73">
        <v>0</v>
      </c>
      <c r="S329" s="106">
        <v>0</v>
      </c>
      <c r="T329" s="141">
        <f t="shared" si="103"/>
        <v>0.76823133641884644</v>
      </c>
      <c r="U329" s="16" t="str">
        <f t="shared" si="103"/>
        <v xml:space="preserve"> </v>
      </c>
      <c r="V329" s="16">
        <f t="shared" si="103"/>
        <v>0.76823133641884644</v>
      </c>
      <c r="W329" s="16" t="str">
        <f t="shared" si="103"/>
        <v xml:space="preserve"> </v>
      </c>
      <c r="X329" s="142" t="str">
        <f t="shared" si="103"/>
        <v xml:space="preserve"> </v>
      </c>
    </row>
    <row r="330" spans="1:24" ht="40.5" customHeight="1" x14ac:dyDescent="0.2">
      <c r="A330" s="107"/>
      <c r="B330" s="18"/>
      <c r="C330" s="15" t="s">
        <v>311</v>
      </c>
      <c r="D330" s="38">
        <v>3</v>
      </c>
      <c r="E330" s="73">
        <f>SUM(F330:I330)</f>
        <v>295870.59999999998</v>
      </c>
      <c r="F330" s="73">
        <v>295870.59999999998</v>
      </c>
      <c r="G330" s="74">
        <v>0</v>
      </c>
      <c r="H330" s="74">
        <v>0</v>
      </c>
      <c r="I330" s="109">
        <v>0</v>
      </c>
      <c r="J330" s="129">
        <f t="shared" si="121"/>
        <v>64087.3</v>
      </c>
      <c r="K330" s="73">
        <v>64087.3</v>
      </c>
      <c r="L330" s="74">
        <v>0</v>
      </c>
      <c r="M330" s="74">
        <v>0</v>
      </c>
      <c r="N330" s="109">
        <v>0</v>
      </c>
      <c r="O330" s="129">
        <f t="shared" si="122"/>
        <v>62596.88</v>
      </c>
      <c r="P330" s="73">
        <v>62596.88</v>
      </c>
      <c r="Q330" s="73">
        <v>0</v>
      </c>
      <c r="R330" s="73">
        <v>0</v>
      </c>
      <c r="S330" s="106">
        <v>0</v>
      </c>
      <c r="T330" s="141">
        <f t="shared" si="103"/>
        <v>0.97674391025991103</v>
      </c>
      <c r="U330" s="16">
        <f t="shared" si="103"/>
        <v>0.97674391025991103</v>
      </c>
      <c r="V330" s="16" t="str">
        <f t="shared" si="103"/>
        <v xml:space="preserve"> </v>
      </c>
      <c r="W330" s="16" t="str">
        <f t="shared" si="103"/>
        <v xml:space="preserve"> </v>
      </c>
      <c r="X330" s="142" t="str">
        <f t="shared" si="103"/>
        <v xml:space="preserve"> </v>
      </c>
    </row>
    <row r="331" spans="1:24" ht="61.5" customHeight="1" x14ac:dyDescent="0.2">
      <c r="A331" s="107"/>
      <c r="B331" s="18"/>
      <c r="C331" s="15" t="s">
        <v>312</v>
      </c>
      <c r="D331" s="38">
        <v>3</v>
      </c>
      <c r="E331" s="73">
        <f>SUM(F331:I331)</f>
        <v>197101.4</v>
      </c>
      <c r="F331" s="73">
        <v>197101.4</v>
      </c>
      <c r="G331" s="74">
        <v>0</v>
      </c>
      <c r="H331" s="74">
        <v>0</v>
      </c>
      <c r="I331" s="109">
        <v>0</v>
      </c>
      <c r="J331" s="129">
        <f t="shared" si="121"/>
        <v>2222.4</v>
      </c>
      <c r="K331" s="73">
        <v>2222.4</v>
      </c>
      <c r="L331" s="74">
        <v>0</v>
      </c>
      <c r="M331" s="74">
        <v>0</v>
      </c>
      <c r="N331" s="109">
        <v>0</v>
      </c>
      <c r="O331" s="129">
        <f t="shared" si="122"/>
        <v>0</v>
      </c>
      <c r="P331" s="73">
        <v>0</v>
      </c>
      <c r="Q331" s="73">
        <v>0</v>
      </c>
      <c r="R331" s="73">
        <v>0</v>
      </c>
      <c r="S331" s="106">
        <v>0</v>
      </c>
      <c r="T331" s="141">
        <f t="shared" si="103"/>
        <v>0</v>
      </c>
      <c r="U331" s="16">
        <f t="shared" si="103"/>
        <v>0</v>
      </c>
      <c r="V331" s="16" t="str">
        <f t="shared" si="103"/>
        <v xml:space="preserve"> </v>
      </c>
      <c r="W331" s="16" t="str">
        <f t="shared" si="103"/>
        <v xml:space="preserve"> </v>
      </c>
      <c r="X331" s="142" t="str">
        <f t="shared" si="103"/>
        <v xml:space="preserve"> </v>
      </c>
    </row>
    <row r="332" spans="1:24" ht="62.25" customHeight="1" x14ac:dyDescent="0.2">
      <c r="A332" s="107"/>
      <c r="B332" s="18"/>
      <c r="C332" s="15" t="s">
        <v>313</v>
      </c>
      <c r="D332" s="38">
        <v>3</v>
      </c>
      <c r="E332" s="73">
        <f t="shared" si="120"/>
        <v>175685.1</v>
      </c>
      <c r="F332" s="74">
        <v>0</v>
      </c>
      <c r="G332" s="74">
        <v>175685.1</v>
      </c>
      <c r="H332" s="74">
        <v>0</v>
      </c>
      <c r="I332" s="109">
        <v>0</v>
      </c>
      <c r="J332" s="129">
        <f t="shared" si="121"/>
        <v>133496.79999999999</v>
      </c>
      <c r="K332" s="74">
        <v>0</v>
      </c>
      <c r="L332" s="74">
        <v>133496.79999999999</v>
      </c>
      <c r="M332" s="74">
        <v>0</v>
      </c>
      <c r="N332" s="109">
        <v>0</v>
      </c>
      <c r="O332" s="129">
        <f t="shared" si="122"/>
        <v>80058.850000000006</v>
      </c>
      <c r="P332" s="73">
        <v>0</v>
      </c>
      <c r="Q332" s="73">
        <v>80058.850000000006</v>
      </c>
      <c r="R332" s="73">
        <v>0</v>
      </c>
      <c r="S332" s="106">
        <v>0</v>
      </c>
      <c r="T332" s="141">
        <f t="shared" si="103"/>
        <v>0.59970613527814909</v>
      </c>
      <c r="U332" s="16" t="str">
        <f t="shared" si="103"/>
        <v xml:space="preserve"> </v>
      </c>
      <c r="V332" s="16">
        <f t="shared" si="103"/>
        <v>0.59970613527814909</v>
      </c>
      <c r="W332" s="16" t="str">
        <f t="shared" si="103"/>
        <v xml:space="preserve"> </v>
      </c>
      <c r="X332" s="142" t="str">
        <f t="shared" si="103"/>
        <v xml:space="preserve"> </v>
      </c>
    </row>
    <row r="333" spans="1:24" ht="59.25" customHeight="1" x14ac:dyDescent="0.2">
      <c r="A333" s="107"/>
      <c r="B333" s="18"/>
      <c r="C333" s="15" t="s">
        <v>314</v>
      </c>
      <c r="D333" s="38">
        <v>3</v>
      </c>
      <c r="E333" s="73">
        <f t="shared" si="120"/>
        <v>122916</v>
      </c>
      <c r="F333" s="74">
        <v>0</v>
      </c>
      <c r="G333" s="74">
        <v>122916</v>
      </c>
      <c r="H333" s="74">
        <v>0</v>
      </c>
      <c r="I333" s="109">
        <v>0</v>
      </c>
      <c r="J333" s="129">
        <f t="shared" si="121"/>
        <v>108718</v>
      </c>
      <c r="K333" s="74">
        <v>0</v>
      </c>
      <c r="L333" s="74">
        <v>108718</v>
      </c>
      <c r="M333" s="74">
        <v>0</v>
      </c>
      <c r="N333" s="109">
        <v>0</v>
      </c>
      <c r="O333" s="129">
        <f t="shared" si="122"/>
        <v>107191.1</v>
      </c>
      <c r="P333" s="73">
        <v>0</v>
      </c>
      <c r="Q333" s="73">
        <v>107191.1</v>
      </c>
      <c r="R333" s="73">
        <v>0</v>
      </c>
      <c r="S333" s="106">
        <v>0</v>
      </c>
      <c r="T333" s="141">
        <f t="shared" ref="T333:X383" si="123">IF(J333=0," ",O333/J333)</f>
        <v>0.98595540756820399</v>
      </c>
      <c r="U333" s="16" t="str">
        <f t="shared" si="123"/>
        <v xml:space="preserve"> </v>
      </c>
      <c r="V333" s="16">
        <f t="shared" si="123"/>
        <v>0.98595540756820399</v>
      </c>
      <c r="W333" s="16" t="str">
        <f t="shared" si="123"/>
        <v xml:space="preserve"> </v>
      </c>
      <c r="X333" s="142" t="str">
        <f t="shared" si="123"/>
        <v xml:space="preserve"> </v>
      </c>
    </row>
    <row r="334" spans="1:24" ht="63" customHeight="1" x14ac:dyDescent="0.2">
      <c r="A334" s="107"/>
      <c r="B334" s="18"/>
      <c r="C334" s="15" t="s">
        <v>315</v>
      </c>
      <c r="D334" s="38">
        <v>3</v>
      </c>
      <c r="E334" s="73">
        <f t="shared" si="120"/>
        <v>20312.900000000001</v>
      </c>
      <c r="F334" s="74">
        <v>0</v>
      </c>
      <c r="G334" s="74">
        <v>20312.900000000001</v>
      </c>
      <c r="H334" s="74">
        <v>0</v>
      </c>
      <c r="I334" s="109">
        <v>0</v>
      </c>
      <c r="J334" s="129">
        <f t="shared" si="121"/>
        <v>13076.800000000001</v>
      </c>
      <c r="K334" s="74">
        <v>0</v>
      </c>
      <c r="L334" s="74">
        <v>13076.800000000001</v>
      </c>
      <c r="M334" s="74">
        <v>0</v>
      </c>
      <c r="N334" s="109">
        <v>0</v>
      </c>
      <c r="O334" s="129">
        <f t="shared" si="122"/>
        <v>13076.8</v>
      </c>
      <c r="P334" s="73">
        <v>0</v>
      </c>
      <c r="Q334" s="73">
        <v>13076.8</v>
      </c>
      <c r="R334" s="73">
        <v>0</v>
      </c>
      <c r="S334" s="106">
        <v>0</v>
      </c>
      <c r="T334" s="141">
        <f t="shared" si="123"/>
        <v>0.99999999999999989</v>
      </c>
      <c r="U334" s="16" t="str">
        <f t="shared" si="123"/>
        <v xml:space="preserve"> </v>
      </c>
      <c r="V334" s="16">
        <f t="shared" si="123"/>
        <v>0.99999999999999989</v>
      </c>
      <c r="W334" s="16" t="str">
        <f t="shared" si="123"/>
        <v xml:space="preserve"> </v>
      </c>
      <c r="X334" s="142" t="str">
        <f t="shared" si="123"/>
        <v xml:space="preserve"> </v>
      </c>
    </row>
    <row r="335" spans="1:24" ht="54" customHeight="1" x14ac:dyDescent="0.2">
      <c r="A335" s="107"/>
      <c r="B335" s="18"/>
      <c r="C335" s="15" t="s">
        <v>316</v>
      </c>
      <c r="D335" s="38">
        <v>3</v>
      </c>
      <c r="E335" s="73">
        <f t="shared" si="120"/>
        <v>80017.399999999994</v>
      </c>
      <c r="F335" s="74">
        <v>0</v>
      </c>
      <c r="G335" s="74">
        <v>80017.399999999994</v>
      </c>
      <c r="H335" s="74">
        <v>0</v>
      </c>
      <c r="I335" s="109">
        <v>0</v>
      </c>
      <c r="J335" s="129">
        <f t="shared" si="121"/>
        <v>71045.399999999994</v>
      </c>
      <c r="K335" s="74">
        <v>0</v>
      </c>
      <c r="L335" s="74">
        <v>71045.399999999994</v>
      </c>
      <c r="M335" s="74">
        <v>0</v>
      </c>
      <c r="N335" s="109">
        <v>0</v>
      </c>
      <c r="O335" s="129">
        <f t="shared" si="122"/>
        <v>71043.399999999994</v>
      </c>
      <c r="P335" s="73">
        <v>0</v>
      </c>
      <c r="Q335" s="73">
        <v>71043.399999999994</v>
      </c>
      <c r="R335" s="73">
        <v>0</v>
      </c>
      <c r="S335" s="106">
        <v>0</v>
      </c>
      <c r="T335" s="141">
        <f t="shared" si="123"/>
        <v>0.99997184898670433</v>
      </c>
      <c r="U335" s="16" t="str">
        <f t="shared" si="123"/>
        <v xml:space="preserve"> </v>
      </c>
      <c r="V335" s="16">
        <f t="shared" si="123"/>
        <v>0.99997184898670433</v>
      </c>
      <c r="W335" s="16" t="str">
        <f t="shared" si="123"/>
        <v xml:space="preserve"> </v>
      </c>
      <c r="X335" s="142" t="str">
        <f t="shared" si="123"/>
        <v xml:space="preserve"> </v>
      </c>
    </row>
    <row r="336" spans="1:24" ht="39.75" customHeight="1" x14ac:dyDescent="0.2">
      <c r="A336" s="107"/>
      <c r="B336" s="18"/>
      <c r="C336" s="15" t="s">
        <v>317</v>
      </c>
      <c r="D336" s="38">
        <v>3</v>
      </c>
      <c r="E336" s="73">
        <f t="shared" si="120"/>
        <v>70609.8</v>
      </c>
      <c r="F336" s="74">
        <v>0</v>
      </c>
      <c r="G336" s="74">
        <v>70609.8</v>
      </c>
      <c r="H336" s="74">
        <v>0</v>
      </c>
      <c r="I336" s="109">
        <v>0</v>
      </c>
      <c r="J336" s="129">
        <f t="shared" si="121"/>
        <v>2494.1000000000058</v>
      </c>
      <c r="K336" s="74">
        <v>0</v>
      </c>
      <c r="L336" s="74">
        <v>2494.1000000000058</v>
      </c>
      <c r="M336" s="74">
        <v>0</v>
      </c>
      <c r="N336" s="109">
        <v>0</v>
      </c>
      <c r="O336" s="129">
        <f t="shared" si="122"/>
        <v>0</v>
      </c>
      <c r="P336" s="73">
        <v>0</v>
      </c>
      <c r="Q336" s="73">
        <v>0</v>
      </c>
      <c r="R336" s="73">
        <v>0</v>
      </c>
      <c r="S336" s="106">
        <v>0</v>
      </c>
      <c r="T336" s="141">
        <f t="shared" si="123"/>
        <v>0</v>
      </c>
      <c r="U336" s="16" t="str">
        <f t="shared" si="123"/>
        <v xml:space="preserve"> </v>
      </c>
      <c r="V336" s="16">
        <f t="shared" si="123"/>
        <v>0</v>
      </c>
      <c r="W336" s="16" t="str">
        <f t="shared" si="123"/>
        <v xml:space="preserve"> </v>
      </c>
      <c r="X336" s="142" t="str">
        <f t="shared" si="123"/>
        <v xml:space="preserve"> </v>
      </c>
    </row>
    <row r="337" spans="1:24" ht="62.25" customHeight="1" x14ac:dyDescent="0.2">
      <c r="A337" s="107"/>
      <c r="B337" s="18"/>
      <c r="C337" s="15" t="s">
        <v>318</v>
      </c>
      <c r="D337" s="38">
        <v>3</v>
      </c>
      <c r="E337" s="73">
        <f t="shared" si="120"/>
        <v>142445.1</v>
      </c>
      <c r="F337" s="74">
        <v>0</v>
      </c>
      <c r="G337" s="74">
        <v>142445.1</v>
      </c>
      <c r="H337" s="74">
        <v>0</v>
      </c>
      <c r="I337" s="109">
        <v>0</v>
      </c>
      <c r="J337" s="129">
        <f t="shared" si="121"/>
        <v>0.1999999999998181</v>
      </c>
      <c r="K337" s="74">
        <v>0</v>
      </c>
      <c r="L337" s="74">
        <v>0.1999999999998181</v>
      </c>
      <c r="M337" s="74">
        <v>0</v>
      </c>
      <c r="N337" s="109">
        <v>0</v>
      </c>
      <c r="O337" s="129">
        <f t="shared" si="122"/>
        <v>0</v>
      </c>
      <c r="P337" s="73">
        <v>0</v>
      </c>
      <c r="Q337" s="73">
        <v>0</v>
      </c>
      <c r="R337" s="73">
        <v>0</v>
      </c>
      <c r="S337" s="106">
        <v>0</v>
      </c>
      <c r="T337" s="141">
        <f t="shared" si="123"/>
        <v>0</v>
      </c>
      <c r="U337" s="16" t="str">
        <f t="shared" si="123"/>
        <v xml:space="preserve"> </v>
      </c>
      <c r="V337" s="16">
        <f t="shared" si="123"/>
        <v>0</v>
      </c>
      <c r="W337" s="16" t="str">
        <f t="shared" si="123"/>
        <v xml:space="preserve"> </v>
      </c>
      <c r="X337" s="142" t="str">
        <f t="shared" si="123"/>
        <v xml:space="preserve"> </v>
      </c>
    </row>
    <row r="338" spans="1:24" ht="60" customHeight="1" x14ac:dyDescent="0.2">
      <c r="A338" s="107"/>
      <c r="B338" s="18"/>
      <c r="C338" s="15" t="s">
        <v>319</v>
      </c>
      <c r="D338" s="38">
        <v>3</v>
      </c>
      <c r="E338" s="73">
        <f t="shared" si="120"/>
        <v>126701.9</v>
      </c>
      <c r="F338" s="74">
        <v>0</v>
      </c>
      <c r="G338" s="74">
        <v>126701.9</v>
      </c>
      <c r="H338" s="74">
        <v>0</v>
      </c>
      <c r="I338" s="109">
        <v>0</v>
      </c>
      <c r="J338" s="129">
        <f t="shared" si="121"/>
        <v>9.9999999988540367E-2</v>
      </c>
      <c r="K338" s="74">
        <v>0</v>
      </c>
      <c r="L338" s="74">
        <v>9.9999999988540367E-2</v>
      </c>
      <c r="M338" s="74">
        <v>0</v>
      </c>
      <c r="N338" s="109">
        <v>0</v>
      </c>
      <c r="O338" s="129">
        <f t="shared" si="122"/>
        <v>0</v>
      </c>
      <c r="P338" s="73">
        <v>0</v>
      </c>
      <c r="Q338" s="73">
        <v>0</v>
      </c>
      <c r="R338" s="73">
        <v>0</v>
      </c>
      <c r="S338" s="106">
        <v>0</v>
      </c>
      <c r="T338" s="141">
        <f t="shared" si="123"/>
        <v>0</v>
      </c>
      <c r="U338" s="16" t="str">
        <f t="shared" si="123"/>
        <v xml:space="preserve"> </v>
      </c>
      <c r="V338" s="16">
        <f t="shared" si="123"/>
        <v>0</v>
      </c>
      <c r="W338" s="16" t="str">
        <f t="shared" si="123"/>
        <v xml:space="preserve"> </v>
      </c>
      <c r="X338" s="142" t="str">
        <f t="shared" si="123"/>
        <v xml:space="preserve"> </v>
      </c>
    </row>
    <row r="339" spans="1:24" ht="64.5" customHeight="1" x14ac:dyDescent="0.2">
      <c r="A339" s="107"/>
      <c r="B339" s="18"/>
      <c r="C339" s="15" t="s">
        <v>320</v>
      </c>
      <c r="D339" s="38">
        <v>3</v>
      </c>
      <c r="E339" s="73">
        <f t="shared" si="120"/>
        <v>125738.4</v>
      </c>
      <c r="F339" s="74">
        <v>0</v>
      </c>
      <c r="G339" s="74">
        <v>125738.4</v>
      </c>
      <c r="H339" s="74">
        <v>0</v>
      </c>
      <c r="I339" s="109">
        <v>0</v>
      </c>
      <c r="J339" s="129">
        <f t="shared" si="121"/>
        <v>9.9999999993997335E-2</v>
      </c>
      <c r="K339" s="74">
        <v>0</v>
      </c>
      <c r="L339" s="74">
        <v>9.9999999993997335E-2</v>
      </c>
      <c r="M339" s="74">
        <v>0</v>
      </c>
      <c r="N339" s="109">
        <v>0</v>
      </c>
      <c r="O339" s="129">
        <f t="shared" si="122"/>
        <v>0</v>
      </c>
      <c r="P339" s="73">
        <v>0</v>
      </c>
      <c r="Q339" s="73">
        <v>0</v>
      </c>
      <c r="R339" s="73">
        <v>0</v>
      </c>
      <c r="S339" s="106">
        <v>0</v>
      </c>
      <c r="T339" s="141">
        <f t="shared" si="123"/>
        <v>0</v>
      </c>
      <c r="U339" s="16" t="str">
        <f t="shared" si="123"/>
        <v xml:space="preserve"> </v>
      </c>
      <c r="V339" s="16">
        <f t="shared" si="123"/>
        <v>0</v>
      </c>
      <c r="W339" s="16" t="str">
        <f t="shared" si="123"/>
        <v xml:space="preserve"> </v>
      </c>
      <c r="X339" s="142" t="str">
        <f t="shared" si="123"/>
        <v xml:space="preserve"> </v>
      </c>
    </row>
    <row r="340" spans="1:24" ht="60.75" customHeight="1" x14ac:dyDescent="0.2">
      <c r="A340" s="107"/>
      <c r="B340" s="18"/>
      <c r="C340" s="15" t="s">
        <v>321</v>
      </c>
      <c r="D340" s="38">
        <v>3</v>
      </c>
      <c r="E340" s="73">
        <f t="shared" si="120"/>
        <v>117735.5</v>
      </c>
      <c r="F340" s="74">
        <v>0</v>
      </c>
      <c r="G340" s="74">
        <v>117735.5</v>
      </c>
      <c r="H340" s="74">
        <v>0</v>
      </c>
      <c r="I340" s="109">
        <v>0</v>
      </c>
      <c r="J340" s="129">
        <f t="shared" si="121"/>
        <v>0.20000000000300133</v>
      </c>
      <c r="K340" s="74">
        <v>0</v>
      </c>
      <c r="L340" s="74">
        <v>0.20000000000300133</v>
      </c>
      <c r="M340" s="74">
        <v>0</v>
      </c>
      <c r="N340" s="109">
        <v>0</v>
      </c>
      <c r="O340" s="129">
        <f t="shared" si="122"/>
        <v>0</v>
      </c>
      <c r="P340" s="73">
        <v>0</v>
      </c>
      <c r="Q340" s="73">
        <v>0</v>
      </c>
      <c r="R340" s="73">
        <v>0</v>
      </c>
      <c r="S340" s="106">
        <v>0</v>
      </c>
      <c r="T340" s="141">
        <f t="shared" si="123"/>
        <v>0</v>
      </c>
      <c r="U340" s="16" t="str">
        <f t="shared" si="123"/>
        <v xml:space="preserve"> </v>
      </c>
      <c r="V340" s="16">
        <f t="shared" si="123"/>
        <v>0</v>
      </c>
      <c r="W340" s="16" t="str">
        <f t="shared" si="123"/>
        <v xml:space="preserve"> </v>
      </c>
      <c r="X340" s="142" t="str">
        <f t="shared" si="123"/>
        <v xml:space="preserve"> </v>
      </c>
    </row>
    <row r="341" spans="1:24" s="12" customFormat="1" ht="39.75" customHeight="1" x14ac:dyDescent="0.2">
      <c r="A341" s="102">
        <v>1072</v>
      </c>
      <c r="B341" s="17">
        <v>31012</v>
      </c>
      <c r="C341" s="17" t="s">
        <v>322</v>
      </c>
      <c r="D341" s="49">
        <v>2</v>
      </c>
      <c r="E341" s="71">
        <f t="shared" ref="E341:E402" si="124">+F341+G341+H341+I341</f>
        <v>0</v>
      </c>
      <c r="F341" s="70">
        <v>0</v>
      </c>
      <c r="G341" s="70">
        <v>0</v>
      </c>
      <c r="H341" s="70">
        <v>0</v>
      </c>
      <c r="I341" s="103">
        <v>0</v>
      </c>
      <c r="J341" s="127">
        <f t="shared" si="121"/>
        <v>49617</v>
      </c>
      <c r="K341" s="70">
        <v>0</v>
      </c>
      <c r="L341" s="70">
        <v>0</v>
      </c>
      <c r="M341" s="70">
        <v>0</v>
      </c>
      <c r="N341" s="104">
        <v>49617</v>
      </c>
      <c r="O341" s="127">
        <f t="shared" si="122"/>
        <v>0</v>
      </c>
      <c r="P341" s="71">
        <v>0</v>
      </c>
      <c r="Q341" s="71">
        <v>0</v>
      </c>
      <c r="R341" s="71">
        <v>0</v>
      </c>
      <c r="S341" s="104">
        <v>0</v>
      </c>
      <c r="T341" s="139">
        <f t="shared" si="123"/>
        <v>0</v>
      </c>
      <c r="U341" s="9" t="str">
        <f t="shared" si="123"/>
        <v xml:space="preserve"> </v>
      </c>
      <c r="V341" s="9" t="str">
        <f t="shared" si="123"/>
        <v xml:space="preserve"> </v>
      </c>
      <c r="W341" s="9" t="str">
        <f t="shared" si="123"/>
        <v xml:space="preserve"> </v>
      </c>
      <c r="X341" s="140">
        <f t="shared" si="123"/>
        <v>0</v>
      </c>
    </row>
    <row r="342" spans="1:24" s="12" customFormat="1" ht="39.75" customHeight="1" x14ac:dyDescent="0.2">
      <c r="A342" s="102">
        <v>1079</v>
      </c>
      <c r="B342" s="17">
        <v>31001</v>
      </c>
      <c r="C342" s="17" t="s">
        <v>323</v>
      </c>
      <c r="D342" s="49">
        <v>2</v>
      </c>
      <c r="E342" s="71">
        <f t="shared" si="124"/>
        <v>6000</v>
      </c>
      <c r="F342" s="70">
        <v>0</v>
      </c>
      <c r="G342" s="70">
        <v>0</v>
      </c>
      <c r="H342" s="70">
        <v>0</v>
      </c>
      <c r="I342" s="104">
        <v>6000</v>
      </c>
      <c r="J342" s="127">
        <f t="shared" si="121"/>
        <v>6000</v>
      </c>
      <c r="K342" s="70">
        <v>0</v>
      </c>
      <c r="L342" s="70">
        <v>0</v>
      </c>
      <c r="M342" s="70">
        <v>0</v>
      </c>
      <c r="N342" s="103">
        <v>6000</v>
      </c>
      <c r="O342" s="127">
        <f t="shared" si="122"/>
        <v>5020.95</v>
      </c>
      <c r="P342" s="71">
        <v>0</v>
      </c>
      <c r="Q342" s="71">
        <v>0</v>
      </c>
      <c r="R342" s="71">
        <v>0</v>
      </c>
      <c r="S342" s="103">
        <v>5020.95</v>
      </c>
      <c r="T342" s="139">
        <f t="shared" si="123"/>
        <v>0.83682499999999993</v>
      </c>
      <c r="U342" s="9" t="str">
        <f t="shared" si="123"/>
        <v xml:space="preserve"> </v>
      </c>
      <c r="V342" s="9" t="str">
        <f t="shared" si="123"/>
        <v xml:space="preserve"> </v>
      </c>
      <c r="W342" s="9" t="str">
        <f t="shared" si="123"/>
        <v xml:space="preserve"> </v>
      </c>
      <c r="X342" s="140">
        <f t="shared" si="123"/>
        <v>0.83682499999999993</v>
      </c>
    </row>
    <row r="343" spans="1:24" s="12" customFormat="1" ht="39.75" customHeight="1" x14ac:dyDescent="0.2">
      <c r="A343" s="102">
        <v>1109</v>
      </c>
      <c r="B343" s="17">
        <v>31001</v>
      </c>
      <c r="C343" s="17" t="s">
        <v>324</v>
      </c>
      <c r="D343" s="49">
        <v>2</v>
      </c>
      <c r="E343" s="71">
        <f t="shared" si="124"/>
        <v>12950</v>
      </c>
      <c r="F343" s="70">
        <v>0</v>
      </c>
      <c r="G343" s="70">
        <v>0</v>
      </c>
      <c r="H343" s="70">
        <v>0</v>
      </c>
      <c r="I343" s="104">
        <v>12950</v>
      </c>
      <c r="J343" s="127">
        <f t="shared" si="121"/>
        <v>12950</v>
      </c>
      <c r="K343" s="70">
        <v>0</v>
      </c>
      <c r="L343" s="70">
        <v>0</v>
      </c>
      <c r="M343" s="70">
        <v>0</v>
      </c>
      <c r="N343" s="104">
        <v>12950</v>
      </c>
      <c r="O343" s="127">
        <f t="shared" si="122"/>
        <v>4355.9399999999996</v>
      </c>
      <c r="P343" s="71">
        <v>0</v>
      </c>
      <c r="Q343" s="71">
        <v>0</v>
      </c>
      <c r="R343" s="71">
        <v>0</v>
      </c>
      <c r="S343" s="104">
        <v>4355.9399999999996</v>
      </c>
      <c r="T343" s="139">
        <f t="shared" si="123"/>
        <v>0.33636602316602315</v>
      </c>
      <c r="U343" s="9" t="str">
        <f t="shared" si="123"/>
        <v xml:space="preserve"> </v>
      </c>
      <c r="V343" s="9" t="str">
        <f t="shared" si="123"/>
        <v xml:space="preserve"> </v>
      </c>
      <c r="W343" s="9" t="str">
        <f t="shared" si="123"/>
        <v xml:space="preserve"> </v>
      </c>
      <c r="X343" s="140">
        <f t="shared" si="123"/>
        <v>0.33636602316602315</v>
      </c>
    </row>
    <row r="344" spans="1:24" s="12" customFormat="1" ht="39.75" customHeight="1" x14ac:dyDescent="0.2">
      <c r="A344" s="102">
        <v>1157</v>
      </c>
      <c r="B344" s="17">
        <v>21001</v>
      </c>
      <c r="C344" s="17" t="s">
        <v>325</v>
      </c>
      <c r="D344" s="49">
        <v>2</v>
      </c>
      <c r="E344" s="71">
        <f t="shared" si="124"/>
        <v>0</v>
      </c>
      <c r="F344" s="70">
        <v>0</v>
      </c>
      <c r="G344" s="70">
        <v>0</v>
      </c>
      <c r="H344" s="70">
        <v>0</v>
      </c>
      <c r="I344" s="103">
        <v>0</v>
      </c>
      <c r="J344" s="127">
        <f t="shared" si="121"/>
        <v>1322620</v>
      </c>
      <c r="K344" s="70">
        <v>0</v>
      </c>
      <c r="L344" s="70">
        <v>0</v>
      </c>
      <c r="M344" s="70">
        <v>0</v>
      </c>
      <c r="N344" s="103">
        <v>1322620</v>
      </c>
      <c r="O344" s="127">
        <f t="shared" si="122"/>
        <v>925631.5</v>
      </c>
      <c r="P344" s="71">
        <v>0</v>
      </c>
      <c r="Q344" s="71">
        <v>0</v>
      </c>
      <c r="R344" s="71">
        <v>0</v>
      </c>
      <c r="S344" s="103">
        <v>925631.5</v>
      </c>
      <c r="T344" s="139">
        <f t="shared" si="123"/>
        <v>0.69984689479971574</v>
      </c>
      <c r="U344" s="9" t="str">
        <f t="shared" si="123"/>
        <v xml:space="preserve"> </v>
      </c>
      <c r="V344" s="9" t="str">
        <f t="shared" si="123"/>
        <v xml:space="preserve"> </v>
      </c>
      <c r="W344" s="9" t="str">
        <f t="shared" si="123"/>
        <v xml:space="preserve"> </v>
      </c>
      <c r="X344" s="140">
        <f t="shared" si="123"/>
        <v>0.69984689479971574</v>
      </c>
    </row>
    <row r="345" spans="1:24" s="12" customFormat="1" ht="39.75" customHeight="1" x14ac:dyDescent="0.2">
      <c r="A345" s="102">
        <v>1157</v>
      </c>
      <c r="B345" s="17">
        <v>21002</v>
      </c>
      <c r="C345" s="17" t="s">
        <v>326</v>
      </c>
      <c r="D345" s="49">
        <v>2</v>
      </c>
      <c r="E345" s="71">
        <f t="shared" si="124"/>
        <v>1100000</v>
      </c>
      <c r="F345" s="70">
        <v>0</v>
      </c>
      <c r="G345" s="70">
        <v>0</v>
      </c>
      <c r="H345" s="71">
        <v>1100000</v>
      </c>
      <c r="I345" s="103">
        <v>0</v>
      </c>
      <c r="J345" s="127">
        <f t="shared" si="121"/>
        <v>330000</v>
      </c>
      <c r="K345" s="70">
        <v>0</v>
      </c>
      <c r="L345" s="70">
        <v>0</v>
      </c>
      <c r="M345" s="70">
        <v>330000</v>
      </c>
      <c r="N345" s="103">
        <v>0</v>
      </c>
      <c r="O345" s="127">
        <f t="shared" si="122"/>
        <v>327900</v>
      </c>
      <c r="P345" s="71">
        <v>0</v>
      </c>
      <c r="Q345" s="71">
        <v>0</v>
      </c>
      <c r="R345" s="70">
        <v>327900</v>
      </c>
      <c r="S345" s="104">
        <v>0</v>
      </c>
      <c r="T345" s="139">
        <f t="shared" si="123"/>
        <v>0.99363636363636365</v>
      </c>
      <c r="U345" s="9" t="str">
        <f t="shared" si="123"/>
        <v xml:space="preserve"> </v>
      </c>
      <c r="V345" s="9" t="str">
        <f t="shared" si="123"/>
        <v xml:space="preserve"> </v>
      </c>
      <c r="W345" s="9">
        <f t="shared" si="123"/>
        <v>0.99363636363636365</v>
      </c>
      <c r="X345" s="140" t="str">
        <f t="shared" si="123"/>
        <v xml:space="preserve"> </v>
      </c>
    </row>
    <row r="346" spans="1:24" s="12" customFormat="1" ht="39.75" customHeight="1" x14ac:dyDescent="0.2">
      <c r="A346" s="102">
        <v>1157</v>
      </c>
      <c r="B346" s="17">
        <v>21031</v>
      </c>
      <c r="C346" s="17" t="s">
        <v>327</v>
      </c>
      <c r="D346" s="49">
        <v>2</v>
      </c>
      <c r="E346" s="71">
        <f t="shared" si="124"/>
        <v>0</v>
      </c>
      <c r="F346" s="70">
        <v>0</v>
      </c>
      <c r="G346" s="70">
        <v>0</v>
      </c>
      <c r="H346" s="70">
        <v>0</v>
      </c>
      <c r="I346" s="103">
        <v>0</v>
      </c>
      <c r="J346" s="127">
        <f t="shared" si="121"/>
        <v>520585.4</v>
      </c>
      <c r="K346" s="75">
        <v>520585.4</v>
      </c>
      <c r="L346" s="70">
        <v>0</v>
      </c>
      <c r="M346" s="70">
        <v>0</v>
      </c>
      <c r="N346" s="103">
        <v>0</v>
      </c>
      <c r="O346" s="127">
        <f t="shared" si="122"/>
        <v>385244.24</v>
      </c>
      <c r="P346" s="75">
        <v>385244.24</v>
      </c>
      <c r="Q346" s="71">
        <v>0</v>
      </c>
      <c r="R346" s="71">
        <v>0</v>
      </c>
      <c r="S346" s="104">
        <v>0</v>
      </c>
      <c r="T346" s="139">
        <f t="shared" si="123"/>
        <v>0.74002121457881831</v>
      </c>
      <c r="U346" s="9">
        <f t="shared" si="123"/>
        <v>0.74002121457881831</v>
      </c>
      <c r="V346" s="9" t="str">
        <f t="shared" si="123"/>
        <v xml:space="preserve"> </v>
      </c>
      <c r="W346" s="9" t="str">
        <f t="shared" si="123"/>
        <v xml:space="preserve"> </v>
      </c>
      <c r="X346" s="140" t="str">
        <f t="shared" si="123"/>
        <v xml:space="preserve"> </v>
      </c>
    </row>
    <row r="347" spans="1:24" s="12" customFormat="1" ht="39.75" customHeight="1" x14ac:dyDescent="0.2">
      <c r="A347" s="102">
        <v>1157</v>
      </c>
      <c r="B347" s="17">
        <v>21032</v>
      </c>
      <c r="C347" s="17" t="s">
        <v>328</v>
      </c>
      <c r="D347" s="49">
        <v>2</v>
      </c>
      <c r="E347" s="71">
        <f t="shared" si="124"/>
        <v>0</v>
      </c>
      <c r="F347" s="70">
        <v>0</v>
      </c>
      <c r="G347" s="70">
        <v>0</v>
      </c>
      <c r="H347" s="70">
        <v>0</v>
      </c>
      <c r="I347" s="103">
        <v>0</v>
      </c>
      <c r="J347" s="127">
        <f t="shared" si="121"/>
        <v>1401478.4</v>
      </c>
      <c r="K347" s="70">
        <v>308686.40000000002</v>
      </c>
      <c r="L347" s="75">
        <v>1092792</v>
      </c>
      <c r="M347" s="70">
        <v>0</v>
      </c>
      <c r="N347" s="103">
        <v>0</v>
      </c>
      <c r="O347" s="127">
        <f t="shared" si="122"/>
        <v>1279653.9700000002</v>
      </c>
      <c r="P347" s="70">
        <v>190110.38</v>
      </c>
      <c r="Q347" s="75">
        <v>1089543.5900000001</v>
      </c>
      <c r="R347" s="71">
        <v>0</v>
      </c>
      <c r="S347" s="104">
        <v>0</v>
      </c>
      <c r="T347" s="139">
        <f t="shared" si="123"/>
        <v>0.91307434349327132</v>
      </c>
      <c r="U347" s="9">
        <f t="shared" si="123"/>
        <v>0.61586898548170566</v>
      </c>
      <c r="V347" s="9">
        <f t="shared" si="123"/>
        <v>0.99702742150381785</v>
      </c>
      <c r="W347" s="9" t="str">
        <f t="shared" si="123"/>
        <v xml:space="preserve"> </v>
      </c>
      <c r="X347" s="140" t="str">
        <f t="shared" si="123"/>
        <v xml:space="preserve"> </v>
      </c>
    </row>
    <row r="348" spans="1:24" s="12" customFormat="1" ht="39.75" customHeight="1" x14ac:dyDescent="0.2">
      <c r="A348" s="102">
        <v>1157</v>
      </c>
      <c r="B348" s="17">
        <v>21033</v>
      </c>
      <c r="C348" s="17" t="s">
        <v>329</v>
      </c>
      <c r="D348" s="49">
        <v>2</v>
      </c>
      <c r="E348" s="71">
        <f t="shared" si="124"/>
        <v>0</v>
      </c>
      <c r="F348" s="70">
        <v>0</v>
      </c>
      <c r="G348" s="70">
        <v>0</v>
      </c>
      <c r="H348" s="70">
        <v>0</v>
      </c>
      <c r="I348" s="103">
        <v>0</v>
      </c>
      <c r="J348" s="127">
        <f t="shared" si="121"/>
        <v>4102069.7</v>
      </c>
      <c r="K348" s="70">
        <v>0</v>
      </c>
      <c r="L348" s="70">
        <v>0</v>
      </c>
      <c r="M348" s="70">
        <v>0</v>
      </c>
      <c r="N348" s="131">
        <v>4102069.7</v>
      </c>
      <c r="O348" s="127">
        <f t="shared" si="122"/>
        <v>3999840</v>
      </c>
      <c r="P348" s="71">
        <v>0</v>
      </c>
      <c r="Q348" s="71">
        <v>0</v>
      </c>
      <c r="R348" s="71">
        <v>0</v>
      </c>
      <c r="S348" s="131">
        <v>3999840</v>
      </c>
      <c r="T348" s="139">
        <f t="shared" si="123"/>
        <v>0.97507850732034118</v>
      </c>
      <c r="U348" s="9" t="str">
        <f t="shared" si="123"/>
        <v xml:space="preserve"> </v>
      </c>
      <c r="V348" s="9" t="str">
        <f t="shared" si="123"/>
        <v xml:space="preserve"> </v>
      </c>
      <c r="W348" s="9" t="str">
        <f t="shared" si="123"/>
        <v xml:space="preserve"> </v>
      </c>
      <c r="X348" s="140">
        <f t="shared" si="123"/>
        <v>0.97507850732034118</v>
      </c>
    </row>
    <row r="349" spans="1:24" s="12" customFormat="1" ht="39.75" customHeight="1" x14ac:dyDescent="0.2">
      <c r="A349" s="102">
        <v>1157</v>
      </c>
      <c r="B349" s="17">
        <v>21034</v>
      </c>
      <c r="C349" s="17" t="s">
        <v>330</v>
      </c>
      <c r="D349" s="49">
        <v>2</v>
      </c>
      <c r="E349" s="71">
        <f t="shared" si="124"/>
        <v>0</v>
      </c>
      <c r="F349" s="70">
        <v>0</v>
      </c>
      <c r="G349" s="70">
        <v>0</v>
      </c>
      <c r="H349" s="70">
        <v>0</v>
      </c>
      <c r="I349" s="103">
        <v>0</v>
      </c>
      <c r="J349" s="127">
        <f t="shared" si="121"/>
        <v>407906.2</v>
      </c>
      <c r="K349" s="75">
        <v>407906.2</v>
      </c>
      <c r="L349" s="70">
        <v>0</v>
      </c>
      <c r="M349" s="70">
        <v>0</v>
      </c>
      <c r="N349" s="103"/>
      <c r="O349" s="127">
        <f t="shared" si="122"/>
        <v>390285.78</v>
      </c>
      <c r="P349" s="75">
        <v>390285.78</v>
      </c>
      <c r="Q349" s="71">
        <v>0</v>
      </c>
      <c r="R349" s="71">
        <v>0</v>
      </c>
      <c r="S349" s="104">
        <v>0</v>
      </c>
      <c r="T349" s="139">
        <f t="shared" si="123"/>
        <v>0.95680276494939287</v>
      </c>
      <c r="U349" s="9">
        <f t="shared" si="123"/>
        <v>0.95680276494939287</v>
      </c>
      <c r="V349" s="9" t="str">
        <f t="shared" si="123"/>
        <v xml:space="preserve"> </v>
      </c>
      <c r="W349" s="9" t="str">
        <f t="shared" si="123"/>
        <v xml:space="preserve"> </v>
      </c>
      <c r="X349" s="140" t="str">
        <f t="shared" si="123"/>
        <v xml:space="preserve"> </v>
      </c>
    </row>
    <row r="350" spans="1:24" s="12" customFormat="1" ht="39.75" customHeight="1" x14ac:dyDescent="0.2">
      <c r="A350" s="102">
        <v>1157</v>
      </c>
      <c r="B350" s="17">
        <v>21035</v>
      </c>
      <c r="C350" s="17" t="s">
        <v>331</v>
      </c>
      <c r="D350" s="49">
        <v>2</v>
      </c>
      <c r="E350" s="71">
        <f t="shared" si="124"/>
        <v>0</v>
      </c>
      <c r="F350" s="70">
        <v>0</v>
      </c>
      <c r="G350" s="70">
        <v>0</v>
      </c>
      <c r="H350" s="70">
        <v>0</v>
      </c>
      <c r="I350" s="103">
        <v>0</v>
      </c>
      <c r="J350" s="127">
        <f t="shared" si="121"/>
        <v>242208.7</v>
      </c>
      <c r="K350" s="70">
        <v>0</v>
      </c>
      <c r="L350" s="75">
        <v>242208.7</v>
      </c>
      <c r="M350" s="70">
        <v>0</v>
      </c>
      <c r="N350" s="103">
        <v>0</v>
      </c>
      <c r="O350" s="127">
        <f t="shared" si="122"/>
        <v>221241.9</v>
      </c>
      <c r="P350" s="71">
        <v>0</v>
      </c>
      <c r="Q350" s="75">
        <v>221241.9</v>
      </c>
      <c r="R350" s="71">
        <v>0</v>
      </c>
      <c r="S350" s="104">
        <v>0</v>
      </c>
      <c r="T350" s="139">
        <f t="shared" si="123"/>
        <v>0.91343498396217804</v>
      </c>
      <c r="U350" s="9" t="str">
        <f t="shared" si="123"/>
        <v xml:space="preserve"> </v>
      </c>
      <c r="V350" s="9">
        <f t="shared" si="123"/>
        <v>0.91343498396217804</v>
      </c>
      <c r="W350" s="9" t="str">
        <f t="shared" si="123"/>
        <v xml:space="preserve"> </v>
      </c>
      <c r="X350" s="140" t="str">
        <f t="shared" si="123"/>
        <v xml:space="preserve"> </v>
      </c>
    </row>
    <row r="351" spans="1:24" s="12" customFormat="1" ht="69.75" customHeight="1" x14ac:dyDescent="0.2">
      <c r="A351" s="102">
        <v>1157</v>
      </c>
      <c r="B351" s="17">
        <v>21036</v>
      </c>
      <c r="C351" s="17" t="s">
        <v>332</v>
      </c>
      <c r="D351" s="49">
        <v>2</v>
      </c>
      <c r="E351" s="71">
        <f t="shared" si="124"/>
        <v>0</v>
      </c>
      <c r="F351" s="70">
        <v>0</v>
      </c>
      <c r="G351" s="70">
        <v>0</v>
      </c>
      <c r="H351" s="70">
        <v>0</v>
      </c>
      <c r="I351" s="103">
        <v>0</v>
      </c>
      <c r="J351" s="127">
        <f>SUM(K351:N351)</f>
        <v>675665.2</v>
      </c>
      <c r="K351" s="70">
        <v>352234</v>
      </c>
      <c r="L351" s="75">
        <v>323431.2</v>
      </c>
      <c r="M351" s="70">
        <v>0</v>
      </c>
      <c r="N351" s="103">
        <v>0</v>
      </c>
      <c r="O351" s="127">
        <f t="shared" si="122"/>
        <v>531081.91</v>
      </c>
      <c r="P351" s="70">
        <v>249501.77</v>
      </c>
      <c r="Q351" s="75">
        <v>281580.14</v>
      </c>
      <c r="R351" s="71">
        <v>0</v>
      </c>
      <c r="S351" s="104">
        <v>0</v>
      </c>
      <c r="T351" s="139">
        <f t="shared" si="123"/>
        <v>0.78601341315195761</v>
      </c>
      <c r="U351" s="9">
        <f t="shared" si="123"/>
        <v>0.70834096083853348</v>
      </c>
      <c r="V351" s="9">
        <f t="shared" si="123"/>
        <v>0.87060289792697798</v>
      </c>
      <c r="W351" s="9" t="str">
        <f t="shared" si="123"/>
        <v xml:space="preserve"> </v>
      </c>
      <c r="X351" s="140" t="str">
        <f t="shared" si="123"/>
        <v xml:space="preserve"> </v>
      </c>
    </row>
    <row r="352" spans="1:24" s="12" customFormat="1" ht="60" customHeight="1" x14ac:dyDescent="0.2">
      <c r="A352" s="102">
        <v>1157</v>
      </c>
      <c r="B352" s="17">
        <v>21037</v>
      </c>
      <c r="C352" s="17" t="s">
        <v>333</v>
      </c>
      <c r="D352" s="49">
        <v>2</v>
      </c>
      <c r="E352" s="71">
        <f t="shared" si="124"/>
        <v>0</v>
      </c>
      <c r="F352" s="70">
        <v>0</v>
      </c>
      <c r="G352" s="70">
        <v>0</v>
      </c>
      <c r="H352" s="70">
        <v>0</v>
      </c>
      <c r="I352" s="103">
        <v>0</v>
      </c>
      <c r="J352" s="127">
        <f t="shared" si="121"/>
        <v>725753.6</v>
      </c>
      <c r="K352" s="70">
        <v>0</v>
      </c>
      <c r="L352" s="75">
        <v>725753.6</v>
      </c>
      <c r="M352" s="70">
        <v>0</v>
      </c>
      <c r="N352" s="103">
        <v>0</v>
      </c>
      <c r="O352" s="127">
        <f t="shared" si="122"/>
        <v>655004.43999999994</v>
      </c>
      <c r="P352" s="71">
        <v>0</v>
      </c>
      <c r="Q352" s="75">
        <v>655004.43999999994</v>
      </c>
      <c r="R352" s="71">
        <v>0</v>
      </c>
      <c r="S352" s="104">
        <v>0</v>
      </c>
      <c r="T352" s="139">
        <f t="shared" si="123"/>
        <v>0.90251628100776893</v>
      </c>
      <c r="U352" s="9" t="str">
        <f t="shared" si="123"/>
        <v xml:space="preserve"> </v>
      </c>
      <c r="V352" s="9">
        <f t="shared" si="123"/>
        <v>0.90251628100776893</v>
      </c>
      <c r="W352" s="9" t="str">
        <f t="shared" si="123"/>
        <v xml:space="preserve"> </v>
      </c>
      <c r="X352" s="140" t="str">
        <f t="shared" si="123"/>
        <v xml:space="preserve"> </v>
      </c>
    </row>
    <row r="353" spans="1:24" s="12" customFormat="1" ht="62.25" customHeight="1" x14ac:dyDescent="0.2">
      <c r="A353" s="102">
        <v>1157</v>
      </c>
      <c r="B353" s="17">
        <v>21038</v>
      </c>
      <c r="C353" s="17" t="s">
        <v>334</v>
      </c>
      <c r="D353" s="49">
        <v>2</v>
      </c>
      <c r="E353" s="71">
        <f t="shared" si="124"/>
        <v>0</v>
      </c>
      <c r="F353" s="70">
        <v>0</v>
      </c>
      <c r="G353" s="70">
        <v>0</v>
      </c>
      <c r="H353" s="70">
        <v>0</v>
      </c>
      <c r="I353" s="103">
        <v>0</v>
      </c>
      <c r="J353" s="127">
        <f t="shared" si="121"/>
        <v>250000</v>
      </c>
      <c r="K353" s="75">
        <v>250000</v>
      </c>
      <c r="L353" s="70">
        <v>0</v>
      </c>
      <c r="M353" s="70">
        <v>0</v>
      </c>
      <c r="N353" s="103">
        <v>0</v>
      </c>
      <c r="O353" s="127">
        <f t="shared" si="122"/>
        <v>246340.1</v>
      </c>
      <c r="P353" s="75">
        <v>246340.1</v>
      </c>
      <c r="Q353" s="71">
        <v>0</v>
      </c>
      <c r="R353" s="71">
        <v>0</v>
      </c>
      <c r="S353" s="104">
        <v>0</v>
      </c>
      <c r="T353" s="139">
        <f t="shared" si="123"/>
        <v>0.98536040000000003</v>
      </c>
      <c r="U353" s="9">
        <f t="shared" si="123"/>
        <v>0.98536040000000003</v>
      </c>
      <c r="V353" s="9" t="str">
        <f t="shared" si="123"/>
        <v xml:space="preserve"> </v>
      </c>
      <c r="W353" s="9" t="str">
        <f t="shared" si="123"/>
        <v xml:space="preserve"> </v>
      </c>
      <c r="X353" s="140" t="str">
        <f t="shared" si="123"/>
        <v xml:space="preserve"> </v>
      </c>
    </row>
    <row r="354" spans="1:24" s="12" customFormat="1" ht="63" customHeight="1" x14ac:dyDescent="0.2">
      <c r="A354" s="102">
        <v>1157</v>
      </c>
      <c r="B354" s="17">
        <v>31001</v>
      </c>
      <c r="C354" s="17" t="s">
        <v>335</v>
      </c>
      <c r="D354" s="49">
        <v>2</v>
      </c>
      <c r="E354" s="71">
        <f t="shared" si="124"/>
        <v>0</v>
      </c>
      <c r="F354" s="70">
        <v>0</v>
      </c>
      <c r="G354" s="70">
        <v>0</v>
      </c>
      <c r="H354" s="70">
        <v>0</v>
      </c>
      <c r="I354" s="103">
        <v>0</v>
      </c>
      <c r="J354" s="127">
        <f t="shared" si="121"/>
        <v>6348.6</v>
      </c>
      <c r="K354" s="70">
        <v>0</v>
      </c>
      <c r="L354" s="70">
        <v>0</v>
      </c>
      <c r="M354" s="70">
        <v>6348.6</v>
      </c>
      <c r="N354" s="103">
        <v>0</v>
      </c>
      <c r="O354" s="127">
        <f t="shared" si="122"/>
        <v>6348.6</v>
      </c>
      <c r="P354" s="71">
        <v>0</v>
      </c>
      <c r="Q354" s="71">
        <v>0</v>
      </c>
      <c r="R354" s="70">
        <v>6348.6</v>
      </c>
      <c r="S354" s="104">
        <v>0</v>
      </c>
      <c r="T354" s="139">
        <f t="shared" si="123"/>
        <v>1</v>
      </c>
      <c r="U354" s="9" t="str">
        <f t="shared" si="123"/>
        <v xml:space="preserve"> </v>
      </c>
      <c r="V354" s="9" t="str">
        <f t="shared" si="123"/>
        <v xml:space="preserve"> </v>
      </c>
      <c r="W354" s="9">
        <f t="shared" si="123"/>
        <v>1</v>
      </c>
      <c r="X354" s="140" t="str">
        <f t="shared" si="123"/>
        <v xml:space="preserve"> </v>
      </c>
    </row>
    <row r="355" spans="1:24" s="12" customFormat="1" ht="39.75" customHeight="1" x14ac:dyDescent="0.2">
      <c r="A355" s="102">
        <v>1176</v>
      </c>
      <c r="B355" s="17">
        <v>31001</v>
      </c>
      <c r="C355" s="17" t="s">
        <v>336</v>
      </c>
      <c r="D355" s="49">
        <v>2</v>
      </c>
      <c r="E355" s="71">
        <f t="shared" si="124"/>
        <v>0</v>
      </c>
      <c r="F355" s="70">
        <v>0</v>
      </c>
      <c r="G355" s="70">
        <v>0</v>
      </c>
      <c r="H355" s="70">
        <v>0</v>
      </c>
      <c r="I355" s="103">
        <v>0</v>
      </c>
      <c r="J355" s="127">
        <f t="shared" si="121"/>
        <v>1654.4</v>
      </c>
      <c r="K355" s="70">
        <v>0</v>
      </c>
      <c r="L355" s="70">
        <v>0</v>
      </c>
      <c r="M355" s="70">
        <v>0</v>
      </c>
      <c r="N355" s="103">
        <v>1654.4</v>
      </c>
      <c r="O355" s="127">
        <f t="shared" si="122"/>
        <v>1587.39</v>
      </c>
      <c r="P355" s="71">
        <v>0</v>
      </c>
      <c r="Q355" s="71">
        <v>0</v>
      </c>
      <c r="R355" s="71">
        <v>0</v>
      </c>
      <c r="S355" s="103">
        <v>1587.39</v>
      </c>
      <c r="T355" s="139">
        <f t="shared" si="123"/>
        <v>0.95949588974854938</v>
      </c>
      <c r="U355" s="9" t="str">
        <f t="shared" si="123"/>
        <v xml:space="preserve"> </v>
      </c>
      <c r="V355" s="9" t="str">
        <f t="shared" si="123"/>
        <v xml:space="preserve"> </v>
      </c>
      <c r="W355" s="9" t="str">
        <f t="shared" si="123"/>
        <v xml:space="preserve"> </v>
      </c>
      <c r="X355" s="140">
        <f t="shared" si="123"/>
        <v>0.95949588974854938</v>
      </c>
    </row>
    <row r="356" spans="1:24" s="12" customFormat="1" ht="39.75" customHeight="1" x14ac:dyDescent="0.2">
      <c r="A356" s="102">
        <v>1212</v>
      </c>
      <c r="B356" s="17">
        <v>12025</v>
      </c>
      <c r="C356" s="17" t="s">
        <v>337</v>
      </c>
      <c r="D356" s="49">
        <v>2</v>
      </c>
      <c r="E356" s="71">
        <f t="shared" si="124"/>
        <v>0</v>
      </c>
      <c r="F356" s="70">
        <f>F357+F367</f>
        <v>0</v>
      </c>
      <c r="G356" s="70">
        <f t="shared" ref="G356:I356" si="125">G357+G367</f>
        <v>0</v>
      </c>
      <c r="H356" s="70">
        <f t="shared" si="125"/>
        <v>0</v>
      </c>
      <c r="I356" s="103">
        <f t="shared" si="125"/>
        <v>0</v>
      </c>
      <c r="J356" s="127">
        <f>SUM(K356:N356)</f>
        <v>683271.4</v>
      </c>
      <c r="K356" s="70">
        <f>K357+K367</f>
        <v>0</v>
      </c>
      <c r="L356" s="70">
        <f>L357+L367</f>
        <v>628551.4</v>
      </c>
      <c r="M356" s="70">
        <f>M357+M367</f>
        <v>0</v>
      </c>
      <c r="N356" s="103">
        <f t="shared" ref="N356" si="126">N357+N367</f>
        <v>54720</v>
      </c>
      <c r="O356" s="127">
        <f>SUM(P356:S356)</f>
        <v>572023.58500000008</v>
      </c>
      <c r="P356" s="70">
        <f t="shared" ref="P356:S356" si="127">P357+P367</f>
        <v>0</v>
      </c>
      <c r="Q356" s="70">
        <f>Q357+Q367</f>
        <v>572023.58500000008</v>
      </c>
      <c r="R356" s="70">
        <f t="shared" si="127"/>
        <v>0</v>
      </c>
      <c r="S356" s="103">
        <f t="shared" si="127"/>
        <v>0</v>
      </c>
      <c r="T356" s="139">
        <f t="shared" si="123"/>
        <v>0.83718356278339767</v>
      </c>
      <c r="U356" s="9" t="str">
        <f t="shared" si="123"/>
        <v xml:space="preserve"> </v>
      </c>
      <c r="V356" s="9">
        <f t="shared" si="123"/>
        <v>0.91006651961955709</v>
      </c>
      <c r="W356" s="9" t="str">
        <f t="shared" si="123"/>
        <v xml:space="preserve"> </v>
      </c>
      <c r="X356" s="140">
        <f t="shared" si="123"/>
        <v>0</v>
      </c>
    </row>
    <row r="357" spans="1:24" s="12" customFormat="1" ht="29.25" customHeight="1" x14ac:dyDescent="0.2">
      <c r="A357" s="105"/>
      <c r="B357" s="13"/>
      <c r="C357" s="14" t="s">
        <v>338</v>
      </c>
      <c r="D357" s="8">
        <v>3</v>
      </c>
      <c r="E357" s="71">
        <f t="shared" si="124"/>
        <v>0</v>
      </c>
      <c r="F357" s="71">
        <f>SUM(F358:F366)</f>
        <v>0</v>
      </c>
      <c r="G357" s="71">
        <f>SUM(G358:G366)</f>
        <v>0</v>
      </c>
      <c r="H357" s="71">
        <f t="shared" ref="H357:I357" si="128">SUM(H358:H366)</f>
        <v>0</v>
      </c>
      <c r="I357" s="104">
        <f t="shared" si="128"/>
        <v>0</v>
      </c>
      <c r="J357" s="127">
        <f t="shared" si="121"/>
        <v>616854.20000000007</v>
      </c>
      <c r="K357" s="70">
        <f>SUM(K358:K366)</f>
        <v>0</v>
      </c>
      <c r="L357" s="70">
        <f>SUM(L358:L366)</f>
        <v>562134.20000000007</v>
      </c>
      <c r="M357" s="70">
        <f t="shared" ref="M357:N357" si="129">SUM(M358:M366)</f>
        <v>0</v>
      </c>
      <c r="N357" s="103">
        <f t="shared" si="129"/>
        <v>54720</v>
      </c>
      <c r="O357" s="127">
        <f t="shared" si="122"/>
        <v>513083.80500000005</v>
      </c>
      <c r="P357" s="70">
        <f>SUM(P358:P366)</f>
        <v>0</v>
      </c>
      <c r="Q357" s="70">
        <f>SUM(Q358:Q366)</f>
        <v>513083.80500000005</v>
      </c>
      <c r="R357" s="70">
        <f t="shared" ref="R357:S357" si="130">SUM(R358:R366)</f>
        <v>0</v>
      </c>
      <c r="S357" s="103">
        <f t="shared" si="130"/>
        <v>0</v>
      </c>
      <c r="T357" s="139">
        <f t="shared" si="123"/>
        <v>0.83177484241819222</v>
      </c>
      <c r="U357" s="9" t="str">
        <f t="shared" si="123"/>
        <v xml:space="preserve"> </v>
      </c>
      <c r="V357" s="9">
        <f t="shared" si="123"/>
        <v>0.91274255329065546</v>
      </c>
      <c r="W357" s="9" t="str">
        <f t="shared" si="123"/>
        <v xml:space="preserve"> </v>
      </c>
      <c r="X357" s="140">
        <f t="shared" si="123"/>
        <v>0</v>
      </c>
    </row>
    <row r="358" spans="1:24" ht="63.75" customHeight="1" x14ac:dyDescent="0.2">
      <c r="A358" s="107"/>
      <c r="B358" s="18"/>
      <c r="C358" s="15" t="s">
        <v>912</v>
      </c>
      <c r="D358" s="38">
        <v>3</v>
      </c>
      <c r="E358" s="73">
        <f t="shared" si="124"/>
        <v>0</v>
      </c>
      <c r="F358" s="74">
        <v>0</v>
      </c>
      <c r="G358" s="74">
        <v>0</v>
      </c>
      <c r="H358" s="74">
        <v>0</v>
      </c>
      <c r="I358" s="109">
        <v>0</v>
      </c>
      <c r="J358" s="129">
        <f t="shared" si="121"/>
        <v>11576.6</v>
      </c>
      <c r="K358" s="74">
        <v>0</v>
      </c>
      <c r="L358" s="78">
        <v>11576.6</v>
      </c>
      <c r="M358" s="74">
        <v>0</v>
      </c>
      <c r="N358" s="109">
        <v>0</v>
      </c>
      <c r="O358" s="129">
        <f t="shared" si="122"/>
        <v>11576.6</v>
      </c>
      <c r="P358" s="73">
        <v>0</v>
      </c>
      <c r="Q358" s="78">
        <v>11576.6</v>
      </c>
      <c r="R358" s="73">
        <v>0</v>
      </c>
      <c r="S358" s="106">
        <v>0</v>
      </c>
      <c r="T358" s="141">
        <f t="shared" si="123"/>
        <v>1</v>
      </c>
      <c r="U358" s="16" t="str">
        <f t="shared" si="123"/>
        <v xml:space="preserve"> </v>
      </c>
      <c r="V358" s="16">
        <f t="shared" si="123"/>
        <v>1</v>
      </c>
      <c r="W358" s="16" t="str">
        <f t="shared" si="123"/>
        <v xml:space="preserve"> </v>
      </c>
      <c r="X358" s="142" t="str">
        <f t="shared" si="123"/>
        <v xml:space="preserve"> </v>
      </c>
    </row>
    <row r="359" spans="1:24" ht="61.5" customHeight="1" x14ac:dyDescent="0.2">
      <c r="A359" s="107"/>
      <c r="B359" s="18"/>
      <c r="C359" s="15" t="s">
        <v>913</v>
      </c>
      <c r="D359" s="38">
        <v>3</v>
      </c>
      <c r="E359" s="73">
        <f t="shared" si="124"/>
        <v>0</v>
      </c>
      <c r="F359" s="74">
        <v>0</v>
      </c>
      <c r="G359" s="74">
        <v>0</v>
      </c>
      <c r="H359" s="74">
        <v>0</v>
      </c>
      <c r="I359" s="109">
        <v>0</v>
      </c>
      <c r="J359" s="129">
        <f t="shared" si="121"/>
        <v>190855.6</v>
      </c>
      <c r="K359" s="74">
        <v>0</v>
      </c>
      <c r="L359" s="78">
        <v>190855.6</v>
      </c>
      <c r="M359" s="74">
        <v>0</v>
      </c>
      <c r="N359" s="109">
        <v>0</v>
      </c>
      <c r="O359" s="129">
        <f t="shared" si="122"/>
        <v>181932.88</v>
      </c>
      <c r="P359" s="73">
        <v>0</v>
      </c>
      <c r="Q359" s="78">
        <v>181932.88</v>
      </c>
      <c r="R359" s="73">
        <v>0</v>
      </c>
      <c r="S359" s="106">
        <v>0</v>
      </c>
      <c r="T359" s="141">
        <f t="shared" si="123"/>
        <v>0.95324884362837659</v>
      </c>
      <c r="U359" s="16" t="str">
        <f t="shared" si="123"/>
        <v xml:space="preserve"> </v>
      </c>
      <c r="V359" s="16">
        <f t="shared" si="123"/>
        <v>0.95324884362837659</v>
      </c>
      <c r="W359" s="16" t="str">
        <f t="shared" si="123"/>
        <v xml:space="preserve"> </v>
      </c>
      <c r="X359" s="142" t="str">
        <f t="shared" si="123"/>
        <v xml:space="preserve"> </v>
      </c>
    </row>
    <row r="360" spans="1:24" ht="86.25" customHeight="1" x14ac:dyDescent="0.2">
      <c r="A360" s="107"/>
      <c r="B360" s="18"/>
      <c r="C360" s="15" t="s">
        <v>914</v>
      </c>
      <c r="D360" s="38">
        <v>3</v>
      </c>
      <c r="E360" s="73">
        <f t="shared" si="124"/>
        <v>0</v>
      </c>
      <c r="F360" s="74">
        <v>0</v>
      </c>
      <c r="G360" s="74">
        <v>0</v>
      </c>
      <c r="H360" s="74">
        <v>0</v>
      </c>
      <c r="I360" s="109">
        <v>0</v>
      </c>
      <c r="J360" s="129">
        <f t="shared" si="121"/>
        <v>67841.899999999994</v>
      </c>
      <c r="K360" s="74">
        <v>0</v>
      </c>
      <c r="L360" s="78">
        <v>67841.899999999994</v>
      </c>
      <c r="M360" s="74">
        <v>0</v>
      </c>
      <c r="N360" s="109">
        <v>0</v>
      </c>
      <c r="O360" s="129">
        <f t="shared" si="122"/>
        <v>61661.445</v>
      </c>
      <c r="P360" s="73">
        <v>0</v>
      </c>
      <c r="Q360" s="78">
        <v>61661.445</v>
      </c>
      <c r="R360" s="73">
        <v>0</v>
      </c>
      <c r="S360" s="106">
        <v>0</v>
      </c>
      <c r="T360" s="141">
        <f t="shared" si="123"/>
        <v>0.90889914639772773</v>
      </c>
      <c r="U360" s="16" t="str">
        <f t="shared" si="123"/>
        <v xml:space="preserve"> </v>
      </c>
      <c r="V360" s="16">
        <f t="shared" si="123"/>
        <v>0.90889914639772773</v>
      </c>
      <c r="W360" s="16" t="str">
        <f t="shared" si="123"/>
        <v xml:space="preserve"> </v>
      </c>
      <c r="X360" s="142" t="str">
        <f t="shared" si="123"/>
        <v xml:space="preserve"> </v>
      </c>
    </row>
    <row r="361" spans="1:24" ht="144.75" customHeight="1" x14ac:dyDescent="0.2">
      <c r="A361" s="107"/>
      <c r="B361" s="18"/>
      <c r="C361" s="15" t="s">
        <v>915</v>
      </c>
      <c r="D361" s="38">
        <v>3</v>
      </c>
      <c r="E361" s="73">
        <f t="shared" si="124"/>
        <v>0</v>
      </c>
      <c r="F361" s="74">
        <v>0</v>
      </c>
      <c r="G361" s="74">
        <v>0</v>
      </c>
      <c r="H361" s="74">
        <v>0</v>
      </c>
      <c r="I361" s="109">
        <v>0</v>
      </c>
      <c r="J361" s="129">
        <f t="shared" si="121"/>
        <v>91318.3</v>
      </c>
      <c r="K361" s="74">
        <v>0</v>
      </c>
      <c r="L361" s="78">
        <v>91318.3</v>
      </c>
      <c r="M361" s="74">
        <v>0</v>
      </c>
      <c r="N361" s="109">
        <v>0</v>
      </c>
      <c r="O361" s="129">
        <f t="shared" si="122"/>
        <v>83537.626000000004</v>
      </c>
      <c r="P361" s="73">
        <v>0</v>
      </c>
      <c r="Q361" s="78">
        <v>83537.626000000004</v>
      </c>
      <c r="R361" s="73">
        <v>0</v>
      </c>
      <c r="S361" s="106">
        <v>0</v>
      </c>
      <c r="T361" s="141">
        <f t="shared" si="123"/>
        <v>0.91479611425092233</v>
      </c>
      <c r="U361" s="16" t="str">
        <f t="shared" si="123"/>
        <v xml:space="preserve"> </v>
      </c>
      <c r="V361" s="16">
        <f t="shared" si="123"/>
        <v>0.91479611425092233</v>
      </c>
      <c r="W361" s="16" t="str">
        <f t="shared" si="123"/>
        <v xml:space="preserve"> </v>
      </c>
      <c r="X361" s="142" t="str">
        <f t="shared" si="123"/>
        <v xml:space="preserve"> </v>
      </c>
    </row>
    <row r="362" spans="1:24" ht="75" customHeight="1" x14ac:dyDescent="0.2">
      <c r="A362" s="107"/>
      <c r="B362" s="18"/>
      <c r="C362" s="15" t="s">
        <v>916</v>
      </c>
      <c r="D362" s="38">
        <v>3</v>
      </c>
      <c r="E362" s="73">
        <f t="shared" si="124"/>
        <v>0</v>
      </c>
      <c r="F362" s="74">
        <v>0</v>
      </c>
      <c r="G362" s="74">
        <v>0</v>
      </c>
      <c r="H362" s="74">
        <v>0</v>
      </c>
      <c r="I362" s="109">
        <v>0</v>
      </c>
      <c r="J362" s="129">
        <f t="shared" si="121"/>
        <v>17057.400000000001</v>
      </c>
      <c r="K362" s="74">
        <v>0</v>
      </c>
      <c r="L362" s="78">
        <v>17057.400000000001</v>
      </c>
      <c r="M362" s="74">
        <v>0</v>
      </c>
      <c r="N362" s="109">
        <v>0</v>
      </c>
      <c r="O362" s="129">
        <f t="shared" si="122"/>
        <v>16183.853999999999</v>
      </c>
      <c r="P362" s="73">
        <v>0</v>
      </c>
      <c r="Q362" s="78">
        <v>16183.853999999999</v>
      </c>
      <c r="R362" s="73">
        <v>0</v>
      </c>
      <c r="S362" s="106">
        <v>0</v>
      </c>
      <c r="T362" s="141">
        <f t="shared" si="123"/>
        <v>0.94878785746948524</v>
      </c>
      <c r="U362" s="16" t="str">
        <f t="shared" si="123"/>
        <v xml:space="preserve"> </v>
      </c>
      <c r="V362" s="16">
        <f t="shared" si="123"/>
        <v>0.94878785746948524</v>
      </c>
      <c r="W362" s="16" t="str">
        <f t="shared" si="123"/>
        <v xml:space="preserve"> </v>
      </c>
      <c r="X362" s="142" t="str">
        <f t="shared" si="123"/>
        <v xml:space="preserve"> </v>
      </c>
    </row>
    <row r="363" spans="1:24" ht="58.5" customHeight="1" x14ac:dyDescent="0.2">
      <c r="A363" s="107"/>
      <c r="B363" s="18"/>
      <c r="C363" s="15" t="s">
        <v>917</v>
      </c>
      <c r="D363" s="38">
        <v>3</v>
      </c>
      <c r="E363" s="73">
        <f t="shared" si="124"/>
        <v>0</v>
      </c>
      <c r="F363" s="74">
        <v>0</v>
      </c>
      <c r="G363" s="74">
        <v>0</v>
      </c>
      <c r="H363" s="74">
        <v>0</v>
      </c>
      <c r="I363" s="109">
        <v>0</v>
      </c>
      <c r="J363" s="129">
        <f t="shared" si="121"/>
        <v>70184.100000000006</v>
      </c>
      <c r="K363" s="74">
        <v>0</v>
      </c>
      <c r="L363" s="78">
        <v>70184.100000000006</v>
      </c>
      <c r="M363" s="74">
        <v>0</v>
      </c>
      <c r="N363" s="109">
        <v>0</v>
      </c>
      <c r="O363" s="129">
        <f t="shared" si="122"/>
        <v>64633.569000000003</v>
      </c>
      <c r="P363" s="73">
        <v>0</v>
      </c>
      <c r="Q363" s="78">
        <v>64633.569000000003</v>
      </c>
      <c r="R363" s="73">
        <v>0</v>
      </c>
      <c r="S363" s="106">
        <v>0</v>
      </c>
      <c r="T363" s="141">
        <f t="shared" si="123"/>
        <v>0.92091469435384932</v>
      </c>
      <c r="U363" s="16" t="str">
        <f t="shared" si="123"/>
        <v xml:space="preserve"> </v>
      </c>
      <c r="V363" s="16">
        <f t="shared" si="123"/>
        <v>0.92091469435384932</v>
      </c>
      <c r="W363" s="16" t="str">
        <f t="shared" si="123"/>
        <v xml:space="preserve"> </v>
      </c>
      <c r="X363" s="142" t="str">
        <f t="shared" si="123"/>
        <v xml:space="preserve"> </v>
      </c>
    </row>
    <row r="364" spans="1:24" ht="70.5" customHeight="1" x14ac:dyDescent="0.2">
      <c r="A364" s="107"/>
      <c r="B364" s="18"/>
      <c r="C364" s="15" t="s">
        <v>918</v>
      </c>
      <c r="D364" s="38">
        <v>3</v>
      </c>
      <c r="E364" s="73">
        <f t="shared" si="124"/>
        <v>0</v>
      </c>
      <c r="F364" s="74">
        <v>0</v>
      </c>
      <c r="G364" s="74">
        <v>0</v>
      </c>
      <c r="H364" s="74">
        <v>0</v>
      </c>
      <c r="I364" s="109">
        <v>0</v>
      </c>
      <c r="J364" s="129">
        <f t="shared" si="121"/>
        <v>26782.9</v>
      </c>
      <c r="K364" s="74">
        <v>0</v>
      </c>
      <c r="L364" s="78">
        <v>26782.9</v>
      </c>
      <c r="M364" s="74">
        <v>0</v>
      </c>
      <c r="N364" s="109">
        <v>0</v>
      </c>
      <c r="O364" s="129">
        <f t="shared" si="122"/>
        <v>25461.440999999999</v>
      </c>
      <c r="P364" s="73">
        <v>0</v>
      </c>
      <c r="Q364" s="78">
        <v>25461.440999999999</v>
      </c>
      <c r="R364" s="73">
        <v>0</v>
      </c>
      <c r="S364" s="106">
        <v>0</v>
      </c>
      <c r="T364" s="141">
        <f t="shared" si="123"/>
        <v>0.95066034671376132</v>
      </c>
      <c r="U364" s="16" t="str">
        <f t="shared" si="123"/>
        <v xml:space="preserve"> </v>
      </c>
      <c r="V364" s="16">
        <f t="shared" si="123"/>
        <v>0.95066034671376132</v>
      </c>
      <c r="W364" s="16" t="str">
        <f t="shared" si="123"/>
        <v xml:space="preserve"> </v>
      </c>
      <c r="X364" s="142" t="str">
        <f t="shared" si="123"/>
        <v xml:space="preserve"> </v>
      </c>
    </row>
    <row r="365" spans="1:24" ht="75" customHeight="1" x14ac:dyDescent="0.2">
      <c r="A365" s="107"/>
      <c r="B365" s="18"/>
      <c r="C365" s="15" t="s">
        <v>919</v>
      </c>
      <c r="D365" s="38">
        <v>3</v>
      </c>
      <c r="E365" s="73">
        <f t="shared" si="124"/>
        <v>0</v>
      </c>
      <c r="F365" s="74">
        <v>0</v>
      </c>
      <c r="G365" s="74">
        <v>0</v>
      </c>
      <c r="H365" s="74">
        <v>0</v>
      </c>
      <c r="I365" s="109">
        <v>0</v>
      </c>
      <c r="J365" s="129">
        <f t="shared" si="121"/>
        <v>86517.4</v>
      </c>
      <c r="K365" s="74">
        <v>0</v>
      </c>
      <c r="L365" s="78">
        <v>86517.4</v>
      </c>
      <c r="M365" s="74">
        <v>0</v>
      </c>
      <c r="N365" s="109">
        <v>0</v>
      </c>
      <c r="O365" s="129">
        <f t="shared" si="122"/>
        <v>68096.39</v>
      </c>
      <c r="P365" s="73">
        <v>0</v>
      </c>
      <c r="Q365" s="78">
        <v>68096.39</v>
      </c>
      <c r="R365" s="73">
        <v>0</v>
      </c>
      <c r="S365" s="106">
        <v>0</v>
      </c>
      <c r="T365" s="141">
        <f t="shared" si="123"/>
        <v>0.78708317633215985</v>
      </c>
      <c r="U365" s="16" t="str">
        <f t="shared" si="123"/>
        <v xml:space="preserve"> </v>
      </c>
      <c r="V365" s="16">
        <f t="shared" si="123"/>
        <v>0.78708317633215985</v>
      </c>
      <c r="W365" s="16" t="str">
        <f t="shared" si="123"/>
        <v xml:space="preserve"> </v>
      </c>
      <c r="X365" s="142" t="str">
        <f t="shared" si="123"/>
        <v xml:space="preserve"> </v>
      </c>
    </row>
    <row r="366" spans="1:24" ht="57.75" customHeight="1" x14ac:dyDescent="0.2">
      <c r="A366" s="107"/>
      <c r="B366" s="18"/>
      <c r="C366" s="15" t="s">
        <v>920</v>
      </c>
      <c r="D366" s="38">
        <v>3</v>
      </c>
      <c r="E366" s="73">
        <f t="shared" si="124"/>
        <v>0</v>
      </c>
      <c r="F366" s="74">
        <v>0</v>
      </c>
      <c r="G366" s="74">
        <v>0</v>
      </c>
      <c r="H366" s="74">
        <v>0</v>
      </c>
      <c r="I366" s="109">
        <v>0</v>
      </c>
      <c r="J366" s="129">
        <f t="shared" si="121"/>
        <v>54720</v>
      </c>
      <c r="K366" s="74">
        <v>0</v>
      </c>
      <c r="L366" s="74">
        <v>0</v>
      </c>
      <c r="M366" s="74">
        <v>0</v>
      </c>
      <c r="N366" s="109">
        <v>54720</v>
      </c>
      <c r="O366" s="129">
        <f t="shared" si="122"/>
        <v>0</v>
      </c>
      <c r="P366" s="73">
        <v>0</v>
      </c>
      <c r="Q366" s="73">
        <v>0</v>
      </c>
      <c r="R366" s="73">
        <v>0</v>
      </c>
      <c r="S366" s="106">
        <v>0</v>
      </c>
      <c r="T366" s="141">
        <f t="shared" si="123"/>
        <v>0</v>
      </c>
      <c r="U366" s="16" t="str">
        <f t="shared" si="123"/>
        <v xml:space="preserve"> </v>
      </c>
      <c r="V366" s="16" t="str">
        <f t="shared" si="123"/>
        <v xml:space="preserve"> </v>
      </c>
      <c r="W366" s="16" t="str">
        <f t="shared" si="123"/>
        <v xml:space="preserve"> </v>
      </c>
      <c r="X366" s="142">
        <f t="shared" si="123"/>
        <v>0</v>
      </c>
    </row>
    <row r="367" spans="1:24" s="12" customFormat="1" ht="28.5" customHeight="1" x14ac:dyDescent="0.2">
      <c r="A367" s="105"/>
      <c r="B367" s="13"/>
      <c r="C367" s="14" t="s">
        <v>339</v>
      </c>
      <c r="D367" s="8">
        <v>3</v>
      </c>
      <c r="E367" s="71">
        <f t="shared" si="124"/>
        <v>0</v>
      </c>
      <c r="F367" s="70">
        <v>0</v>
      </c>
      <c r="G367" s="70">
        <v>0</v>
      </c>
      <c r="H367" s="70">
        <v>0</v>
      </c>
      <c r="I367" s="103">
        <v>0</v>
      </c>
      <c r="J367" s="127">
        <f t="shared" si="121"/>
        <v>66417.2</v>
      </c>
      <c r="K367" s="70">
        <f>SUM(K368:K368)</f>
        <v>0</v>
      </c>
      <c r="L367" s="70">
        <f>SUM(L368:L368)</f>
        <v>66417.2</v>
      </c>
      <c r="M367" s="70">
        <f>SUM(M368:M368)</f>
        <v>0</v>
      </c>
      <c r="N367" s="103">
        <f>SUM(N368:N368)</f>
        <v>0</v>
      </c>
      <c r="O367" s="127">
        <f t="shared" si="122"/>
        <v>58939.78</v>
      </c>
      <c r="P367" s="70">
        <f>SUM(P368:P368)</f>
        <v>0</v>
      </c>
      <c r="Q367" s="70">
        <f>SUM(Q368:Q368)</f>
        <v>58939.78</v>
      </c>
      <c r="R367" s="70">
        <f>SUM(R368:R368)</f>
        <v>0</v>
      </c>
      <c r="S367" s="103">
        <f>SUM(S368:S368)</f>
        <v>0</v>
      </c>
      <c r="T367" s="139">
        <f t="shared" si="123"/>
        <v>0.8874174159705619</v>
      </c>
      <c r="U367" s="9" t="str">
        <f t="shared" si="123"/>
        <v xml:space="preserve"> </v>
      </c>
      <c r="V367" s="9">
        <f t="shared" si="123"/>
        <v>0.8874174159705619</v>
      </c>
      <c r="W367" s="9" t="str">
        <f t="shared" si="123"/>
        <v xml:space="preserve"> </v>
      </c>
      <c r="X367" s="140" t="str">
        <f t="shared" si="123"/>
        <v xml:space="preserve"> </v>
      </c>
    </row>
    <row r="368" spans="1:24" ht="71.25" customHeight="1" x14ac:dyDescent="0.2">
      <c r="A368" s="107"/>
      <c r="B368" s="18"/>
      <c r="C368" s="15" t="s">
        <v>921</v>
      </c>
      <c r="D368" s="38">
        <v>3</v>
      </c>
      <c r="E368" s="73">
        <f t="shared" si="124"/>
        <v>0</v>
      </c>
      <c r="F368" s="74">
        <v>0</v>
      </c>
      <c r="G368" s="74">
        <v>0</v>
      </c>
      <c r="H368" s="74">
        <v>0</v>
      </c>
      <c r="I368" s="109">
        <v>0</v>
      </c>
      <c r="J368" s="129">
        <f t="shared" si="121"/>
        <v>66417.2</v>
      </c>
      <c r="K368" s="74">
        <v>0</v>
      </c>
      <c r="L368" s="74">
        <v>66417.2</v>
      </c>
      <c r="M368" s="74">
        <v>0</v>
      </c>
      <c r="N368" s="109">
        <v>0</v>
      </c>
      <c r="O368" s="129">
        <f t="shared" si="122"/>
        <v>58939.78</v>
      </c>
      <c r="P368" s="73">
        <v>0</v>
      </c>
      <c r="Q368" s="74">
        <v>58939.78</v>
      </c>
      <c r="R368" s="73">
        <v>0</v>
      </c>
      <c r="S368" s="106">
        <v>0</v>
      </c>
      <c r="T368" s="141">
        <f t="shared" si="123"/>
        <v>0.8874174159705619</v>
      </c>
      <c r="U368" s="16" t="str">
        <f t="shared" si="123"/>
        <v xml:space="preserve"> </v>
      </c>
      <c r="V368" s="16">
        <f t="shared" si="123"/>
        <v>0.8874174159705619</v>
      </c>
      <c r="W368" s="16" t="str">
        <f t="shared" si="123"/>
        <v xml:space="preserve"> </v>
      </c>
      <c r="X368" s="142" t="str">
        <f t="shared" si="123"/>
        <v xml:space="preserve"> </v>
      </c>
    </row>
    <row r="369" spans="1:24" s="12" customFormat="1" ht="48" customHeight="1" x14ac:dyDescent="0.2">
      <c r="A369" s="102">
        <v>1212</v>
      </c>
      <c r="B369" s="17">
        <v>32001</v>
      </c>
      <c r="C369" s="17" t="s">
        <v>340</v>
      </c>
      <c r="D369" s="49">
        <v>2</v>
      </c>
      <c r="E369" s="71">
        <f t="shared" si="124"/>
        <v>0</v>
      </c>
      <c r="F369" s="70">
        <f>F370+F376+F378+F385+F388+F391+F397</f>
        <v>0</v>
      </c>
      <c r="G369" s="71"/>
      <c r="H369" s="70">
        <f>H370+H376+H378+H385+H388+H391+H397</f>
        <v>0</v>
      </c>
      <c r="I369" s="103">
        <f>I370+I376+I378+I385+I388+I391+I397</f>
        <v>0</v>
      </c>
      <c r="J369" s="127">
        <f>SUM(K369:N369)</f>
        <v>1411846.2999999998</v>
      </c>
      <c r="K369" s="70">
        <f>K370+K376+K378+K385+K388+K391+K397</f>
        <v>276935.19999999995</v>
      </c>
      <c r="L369" s="70">
        <f>L370+L376+L378+L385+L388+L391+L397</f>
        <v>317397.89999999997</v>
      </c>
      <c r="M369" s="70">
        <f>M370+M376+M378+M385+M388+M391+M397</f>
        <v>0</v>
      </c>
      <c r="N369" s="103">
        <f>N370+N376+N378+N385+N388+N391+N397</f>
        <v>817513.2</v>
      </c>
      <c r="O369" s="127">
        <f t="shared" si="122"/>
        <v>1392847.24</v>
      </c>
      <c r="P369" s="70">
        <f>P370+P376+P378+P385+P388+P391+P397</f>
        <v>269299.69</v>
      </c>
      <c r="Q369" s="70">
        <f>Q370+Q376+Q378+Q385+Q388+Q391+Q397</f>
        <v>306034.34999999998</v>
      </c>
      <c r="R369" s="70">
        <f>R370+R376+R378+R385+R388+R391+R397</f>
        <v>0</v>
      </c>
      <c r="S369" s="103">
        <f>S370+S376+S378+S385+S388+S391+S397</f>
        <v>817513.2</v>
      </c>
      <c r="T369" s="139">
        <f t="shared" si="123"/>
        <v>0.98654311025215713</v>
      </c>
      <c r="U369" s="9">
        <f t="shared" si="123"/>
        <v>0.97242853201759849</v>
      </c>
      <c r="V369" s="9">
        <f t="shared" si="123"/>
        <v>0.96419777824616992</v>
      </c>
      <c r="W369" s="9" t="str">
        <f t="shared" si="123"/>
        <v xml:space="preserve"> </v>
      </c>
      <c r="X369" s="140">
        <f t="shared" si="123"/>
        <v>1</v>
      </c>
    </row>
    <row r="370" spans="1:24" s="12" customFormat="1" ht="39.75" customHeight="1" x14ac:dyDescent="0.2">
      <c r="A370" s="105"/>
      <c r="B370" s="13"/>
      <c r="C370" s="14" t="s">
        <v>341</v>
      </c>
      <c r="D370" s="8">
        <v>3</v>
      </c>
      <c r="E370" s="71">
        <f t="shared" si="124"/>
        <v>0</v>
      </c>
      <c r="F370" s="70">
        <v>0</v>
      </c>
      <c r="G370" s="70">
        <v>0</v>
      </c>
      <c r="H370" s="70">
        <v>0</v>
      </c>
      <c r="I370" s="103">
        <v>0</v>
      </c>
      <c r="J370" s="127">
        <f t="shared" ref="J370:J402" si="131">SUM(K370:N370)</f>
        <v>516503.2</v>
      </c>
      <c r="K370" s="70">
        <f t="shared" ref="K370:M370" si="132">SUM(K371:K375)</f>
        <v>0</v>
      </c>
      <c r="L370" s="70">
        <f>SUM(L371:L375)</f>
        <v>40403.199999999997</v>
      </c>
      <c r="M370" s="70">
        <f t="shared" si="132"/>
        <v>0</v>
      </c>
      <c r="N370" s="103">
        <f>SUM(N371:N375)</f>
        <v>476100</v>
      </c>
      <c r="O370" s="127">
        <f t="shared" si="122"/>
        <v>516341.93</v>
      </c>
      <c r="P370" s="70">
        <f t="shared" ref="P370:S370" si="133">SUM(P371:P375)</f>
        <v>0</v>
      </c>
      <c r="Q370" s="70">
        <f t="shared" si="133"/>
        <v>40241.93</v>
      </c>
      <c r="R370" s="70">
        <f t="shared" si="133"/>
        <v>0</v>
      </c>
      <c r="S370" s="103">
        <f t="shared" si="133"/>
        <v>476100</v>
      </c>
      <c r="T370" s="139">
        <f t="shared" si="123"/>
        <v>0.99968776572923457</v>
      </c>
      <c r="U370" s="9" t="str">
        <f t="shared" si="123"/>
        <v xml:space="preserve"> </v>
      </c>
      <c r="V370" s="9">
        <f t="shared" si="123"/>
        <v>0.99600848447647716</v>
      </c>
      <c r="W370" s="9" t="str">
        <f t="shared" si="123"/>
        <v xml:space="preserve"> </v>
      </c>
      <c r="X370" s="140">
        <f t="shared" si="123"/>
        <v>1</v>
      </c>
    </row>
    <row r="371" spans="1:24" ht="28.5" customHeight="1" x14ac:dyDescent="0.2">
      <c r="A371" s="107"/>
      <c r="B371" s="18"/>
      <c r="C371" s="15" t="s">
        <v>342</v>
      </c>
      <c r="D371" s="38">
        <v>3</v>
      </c>
      <c r="E371" s="73">
        <f t="shared" si="124"/>
        <v>0</v>
      </c>
      <c r="F371" s="74">
        <v>0</v>
      </c>
      <c r="G371" s="74">
        <v>0</v>
      </c>
      <c r="H371" s="74">
        <v>0</v>
      </c>
      <c r="I371" s="109">
        <v>0</v>
      </c>
      <c r="J371" s="129">
        <f t="shared" si="131"/>
        <v>36000</v>
      </c>
      <c r="K371" s="74">
        <v>0</v>
      </c>
      <c r="L371" s="74">
        <v>0</v>
      </c>
      <c r="M371" s="74">
        <v>0</v>
      </c>
      <c r="N371" s="109">
        <v>36000</v>
      </c>
      <c r="O371" s="129">
        <f t="shared" si="122"/>
        <v>36000</v>
      </c>
      <c r="P371" s="73">
        <v>0</v>
      </c>
      <c r="Q371" s="73">
        <v>0</v>
      </c>
      <c r="R371" s="73">
        <v>0</v>
      </c>
      <c r="S371" s="109">
        <v>36000</v>
      </c>
      <c r="T371" s="141">
        <f t="shared" si="123"/>
        <v>1</v>
      </c>
      <c r="U371" s="16" t="str">
        <f t="shared" si="123"/>
        <v xml:space="preserve"> </v>
      </c>
      <c r="V371" s="16" t="str">
        <f t="shared" si="123"/>
        <v xml:space="preserve"> </v>
      </c>
      <c r="W371" s="16" t="str">
        <f t="shared" si="123"/>
        <v xml:space="preserve"> </v>
      </c>
      <c r="X371" s="142">
        <f t="shared" si="123"/>
        <v>1</v>
      </c>
    </row>
    <row r="372" spans="1:24" ht="40.5" customHeight="1" x14ac:dyDescent="0.2">
      <c r="A372" s="107"/>
      <c r="B372" s="18"/>
      <c r="C372" s="15" t="s">
        <v>922</v>
      </c>
      <c r="D372" s="38">
        <v>3</v>
      </c>
      <c r="E372" s="73">
        <f t="shared" si="124"/>
        <v>0</v>
      </c>
      <c r="F372" s="74">
        <v>0</v>
      </c>
      <c r="G372" s="74">
        <v>0</v>
      </c>
      <c r="H372" s="74">
        <v>0</v>
      </c>
      <c r="I372" s="109">
        <v>0</v>
      </c>
      <c r="J372" s="129">
        <f t="shared" si="131"/>
        <v>209880</v>
      </c>
      <c r="K372" s="74">
        <v>0</v>
      </c>
      <c r="L372" s="74">
        <v>0</v>
      </c>
      <c r="M372" s="74">
        <v>0</v>
      </c>
      <c r="N372" s="109">
        <v>209880</v>
      </c>
      <c r="O372" s="129">
        <f t="shared" si="122"/>
        <v>209880</v>
      </c>
      <c r="P372" s="73">
        <v>0</v>
      </c>
      <c r="Q372" s="73">
        <v>0</v>
      </c>
      <c r="R372" s="73">
        <v>0</v>
      </c>
      <c r="S372" s="109">
        <v>209880</v>
      </c>
      <c r="T372" s="141">
        <f t="shared" si="123"/>
        <v>1</v>
      </c>
      <c r="U372" s="16" t="str">
        <f t="shared" si="123"/>
        <v xml:space="preserve"> </v>
      </c>
      <c r="V372" s="16" t="str">
        <f t="shared" si="123"/>
        <v xml:space="preserve"> </v>
      </c>
      <c r="W372" s="16" t="str">
        <f t="shared" si="123"/>
        <v xml:space="preserve"> </v>
      </c>
      <c r="X372" s="142">
        <f t="shared" si="123"/>
        <v>1</v>
      </c>
    </row>
    <row r="373" spans="1:24" ht="43.5" customHeight="1" x14ac:dyDescent="0.2">
      <c r="A373" s="107"/>
      <c r="B373" s="18"/>
      <c r="C373" s="15" t="s">
        <v>922</v>
      </c>
      <c r="D373" s="38">
        <v>3</v>
      </c>
      <c r="E373" s="73">
        <f t="shared" si="124"/>
        <v>0</v>
      </c>
      <c r="F373" s="74">
        <v>0</v>
      </c>
      <c r="G373" s="74">
        <v>0</v>
      </c>
      <c r="H373" s="74">
        <v>0</v>
      </c>
      <c r="I373" s="109">
        <v>0</v>
      </c>
      <c r="J373" s="129">
        <f t="shared" si="131"/>
        <v>136620</v>
      </c>
      <c r="K373" s="74">
        <v>0</v>
      </c>
      <c r="L373" s="74">
        <v>0</v>
      </c>
      <c r="M373" s="74">
        <v>0</v>
      </c>
      <c r="N373" s="109">
        <v>136620</v>
      </c>
      <c r="O373" s="129">
        <f t="shared" si="122"/>
        <v>136620</v>
      </c>
      <c r="P373" s="73">
        <v>0</v>
      </c>
      <c r="Q373" s="73">
        <v>0</v>
      </c>
      <c r="R373" s="73">
        <v>0</v>
      </c>
      <c r="S373" s="109">
        <v>136620</v>
      </c>
      <c r="T373" s="141">
        <f t="shared" si="123"/>
        <v>1</v>
      </c>
      <c r="U373" s="16" t="str">
        <f t="shared" si="123"/>
        <v xml:space="preserve"> </v>
      </c>
      <c r="V373" s="16" t="str">
        <f t="shared" si="123"/>
        <v xml:space="preserve"> </v>
      </c>
      <c r="W373" s="16" t="str">
        <f t="shared" si="123"/>
        <v xml:space="preserve"> </v>
      </c>
      <c r="X373" s="142">
        <f t="shared" si="123"/>
        <v>1</v>
      </c>
    </row>
    <row r="374" spans="1:24" ht="25.5" customHeight="1" x14ac:dyDescent="0.2">
      <c r="A374" s="107"/>
      <c r="B374" s="18"/>
      <c r="C374" s="15" t="s">
        <v>343</v>
      </c>
      <c r="D374" s="38">
        <v>3</v>
      </c>
      <c r="E374" s="73">
        <f t="shared" si="124"/>
        <v>0</v>
      </c>
      <c r="F374" s="74">
        <v>0</v>
      </c>
      <c r="G374" s="74">
        <v>0</v>
      </c>
      <c r="H374" s="74">
        <v>0</v>
      </c>
      <c r="I374" s="109">
        <v>0</v>
      </c>
      <c r="J374" s="129">
        <f t="shared" si="131"/>
        <v>93600</v>
      </c>
      <c r="K374" s="74">
        <v>0</v>
      </c>
      <c r="L374" s="74">
        <v>0</v>
      </c>
      <c r="M374" s="74">
        <v>0</v>
      </c>
      <c r="N374" s="109">
        <v>93600</v>
      </c>
      <c r="O374" s="129">
        <f t="shared" si="122"/>
        <v>93600</v>
      </c>
      <c r="P374" s="73">
        <v>0</v>
      </c>
      <c r="Q374" s="73">
        <v>0</v>
      </c>
      <c r="R374" s="73">
        <v>0</v>
      </c>
      <c r="S374" s="109">
        <v>93600</v>
      </c>
      <c r="T374" s="141">
        <f t="shared" si="123"/>
        <v>1</v>
      </c>
      <c r="U374" s="16" t="str">
        <f t="shared" si="123"/>
        <v xml:space="preserve"> </v>
      </c>
      <c r="V374" s="16" t="str">
        <f t="shared" si="123"/>
        <v xml:space="preserve"> </v>
      </c>
      <c r="W374" s="16" t="str">
        <f t="shared" si="123"/>
        <v xml:space="preserve"> </v>
      </c>
      <c r="X374" s="142">
        <f t="shared" si="123"/>
        <v>1</v>
      </c>
    </row>
    <row r="375" spans="1:24" ht="39.75" customHeight="1" x14ac:dyDescent="0.2">
      <c r="A375" s="107"/>
      <c r="B375" s="18"/>
      <c r="C375" s="15" t="s">
        <v>344</v>
      </c>
      <c r="D375" s="38">
        <v>3</v>
      </c>
      <c r="E375" s="73">
        <f t="shared" si="124"/>
        <v>0</v>
      </c>
      <c r="F375" s="74">
        <v>0</v>
      </c>
      <c r="G375" s="74">
        <v>0</v>
      </c>
      <c r="H375" s="74">
        <v>0</v>
      </c>
      <c r="I375" s="109">
        <v>0</v>
      </c>
      <c r="J375" s="129">
        <f t="shared" si="131"/>
        <v>40403.199999999997</v>
      </c>
      <c r="K375" s="74">
        <v>0</v>
      </c>
      <c r="L375" s="74">
        <v>40403.199999999997</v>
      </c>
      <c r="M375" s="74">
        <v>0</v>
      </c>
      <c r="N375" s="109">
        <v>0</v>
      </c>
      <c r="O375" s="129">
        <f t="shared" si="122"/>
        <v>40241.93</v>
      </c>
      <c r="P375" s="74"/>
      <c r="Q375" s="78">
        <v>40241.93</v>
      </c>
      <c r="R375" s="74"/>
      <c r="S375" s="132"/>
      <c r="T375" s="141">
        <f t="shared" si="123"/>
        <v>0.99600848447647716</v>
      </c>
      <c r="U375" s="16" t="str">
        <f t="shared" si="123"/>
        <v xml:space="preserve"> </v>
      </c>
      <c r="V375" s="16">
        <f t="shared" si="123"/>
        <v>0.99600848447647716</v>
      </c>
      <c r="W375" s="16" t="str">
        <f t="shared" si="123"/>
        <v xml:space="preserve"> </v>
      </c>
      <c r="X375" s="142" t="str">
        <f t="shared" si="123"/>
        <v xml:space="preserve"> </v>
      </c>
    </row>
    <row r="376" spans="1:24" s="12" customFormat="1" ht="24.75" customHeight="1" x14ac:dyDescent="0.2">
      <c r="A376" s="105"/>
      <c r="B376" s="13"/>
      <c r="C376" s="14" t="s">
        <v>345</v>
      </c>
      <c r="D376" s="8">
        <v>3</v>
      </c>
      <c r="E376" s="71">
        <f t="shared" si="124"/>
        <v>0</v>
      </c>
      <c r="F376" s="70">
        <v>0</v>
      </c>
      <c r="G376" s="70">
        <v>0</v>
      </c>
      <c r="H376" s="70">
        <v>0</v>
      </c>
      <c r="I376" s="103">
        <v>0</v>
      </c>
      <c r="J376" s="127">
        <f t="shared" si="131"/>
        <v>210284.9</v>
      </c>
      <c r="K376" s="70">
        <f>K377</f>
        <v>0</v>
      </c>
      <c r="L376" s="70">
        <f>L377</f>
        <v>210284.9</v>
      </c>
      <c r="M376" s="70">
        <f>M377</f>
        <v>0</v>
      </c>
      <c r="N376" s="103">
        <f>N377</f>
        <v>0</v>
      </c>
      <c r="O376" s="127">
        <f t="shared" si="122"/>
        <v>199767.11</v>
      </c>
      <c r="P376" s="70">
        <f>P377</f>
        <v>0</v>
      </c>
      <c r="Q376" s="70">
        <f>Q377</f>
        <v>199767.11</v>
      </c>
      <c r="R376" s="70">
        <f>R377</f>
        <v>0</v>
      </c>
      <c r="S376" s="103">
        <f>S377</f>
        <v>0</v>
      </c>
      <c r="T376" s="139">
        <f t="shared" si="123"/>
        <v>0.94998314191841637</v>
      </c>
      <c r="U376" s="9" t="str">
        <f t="shared" si="123"/>
        <v xml:space="preserve"> </v>
      </c>
      <c r="V376" s="9">
        <f t="shared" si="123"/>
        <v>0.94998314191841637</v>
      </c>
      <c r="W376" s="9" t="str">
        <f t="shared" si="123"/>
        <v xml:space="preserve"> </v>
      </c>
      <c r="X376" s="140" t="str">
        <f t="shared" si="123"/>
        <v xml:space="preserve"> </v>
      </c>
    </row>
    <row r="377" spans="1:24" ht="59.25" customHeight="1" x14ac:dyDescent="0.2">
      <c r="A377" s="107"/>
      <c r="B377" s="18"/>
      <c r="C377" s="15" t="s">
        <v>923</v>
      </c>
      <c r="D377" s="38">
        <v>3</v>
      </c>
      <c r="E377" s="73">
        <f t="shared" si="124"/>
        <v>0</v>
      </c>
      <c r="F377" s="74">
        <v>0</v>
      </c>
      <c r="G377" s="74">
        <v>0</v>
      </c>
      <c r="H377" s="74">
        <v>0</v>
      </c>
      <c r="I377" s="109">
        <v>0</v>
      </c>
      <c r="J377" s="129">
        <f t="shared" si="131"/>
        <v>210284.9</v>
      </c>
      <c r="K377" s="74">
        <v>0</v>
      </c>
      <c r="L377" s="78">
        <v>210284.9</v>
      </c>
      <c r="M377" s="74">
        <v>0</v>
      </c>
      <c r="N377" s="109">
        <v>0</v>
      </c>
      <c r="O377" s="129">
        <f t="shared" si="122"/>
        <v>199767.11</v>
      </c>
      <c r="P377" s="73">
        <v>0</v>
      </c>
      <c r="Q377" s="78">
        <v>199767.11</v>
      </c>
      <c r="R377" s="73">
        <v>0</v>
      </c>
      <c r="S377" s="106">
        <v>0</v>
      </c>
      <c r="T377" s="141">
        <f t="shared" si="123"/>
        <v>0.94998314191841637</v>
      </c>
      <c r="U377" s="16" t="str">
        <f t="shared" si="123"/>
        <v xml:space="preserve"> </v>
      </c>
      <c r="V377" s="16">
        <f t="shared" si="123"/>
        <v>0.94998314191841637</v>
      </c>
      <c r="W377" s="16" t="str">
        <f t="shared" si="123"/>
        <v xml:space="preserve"> </v>
      </c>
      <c r="X377" s="142" t="str">
        <f t="shared" si="123"/>
        <v xml:space="preserve"> </v>
      </c>
    </row>
    <row r="378" spans="1:24" s="12" customFormat="1" ht="33" customHeight="1" x14ac:dyDescent="0.2">
      <c r="A378" s="105"/>
      <c r="B378" s="13"/>
      <c r="C378" s="14" t="s">
        <v>346</v>
      </c>
      <c r="D378" s="8">
        <v>3</v>
      </c>
      <c r="E378" s="71">
        <f t="shared" si="124"/>
        <v>0</v>
      </c>
      <c r="F378" s="70">
        <v>0</v>
      </c>
      <c r="G378" s="70">
        <v>0</v>
      </c>
      <c r="H378" s="70">
        <v>0</v>
      </c>
      <c r="I378" s="103">
        <v>0</v>
      </c>
      <c r="J378" s="127">
        <f t="shared" si="131"/>
        <v>63884</v>
      </c>
      <c r="K378" s="70">
        <f>SUM(K379:K384)</f>
        <v>63884</v>
      </c>
      <c r="L378" s="70">
        <f t="shared" ref="L378:N378" si="134">SUM(L379:L384)</f>
        <v>0</v>
      </c>
      <c r="M378" s="70">
        <f t="shared" si="134"/>
        <v>0</v>
      </c>
      <c r="N378" s="103">
        <f t="shared" si="134"/>
        <v>0</v>
      </c>
      <c r="O378" s="127">
        <f t="shared" si="122"/>
        <v>57408.490000000005</v>
      </c>
      <c r="P378" s="70">
        <f>SUM(P379:P384)</f>
        <v>57408.490000000005</v>
      </c>
      <c r="Q378" s="70">
        <f t="shared" ref="Q378:S378" si="135">SUM(Q379:Q384)</f>
        <v>0</v>
      </c>
      <c r="R378" s="70">
        <f t="shared" si="135"/>
        <v>0</v>
      </c>
      <c r="S378" s="103">
        <f t="shared" si="135"/>
        <v>0</v>
      </c>
      <c r="T378" s="139">
        <f t="shared" si="123"/>
        <v>0.89863643478805344</v>
      </c>
      <c r="U378" s="9">
        <f t="shared" si="123"/>
        <v>0.89863643478805344</v>
      </c>
      <c r="V378" s="9" t="str">
        <f t="shared" si="123"/>
        <v xml:space="preserve"> </v>
      </c>
      <c r="W378" s="9" t="str">
        <f t="shared" si="123"/>
        <v xml:space="preserve"> </v>
      </c>
      <c r="X378" s="140" t="str">
        <f t="shared" si="123"/>
        <v xml:space="preserve"> </v>
      </c>
    </row>
    <row r="379" spans="1:24" ht="39.75" customHeight="1" x14ac:dyDescent="0.2">
      <c r="A379" s="107"/>
      <c r="B379" s="18"/>
      <c r="C379" s="15" t="s">
        <v>347</v>
      </c>
      <c r="D379" s="38">
        <v>3</v>
      </c>
      <c r="E379" s="73">
        <f t="shared" si="124"/>
        <v>0</v>
      </c>
      <c r="F379" s="74">
        <v>0</v>
      </c>
      <c r="G379" s="74">
        <v>0</v>
      </c>
      <c r="H379" s="74">
        <v>0</v>
      </c>
      <c r="I379" s="109">
        <v>0</v>
      </c>
      <c r="J379" s="129">
        <f t="shared" si="131"/>
        <v>2795</v>
      </c>
      <c r="K379" s="74">
        <v>2795</v>
      </c>
      <c r="L379" s="74">
        <v>0</v>
      </c>
      <c r="M379" s="74">
        <v>0</v>
      </c>
      <c r="N379" s="109">
        <v>0</v>
      </c>
      <c r="O379" s="129">
        <f t="shared" si="122"/>
        <v>225</v>
      </c>
      <c r="P379" s="74">
        <v>225</v>
      </c>
      <c r="Q379" s="73">
        <v>0</v>
      </c>
      <c r="R379" s="73">
        <v>0</v>
      </c>
      <c r="S379" s="106">
        <v>0</v>
      </c>
      <c r="T379" s="141">
        <f t="shared" si="123"/>
        <v>8.0500894454382826E-2</v>
      </c>
      <c r="U379" s="16">
        <f t="shared" si="123"/>
        <v>8.0500894454382826E-2</v>
      </c>
      <c r="V379" s="16" t="str">
        <f t="shared" si="123"/>
        <v xml:space="preserve"> </v>
      </c>
      <c r="W379" s="16" t="str">
        <f t="shared" si="123"/>
        <v xml:space="preserve"> </v>
      </c>
      <c r="X379" s="142" t="str">
        <f t="shared" si="123"/>
        <v xml:space="preserve"> </v>
      </c>
    </row>
    <row r="380" spans="1:24" ht="39.75" customHeight="1" x14ac:dyDescent="0.2">
      <c r="A380" s="107"/>
      <c r="B380" s="18"/>
      <c r="C380" s="15" t="s">
        <v>348</v>
      </c>
      <c r="D380" s="38">
        <v>3</v>
      </c>
      <c r="E380" s="73">
        <f t="shared" si="124"/>
        <v>0</v>
      </c>
      <c r="F380" s="74">
        <v>0</v>
      </c>
      <c r="G380" s="74">
        <v>0</v>
      </c>
      <c r="H380" s="74">
        <v>0</v>
      </c>
      <c r="I380" s="109">
        <v>0</v>
      </c>
      <c r="J380" s="129">
        <f t="shared" si="131"/>
        <v>17100</v>
      </c>
      <c r="K380" s="74">
        <v>17100</v>
      </c>
      <c r="L380" s="74">
        <v>0</v>
      </c>
      <c r="M380" s="74">
        <v>0</v>
      </c>
      <c r="N380" s="109">
        <v>0</v>
      </c>
      <c r="O380" s="129">
        <f t="shared" si="122"/>
        <v>17100</v>
      </c>
      <c r="P380" s="78">
        <v>17100</v>
      </c>
      <c r="Q380" s="73">
        <v>0</v>
      </c>
      <c r="R380" s="73">
        <v>0</v>
      </c>
      <c r="S380" s="106">
        <v>0</v>
      </c>
      <c r="T380" s="141">
        <f t="shared" si="123"/>
        <v>1</v>
      </c>
      <c r="U380" s="16">
        <f t="shared" si="123"/>
        <v>1</v>
      </c>
      <c r="V380" s="16" t="str">
        <f t="shared" si="123"/>
        <v xml:space="preserve"> </v>
      </c>
      <c r="W380" s="16" t="str">
        <f t="shared" si="123"/>
        <v xml:space="preserve"> </v>
      </c>
      <c r="X380" s="142" t="str">
        <f t="shared" si="123"/>
        <v xml:space="preserve"> </v>
      </c>
    </row>
    <row r="381" spans="1:24" ht="63" customHeight="1" x14ac:dyDescent="0.2">
      <c r="A381" s="107"/>
      <c r="B381" s="18"/>
      <c r="C381" s="15" t="s">
        <v>924</v>
      </c>
      <c r="D381" s="38">
        <v>3</v>
      </c>
      <c r="E381" s="73">
        <f t="shared" si="124"/>
        <v>0</v>
      </c>
      <c r="F381" s="74">
        <v>0</v>
      </c>
      <c r="G381" s="74">
        <v>0</v>
      </c>
      <c r="H381" s="74">
        <v>0</v>
      </c>
      <c r="I381" s="109">
        <v>0</v>
      </c>
      <c r="J381" s="129">
        <f t="shared" si="131"/>
        <v>10087.5</v>
      </c>
      <c r="K381" s="74">
        <v>10087.5</v>
      </c>
      <c r="L381" s="74">
        <v>0</v>
      </c>
      <c r="M381" s="74">
        <v>0</v>
      </c>
      <c r="N381" s="109">
        <v>0</v>
      </c>
      <c r="O381" s="129">
        <f t="shared" si="122"/>
        <v>6181.99</v>
      </c>
      <c r="P381" s="74">
        <v>6181.99</v>
      </c>
      <c r="Q381" s="73">
        <v>0</v>
      </c>
      <c r="R381" s="73">
        <v>0</v>
      </c>
      <c r="S381" s="106">
        <v>0</v>
      </c>
      <c r="T381" s="141">
        <f t="shared" si="123"/>
        <v>0.61283667905824035</v>
      </c>
      <c r="U381" s="16">
        <f t="shared" si="123"/>
        <v>0.61283667905824035</v>
      </c>
      <c r="V381" s="16" t="str">
        <f t="shared" si="123"/>
        <v xml:space="preserve"> </v>
      </c>
      <c r="W381" s="16" t="str">
        <f t="shared" si="123"/>
        <v xml:space="preserve"> </v>
      </c>
      <c r="X381" s="142" t="str">
        <f t="shared" si="123"/>
        <v xml:space="preserve"> </v>
      </c>
    </row>
    <row r="382" spans="1:24" ht="77.25" customHeight="1" x14ac:dyDescent="0.2">
      <c r="A382" s="107"/>
      <c r="B382" s="18"/>
      <c r="C382" s="15" t="s">
        <v>925</v>
      </c>
      <c r="D382" s="38">
        <v>3</v>
      </c>
      <c r="E382" s="73">
        <f t="shared" si="124"/>
        <v>0</v>
      </c>
      <c r="F382" s="74">
        <v>0</v>
      </c>
      <c r="G382" s="74">
        <v>0</v>
      </c>
      <c r="H382" s="74">
        <v>0</v>
      </c>
      <c r="I382" s="109">
        <v>0</v>
      </c>
      <c r="J382" s="129">
        <f t="shared" si="131"/>
        <v>10087.5</v>
      </c>
      <c r="K382" s="74">
        <v>10087.5</v>
      </c>
      <c r="L382" s="74">
        <v>0</v>
      </c>
      <c r="M382" s="74">
        <v>0</v>
      </c>
      <c r="N382" s="109">
        <v>0</v>
      </c>
      <c r="O382" s="129">
        <f t="shared" si="122"/>
        <v>10087.5</v>
      </c>
      <c r="P382" s="74">
        <v>10087.5</v>
      </c>
      <c r="Q382" s="73">
        <v>0</v>
      </c>
      <c r="R382" s="73">
        <v>0</v>
      </c>
      <c r="S382" s="106">
        <v>0</v>
      </c>
      <c r="T382" s="141">
        <f t="shared" si="123"/>
        <v>1</v>
      </c>
      <c r="U382" s="16">
        <f t="shared" si="123"/>
        <v>1</v>
      </c>
      <c r="V382" s="16" t="str">
        <f t="shared" si="123"/>
        <v xml:space="preserve"> </v>
      </c>
      <c r="W382" s="16" t="str">
        <f t="shared" si="123"/>
        <v xml:space="preserve"> </v>
      </c>
      <c r="X382" s="142" t="str">
        <f t="shared" si="123"/>
        <v xml:space="preserve"> </v>
      </c>
    </row>
    <row r="383" spans="1:24" ht="68.25" customHeight="1" x14ac:dyDescent="0.2">
      <c r="A383" s="107"/>
      <c r="B383" s="18"/>
      <c r="C383" s="15" t="s">
        <v>349</v>
      </c>
      <c r="D383" s="38">
        <v>3</v>
      </c>
      <c r="E383" s="73">
        <f t="shared" si="124"/>
        <v>0</v>
      </c>
      <c r="F383" s="74">
        <v>0</v>
      </c>
      <c r="G383" s="74">
        <v>0</v>
      </c>
      <c r="H383" s="74">
        <v>0</v>
      </c>
      <c r="I383" s="109">
        <v>0</v>
      </c>
      <c r="J383" s="129">
        <f t="shared" si="131"/>
        <v>10313.700000000001</v>
      </c>
      <c r="K383" s="74">
        <v>10313.700000000001</v>
      </c>
      <c r="L383" s="74">
        <v>0</v>
      </c>
      <c r="M383" s="74">
        <v>0</v>
      </c>
      <c r="N383" s="109">
        <v>0</v>
      </c>
      <c r="O383" s="129">
        <f t="shared" ref="O383:O402" si="136">SUM(P383:S383)</f>
        <v>10313.700000000001</v>
      </c>
      <c r="P383" s="74">
        <v>10313.700000000001</v>
      </c>
      <c r="Q383" s="73">
        <v>0</v>
      </c>
      <c r="R383" s="73">
        <v>0</v>
      </c>
      <c r="S383" s="106">
        <v>0</v>
      </c>
      <c r="T383" s="141">
        <f t="shared" si="123"/>
        <v>1</v>
      </c>
      <c r="U383" s="16">
        <f t="shared" si="123"/>
        <v>1</v>
      </c>
      <c r="V383" s="16" t="str">
        <f t="shared" si="123"/>
        <v xml:space="preserve"> </v>
      </c>
      <c r="W383" s="16" t="str">
        <f t="shared" si="123"/>
        <v xml:space="preserve"> </v>
      </c>
      <c r="X383" s="142" t="str">
        <f t="shared" si="123"/>
        <v xml:space="preserve"> </v>
      </c>
    </row>
    <row r="384" spans="1:24" ht="61.5" customHeight="1" x14ac:dyDescent="0.2">
      <c r="A384" s="107"/>
      <c r="B384" s="18"/>
      <c r="C384" s="15" t="s">
        <v>893</v>
      </c>
      <c r="D384" s="38">
        <v>3</v>
      </c>
      <c r="E384" s="73">
        <f t="shared" si="124"/>
        <v>0</v>
      </c>
      <c r="F384" s="74">
        <v>0</v>
      </c>
      <c r="G384" s="74">
        <v>0</v>
      </c>
      <c r="H384" s="74">
        <v>0</v>
      </c>
      <c r="I384" s="109">
        <v>0</v>
      </c>
      <c r="J384" s="129">
        <f t="shared" si="131"/>
        <v>13500.3</v>
      </c>
      <c r="K384" s="74">
        <v>13500.3</v>
      </c>
      <c r="L384" s="74">
        <v>0</v>
      </c>
      <c r="M384" s="74">
        <v>0</v>
      </c>
      <c r="N384" s="109">
        <v>0</v>
      </c>
      <c r="O384" s="129">
        <f t="shared" si="136"/>
        <v>13500.3</v>
      </c>
      <c r="P384" s="74">
        <v>13500.3</v>
      </c>
      <c r="Q384" s="73">
        <v>0</v>
      </c>
      <c r="R384" s="73">
        <v>0</v>
      </c>
      <c r="S384" s="106">
        <v>0</v>
      </c>
      <c r="T384" s="141">
        <f t="shared" ref="T384:X434" si="137">IF(J384=0," ",O384/J384)</f>
        <v>1</v>
      </c>
      <c r="U384" s="16">
        <f t="shared" si="137"/>
        <v>1</v>
      </c>
      <c r="V384" s="16" t="str">
        <f t="shared" si="137"/>
        <v xml:space="preserve"> </v>
      </c>
      <c r="W384" s="16" t="str">
        <f t="shared" si="137"/>
        <v xml:space="preserve"> </v>
      </c>
      <c r="X384" s="142" t="str">
        <f t="shared" si="137"/>
        <v xml:space="preserve"> </v>
      </c>
    </row>
    <row r="385" spans="1:24" s="12" customFormat="1" ht="30" customHeight="1" x14ac:dyDescent="0.2">
      <c r="A385" s="105"/>
      <c r="B385" s="13"/>
      <c r="C385" s="14" t="s">
        <v>927</v>
      </c>
      <c r="D385" s="8">
        <v>3</v>
      </c>
      <c r="E385" s="71">
        <f>+F385+G385+H385+I385</f>
        <v>0</v>
      </c>
      <c r="F385" s="70">
        <v>0</v>
      </c>
      <c r="G385" s="70">
        <v>0</v>
      </c>
      <c r="H385" s="70">
        <v>0</v>
      </c>
      <c r="I385" s="103">
        <v>0</v>
      </c>
      <c r="J385" s="127">
        <f>SUM(K385:N385)</f>
        <v>64698.299999999996</v>
      </c>
      <c r="K385" s="70">
        <f>SUM(K386:K387)</f>
        <v>0</v>
      </c>
      <c r="L385" s="70">
        <f>L386+L387</f>
        <v>64698.299999999996</v>
      </c>
      <c r="M385" s="70">
        <f t="shared" ref="M385:N385" si="138">M386+M387</f>
        <v>0</v>
      </c>
      <c r="N385" s="103">
        <f t="shared" si="138"/>
        <v>0</v>
      </c>
      <c r="O385" s="127">
        <f t="shared" si="136"/>
        <v>64015.49</v>
      </c>
      <c r="P385" s="70">
        <f t="shared" ref="P385:S385" si="139">P386+P387</f>
        <v>0</v>
      </c>
      <c r="Q385" s="70">
        <f>Q386+Q387</f>
        <v>64015.49</v>
      </c>
      <c r="R385" s="70">
        <f t="shared" si="139"/>
        <v>0</v>
      </c>
      <c r="S385" s="103">
        <f t="shared" si="139"/>
        <v>0</v>
      </c>
      <c r="T385" s="139">
        <f t="shared" si="137"/>
        <v>0.98944624510999524</v>
      </c>
      <c r="U385" s="9" t="str">
        <f t="shared" si="137"/>
        <v xml:space="preserve"> </v>
      </c>
      <c r="V385" s="9">
        <f t="shared" si="137"/>
        <v>0.98944624510999524</v>
      </c>
      <c r="W385" s="9" t="str">
        <f t="shared" si="137"/>
        <v xml:space="preserve"> </v>
      </c>
      <c r="X385" s="140" t="str">
        <f t="shared" si="137"/>
        <v xml:space="preserve"> </v>
      </c>
    </row>
    <row r="386" spans="1:24" ht="61.5" customHeight="1" x14ac:dyDescent="0.2">
      <c r="A386" s="107"/>
      <c r="B386" s="18"/>
      <c r="C386" s="15" t="s">
        <v>926</v>
      </c>
      <c r="D386" s="38">
        <v>3</v>
      </c>
      <c r="E386" s="73">
        <f t="shared" si="124"/>
        <v>0</v>
      </c>
      <c r="F386" s="74">
        <v>0</v>
      </c>
      <c r="G386" s="74">
        <v>0</v>
      </c>
      <c r="H386" s="74">
        <v>0</v>
      </c>
      <c r="I386" s="109">
        <v>0</v>
      </c>
      <c r="J386" s="129">
        <f>SUM(K386:N386)</f>
        <v>34677.699999999997</v>
      </c>
      <c r="K386" s="74">
        <v>0</v>
      </c>
      <c r="L386" s="74">
        <v>34677.699999999997</v>
      </c>
      <c r="M386" s="74">
        <v>0</v>
      </c>
      <c r="N386" s="109">
        <v>0</v>
      </c>
      <c r="O386" s="129">
        <f>SUM(P386:S386)</f>
        <v>33994.99</v>
      </c>
      <c r="P386" s="73">
        <v>0</v>
      </c>
      <c r="Q386" s="78">
        <v>33994.99</v>
      </c>
      <c r="R386" s="73">
        <v>0</v>
      </c>
      <c r="S386" s="106">
        <v>0</v>
      </c>
      <c r="T386" s="141">
        <f t="shared" si="137"/>
        <v>0.98031270816691995</v>
      </c>
      <c r="U386" s="16" t="str">
        <f t="shared" si="137"/>
        <v xml:space="preserve"> </v>
      </c>
      <c r="V386" s="16">
        <f t="shared" si="137"/>
        <v>0.98031270816691995</v>
      </c>
      <c r="W386" s="16" t="str">
        <f t="shared" si="137"/>
        <v xml:space="preserve"> </v>
      </c>
      <c r="X386" s="142" t="str">
        <f t="shared" si="137"/>
        <v xml:space="preserve"> </v>
      </c>
    </row>
    <row r="387" spans="1:24" ht="74.25" customHeight="1" x14ac:dyDescent="0.2">
      <c r="A387" s="107"/>
      <c r="B387" s="18"/>
      <c r="C387" s="15" t="s">
        <v>350</v>
      </c>
      <c r="D387" s="38">
        <v>3</v>
      </c>
      <c r="E387" s="73">
        <f t="shared" si="124"/>
        <v>0</v>
      </c>
      <c r="F387" s="74">
        <v>0</v>
      </c>
      <c r="G387" s="74">
        <v>0</v>
      </c>
      <c r="H387" s="74">
        <v>0</v>
      </c>
      <c r="I387" s="109">
        <v>0</v>
      </c>
      <c r="J387" s="129">
        <f t="shared" si="131"/>
        <v>30020.6</v>
      </c>
      <c r="K387" s="74">
        <v>0</v>
      </c>
      <c r="L387" s="74">
        <v>30020.6</v>
      </c>
      <c r="M387" s="74">
        <v>0</v>
      </c>
      <c r="N387" s="109">
        <v>0</v>
      </c>
      <c r="O387" s="129">
        <f>SUM(P387:S387)</f>
        <v>30020.5</v>
      </c>
      <c r="P387" s="73">
        <v>0</v>
      </c>
      <c r="Q387" s="78">
        <v>30020.5</v>
      </c>
      <c r="R387" s="73">
        <v>0</v>
      </c>
      <c r="S387" s="106">
        <v>0</v>
      </c>
      <c r="T387" s="141">
        <f t="shared" si="137"/>
        <v>0.99999666895398498</v>
      </c>
      <c r="U387" s="16" t="str">
        <f t="shared" si="137"/>
        <v xml:space="preserve"> </v>
      </c>
      <c r="V387" s="16">
        <f t="shared" si="137"/>
        <v>0.99999666895398498</v>
      </c>
      <c r="W387" s="16" t="str">
        <f t="shared" si="137"/>
        <v xml:space="preserve"> </v>
      </c>
      <c r="X387" s="142" t="str">
        <f t="shared" si="137"/>
        <v xml:space="preserve"> </v>
      </c>
    </row>
    <row r="388" spans="1:24" s="12" customFormat="1" ht="31.5" customHeight="1" x14ac:dyDescent="0.2">
      <c r="A388" s="105"/>
      <c r="B388" s="13"/>
      <c r="C388" s="14" t="s">
        <v>351</v>
      </c>
      <c r="D388" s="8">
        <v>3</v>
      </c>
      <c r="E388" s="71">
        <f t="shared" si="124"/>
        <v>0</v>
      </c>
      <c r="F388" s="70">
        <f t="shared" ref="F388:H388" si="140">SUM(F390+F389)</f>
        <v>0</v>
      </c>
      <c r="G388" s="70">
        <f t="shared" si="140"/>
        <v>0</v>
      </c>
      <c r="H388" s="70">
        <f t="shared" si="140"/>
        <v>0</v>
      </c>
      <c r="I388" s="103">
        <f>SUM(I390+I389)</f>
        <v>0</v>
      </c>
      <c r="J388" s="127">
        <f t="shared" si="131"/>
        <v>16461.5</v>
      </c>
      <c r="K388" s="70">
        <f t="shared" ref="K388:M388" si="141">SUM(K390+K389)</f>
        <v>0</v>
      </c>
      <c r="L388" s="70">
        <f t="shared" si="141"/>
        <v>2011.5</v>
      </c>
      <c r="M388" s="70">
        <f t="shared" si="141"/>
        <v>0</v>
      </c>
      <c r="N388" s="103">
        <f>SUM(N390+N389)</f>
        <v>14450</v>
      </c>
      <c r="O388" s="127">
        <f t="shared" si="136"/>
        <v>16459.82</v>
      </c>
      <c r="P388" s="70">
        <f t="shared" ref="P388:R388" si="142">SUM(P390+P389)</f>
        <v>0</v>
      </c>
      <c r="Q388" s="70">
        <f t="shared" si="142"/>
        <v>2009.82</v>
      </c>
      <c r="R388" s="70">
        <f t="shared" si="142"/>
        <v>0</v>
      </c>
      <c r="S388" s="103">
        <f>SUM(S390+S389)</f>
        <v>14450</v>
      </c>
      <c r="T388" s="141">
        <f t="shared" si="137"/>
        <v>0.99989794368678431</v>
      </c>
      <c r="U388" s="16" t="str">
        <f t="shared" si="137"/>
        <v xml:space="preserve"> </v>
      </c>
      <c r="V388" s="16">
        <f t="shared" si="137"/>
        <v>0.99916480238627892</v>
      </c>
      <c r="W388" s="16" t="str">
        <f t="shared" si="137"/>
        <v xml:space="preserve"> </v>
      </c>
      <c r="X388" s="142">
        <f t="shared" si="137"/>
        <v>1</v>
      </c>
    </row>
    <row r="389" spans="1:24" ht="39.75" customHeight="1" x14ac:dyDescent="0.2">
      <c r="A389" s="107"/>
      <c r="B389" s="18"/>
      <c r="C389" s="15" t="s">
        <v>352</v>
      </c>
      <c r="D389" s="38">
        <v>3</v>
      </c>
      <c r="E389" s="73">
        <f t="shared" si="124"/>
        <v>0</v>
      </c>
      <c r="F389" s="74">
        <v>0</v>
      </c>
      <c r="G389" s="74">
        <v>0</v>
      </c>
      <c r="H389" s="74">
        <v>0</v>
      </c>
      <c r="I389" s="109">
        <v>0</v>
      </c>
      <c r="J389" s="129">
        <f t="shared" si="131"/>
        <v>2011.5</v>
      </c>
      <c r="K389" s="74">
        <v>0</v>
      </c>
      <c r="L389" s="74">
        <v>2011.5</v>
      </c>
      <c r="M389" s="74">
        <v>0</v>
      </c>
      <c r="N389" s="109">
        <v>0</v>
      </c>
      <c r="O389" s="129">
        <f t="shared" si="136"/>
        <v>2009.82</v>
      </c>
      <c r="P389" s="73">
        <v>0</v>
      </c>
      <c r="Q389" s="74">
        <v>2009.82</v>
      </c>
      <c r="R389" s="73">
        <v>0</v>
      </c>
      <c r="S389" s="106">
        <v>0</v>
      </c>
      <c r="T389" s="141">
        <f t="shared" si="137"/>
        <v>0.99916480238627892</v>
      </c>
      <c r="U389" s="16" t="str">
        <f t="shared" si="137"/>
        <v xml:space="preserve"> </v>
      </c>
      <c r="V389" s="16">
        <f t="shared" si="137"/>
        <v>0.99916480238627892</v>
      </c>
      <c r="W389" s="16" t="str">
        <f t="shared" si="137"/>
        <v xml:space="preserve"> </v>
      </c>
      <c r="X389" s="142" t="str">
        <f t="shared" si="137"/>
        <v xml:space="preserve"> </v>
      </c>
    </row>
    <row r="390" spans="1:24" ht="39.75" customHeight="1" x14ac:dyDescent="0.2">
      <c r="A390" s="107"/>
      <c r="B390" s="18"/>
      <c r="C390" s="15" t="s">
        <v>353</v>
      </c>
      <c r="D390" s="38">
        <v>3</v>
      </c>
      <c r="E390" s="73">
        <f t="shared" si="124"/>
        <v>0</v>
      </c>
      <c r="F390" s="74">
        <v>0</v>
      </c>
      <c r="G390" s="74">
        <v>0</v>
      </c>
      <c r="H390" s="74">
        <v>0</v>
      </c>
      <c r="I390" s="109">
        <v>0</v>
      </c>
      <c r="J390" s="129">
        <f t="shared" si="131"/>
        <v>14450</v>
      </c>
      <c r="K390" s="74">
        <v>0</v>
      </c>
      <c r="L390" s="74">
        <v>0</v>
      </c>
      <c r="M390" s="74">
        <v>0</v>
      </c>
      <c r="N390" s="109">
        <v>14450</v>
      </c>
      <c r="O390" s="129">
        <f t="shared" si="136"/>
        <v>14450</v>
      </c>
      <c r="P390" s="73">
        <v>0</v>
      </c>
      <c r="Q390" s="73">
        <v>0</v>
      </c>
      <c r="R390" s="73">
        <v>0</v>
      </c>
      <c r="S390" s="109">
        <v>14450</v>
      </c>
      <c r="T390" s="141">
        <f t="shared" si="137"/>
        <v>1</v>
      </c>
      <c r="U390" s="16" t="str">
        <f t="shared" si="137"/>
        <v xml:space="preserve"> </v>
      </c>
      <c r="V390" s="16" t="str">
        <f t="shared" si="137"/>
        <v xml:space="preserve"> </v>
      </c>
      <c r="W390" s="16" t="str">
        <f t="shared" si="137"/>
        <v xml:space="preserve"> </v>
      </c>
      <c r="X390" s="142">
        <f t="shared" si="137"/>
        <v>1</v>
      </c>
    </row>
    <row r="391" spans="1:24" s="12" customFormat="1" ht="31.5" customHeight="1" x14ac:dyDescent="0.2">
      <c r="A391" s="105"/>
      <c r="B391" s="13"/>
      <c r="C391" s="14" t="s">
        <v>354</v>
      </c>
      <c r="D391" s="8">
        <v>3</v>
      </c>
      <c r="E391" s="71">
        <f t="shared" ref="E391" si="143">SUM(F391:I391)</f>
        <v>0</v>
      </c>
      <c r="F391" s="70">
        <f>F392+F393+F394+F395+F396</f>
        <v>0</v>
      </c>
      <c r="G391" s="70">
        <f>G392+G393+G394+G395+G396</f>
        <v>0</v>
      </c>
      <c r="H391" s="70">
        <f t="shared" ref="H391:I391" si="144">H392+H393+H394+H395+H396</f>
        <v>0</v>
      </c>
      <c r="I391" s="103">
        <f t="shared" si="144"/>
        <v>0</v>
      </c>
      <c r="J391" s="127">
        <f t="shared" si="131"/>
        <v>238851.19999999998</v>
      </c>
      <c r="K391" s="70">
        <f>K392+K393+K394+K395+K396</f>
        <v>213051.19999999998</v>
      </c>
      <c r="L391" s="70">
        <f>L392+L393+L394+L395+L396</f>
        <v>0</v>
      </c>
      <c r="M391" s="70">
        <f t="shared" ref="M391:N391" si="145">M392+M393+M394+M395+M396</f>
        <v>0</v>
      </c>
      <c r="N391" s="103">
        <f t="shared" si="145"/>
        <v>25800</v>
      </c>
      <c r="O391" s="127">
        <f t="shared" si="136"/>
        <v>237691.2</v>
      </c>
      <c r="P391" s="70">
        <f>P392+P393+P394+P395+P396</f>
        <v>211891.20000000001</v>
      </c>
      <c r="Q391" s="70">
        <f>Q392+Q393+Q394+Q395+Q396</f>
        <v>0</v>
      </c>
      <c r="R391" s="70">
        <f t="shared" ref="R391:S391" si="146">R392+R393+R394+R395+R396</f>
        <v>0</v>
      </c>
      <c r="S391" s="103">
        <f t="shared" si="146"/>
        <v>25800</v>
      </c>
      <c r="T391" s="141">
        <f t="shared" si="137"/>
        <v>0.99514341983628318</v>
      </c>
      <c r="U391" s="16">
        <f t="shared" si="137"/>
        <v>0.99455529938343468</v>
      </c>
      <c r="V391" s="16" t="str">
        <f t="shared" si="137"/>
        <v xml:space="preserve"> </v>
      </c>
      <c r="W391" s="16" t="str">
        <f t="shared" si="137"/>
        <v xml:space="preserve"> </v>
      </c>
      <c r="X391" s="142">
        <f t="shared" si="137"/>
        <v>1</v>
      </c>
    </row>
    <row r="392" spans="1:24" ht="74.25" customHeight="1" x14ac:dyDescent="0.2">
      <c r="A392" s="107"/>
      <c r="B392" s="18"/>
      <c r="C392" s="15" t="s">
        <v>928</v>
      </c>
      <c r="D392" s="38">
        <v>3</v>
      </c>
      <c r="E392" s="73">
        <f t="shared" si="124"/>
        <v>0</v>
      </c>
      <c r="F392" s="74">
        <v>0</v>
      </c>
      <c r="G392" s="74">
        <v>0</v>
      </c>
      <c r="H392" s="74">
        <v>0</v>
      </c>
      <c r="I392" s="109">
        <v>0</v>
      </c>
      <c r="J392" s="129">
        <f t="shared" si="131"/>
        <v>10561.3</v>
      </c>
      <c r="K392" s="78">
        <v>10561.3</v>
      </c>
      <c r="L392" s="74">
        <v>0</v>
      </c>
      <c r="M392" s="74">
        <v>0</v>
      </c>
      <c r="N392" s="109">
        <v>0</v>
      </c>
      <c r="O392" s="129">
        <f t="shared" si="136"/>
        <v>10560.7</v>
      </c>
      <c r="P392" s="78">
        <v>10560.7</v>
      </c>
      <c r="Q392" s="73">
        <v>0</v>
      </c>
      <c r="R392" s="73">
        <v>0</v>
      </c>
      <c r="S392" s="106">
        <v>0</v>
      </c>
      <c r="T392" s="141">
        <f t="shared" si="137"/>
        <v>0.99994318881198352</v>
      </c>
      <c r="U392" s="16">
        <f t="shared" si="137"/>
        <v>0.99994318881198352</v>
      </c>
      <c r="V392" s="16" t="str">
        <f t="shared" si="137"/>
        <v xml:space="preserve"> </v>
      </c>
      <c r="W392" s="16" t="str">
        <f t="shared" si="137"/>
        <v xml:space="preserve"> </v>
      </c>
      <c r="X392" s="142" t="str">
        <f t="shared" si="137"/>
        <v xml:space="preserve"> </v>
      </c>
    </row>
    <row r="393" spans="1:24" ht="44.25" customHeight="1" x14ac:dyDescent="0.2">
      <c r="A393" s="107"/>
      <c r="B393" s="18"/>
      <c r="C393" s="15" t="s">
        <v>929</v>
      </c>
      <c r="D393" s="38">
        <v>3</v>
      </c>
      <c r="E393" s="73">
        <f t="shared" si="124"/>
        <v>0</v>
      </c>
      <c r="F393" s="74">
        <v>0</v>
      </c>
      <c r="G393" s="74">
        <v>0</v>
      </c>
      <c r="H393" s="74">
        <v>0</v>
      </c>
      <c r="I393" s="109">
        <v>0</v>
      </c>
      <c r="J393" s="129">
        <f t="shared" si="131"/>
        <v>132509.1</v>
      </c>
      <c r="K393" s="78">
        <v>132509.1</v>
      </c>
      <c r="L393" s="74">
        <v>0</v>
      </c>
      <c r="M393" s="74">
        <v>0</v>
      </c>
      <c r="N393" s="109">
        <v>0</v>
      </c>
      <c r="O393" s="129">
        <f t="shared" si="136"/>
        <v>132509</v>
      </c>
      <c r="P393" s="78">
        <v>132509</v>
      </c>
      <c r="Q393" s="73">
        <v>0</v>
      </c>
      <c r="R393" s="73">
        <v>0</v>
      </c>
      <c r="S393" s="106">
        <v>0</v>
      </c>
      <c r="T393" s="141">
        <f t="shared" si="137"/>
        <v>0.99999924533484863</v>
      </c>
      <c r="U393" s="16">
        <f t="shared" si="137"/>
        <v>0.99999924533484863</v>
      </c>
      <c r="V393" s="16" t="str">
        <f t="shared" si="137"/>
        <v xml:space="preserve"> </v>
      </c>
      <c r="W393" s="16" t="str">
        <f t="shared" si="137"/>
        <v xml:space="preserve"> </v>
      </c>
      <c r="X393" s="142" t="str">
        <f t="shared" si="137"/>
        <v xml:space="preserve"> </v>
      </c>
    </row>
    <row r="394" spans="1:24" ht="47.25" customHeight="1" x14ac:dyDescent="0.2">
      <c r="A394" s="107"/>
      <c r="B394" s="18"/>
      <c r="C394" s="15" t="s">
        <v>930</v>
      </c>
      <c r="D394" s="38">
        <v>3</v>
      </c>
      <c r="E394" s="73">
        <f t="shared" si="124"/>
        <v>0</v>
      </c>
      <c r="F394" s="74">
        <v>0</v>
      </c>
      <c r="G394" s="74">
        <v>0</v>
      </c>
      <c r="H394" s="74">
        <v>0</v>
      </c>
      <c r="I394" s="109">
        <v>0</v>
      </c>
      <c r="J394" s="129">
        <f t="shared" si="131"/>
        <v>47626.7</v>
      </c>
      <c r="K394" s="78">
        <v>47626.7</v>
      </c>
      <c r="L394" s="74">
        <v>0</v>
      </c>
      <c r="M394" s="74">
        <v>0</v>
      </c>
      <c r="N394" s="109">
        <v>0</v>
      </c>
      <c r="O394" s="129">
        <f t="shared" si="136"/>
        <v>47383.5</v>
      </c>
      <c r="P394" s="78">
        <v>47383.5</v>
      </c>
      <c r="Q394" s="73">
        <v>0</v>
      </c>
      <c r="R394" s="73">
        <v>0</v>
      </c>
      <c r="S394" s="106">
        <v>0</v>
      </c>
      <c r="T394" s="141">
        <f t="shared" si="137"/>
        <v>0.99489362059517039</v>
      </c>
      <c r="U394" s="16">
        <f t="shared" si="137"/>
        <v>0.99489362059517039</v>
      </c>
      <c r="V394" s="16" t="str">
        <f t="shared" si="137"/>
        <v xml:space="preserve"> </v>
      </c>
      <c r="W394" s="16" t="str">
        <f t="shared" si="137"/>
        <v xml:space="preserve"> </v>
      </c>
      <c r="X394" s="142" t="str">
        <f t="shared" si="137"/>
        <v xml:space="preserve"> </v>
      </c>
    </row>
    <row r="395" spans="1:24" ht="90.75" customHeight="1" x14ac:dyDescent="0.2">
      <c r="A395" s="107"/>
      <c r="B395" s="18"/>
      <c r="C395" s="15" t="s">
        <v>931</v>
      </c>
      <c r="D395" s="38">
        <v>3</v>
      </c>
      <c r="E395" s="73">
        <f t="shared" si="124"/>
        <v>0</v>
      </c>
      <c r="F395" s="74">
        <v>0</v>
      </c>
      <c r="G395" s="74">
        <v>0</v>
      </c>
      <c r="H395" s="74">
        <v>0</v>
      </c>
      <c r="I395" s="109">
        <v>0</v>
      </c>
      <c r="J395" s="129">
        <f t="shared" si="131"/>
        <v>22354.1</v>
      </c>
      <c r="K395" s="78">
        <v>22354.1</v>
      </c>
      <c r="L395" s="74">
        <v>0</v>
      </c>
      <c r="M395" s="74">
        <v>0</v>
      </c>
      <c r="N395" s="109">
        <v>0</v>
      </c>
      <c r="O395" s="129">
        <f t="shared" si="136"/>
        <v>21438</v>
      </c>
      <c r="P395" s="78">
        <v>21438</v>
      </c>
      <c r="Q395" s="73">
        <v>0</v>
      </c>
      <c r="R395" s="73">
        <v>0</v>
      </c>
      <c r="S395" s="106">
        <v>0</v>
      </c>
      <c r="T395" s="141">
        <f t="shared" si="137"/>
        <v>0.95901870350405527</v>
      </c>
      <c r="U395" s="16">
        <f t="shared" si="137"/>
        <v>0.95901870350405527</v>
      </c>
      <c r="V395" s="16" t="str">
        <f t="shared" si="137"/>
        <v xml:space="preserve"> </v>
      </c>
      <c r="W395" s="16" t="str">
        <f t="shared" si="137"/>
        <v xml:space="preserve"> </v>
      </c>
      <c r="X395" s="142" t="str">
        <f t="shared" si="137"/>
        <v xml:space="preserve"> </v>
      </c>
    </row>
    <row r="396" spans="1:24" ht="39.75" customHeight="1" x14ac:dyDescent="0.2">
      <c r="A396" s="107"/>
      <c r="B396" s="18"/>
      <c r="C396" s="15" t="s">
        <v>355</v>
      </c>
      <c r="D396" s="38">
        <v>3</v>
      </c>
      <c r="E396" s="73">
        <f t="shared" si="124"/>
        <v>0</v>
      </c>
      <c r="F396" s="74">
        <v>0</v>
      </c>
      <c r="G396" s="74">
        <v>0</v>
      </c>
      <c r="H396" s="74">
        <v>0</v>
      </c>
      <c r="I396" s="109">
        <v>0</v>
      </c>
      <c r="J396" s="129">
        <f t="shared" si="131"/>
        <v>25800</v>
      </c>
      <c r="K396" s="74">
        <v>0</v>
      </c>
      <c r="L396" s="74">
        <v>0</v>
      </c>
      <c r="M396" s="74">
        <v>0</v>
      </c>
      <c r="N396" s="132">
        <v>25800</v>
      </c>
      <c r="O396" s="129">
        <f t="shared" si="136"/>
        <v>25800</v>
      </c>
      <c r="P396" s="73">
        <v>0</v>
      </c>
      <c r="Q396" s="73">
        <v>0</v>
      </c>
      <c r="R396" s="73">
        <v>0</v>
      </c>
      <c r="S396" s="132">
        <v>25800</v>
      </c>
      <c r="T396" s="141">
        <f t="shared" si="137"/>
        <v>1</v>
      </c>
      <c r="U396" s="16" t="str">
        <f t="shared" si="137"/>
        <v xml:space="preserve"> </v>
      </c>
      <c r="V396" s="16" t="str">
        <f t="shared" si="137"/>
        <v xml:space="preserve"> </v>
      </c>
      <c r="W396" s="16" t="str">
        <f t="shared" si="137"/>
        <v xml:space="preserve"> </v>
      </c>
      <c r="X396" s="142">
        <f t="shared" si="137"/>
        <v>1</v>
      </c>
    </row>
    <row r="397" spans="1:24" s="12" customFormat="1" ht="27.75" customHeight="1" x14ac:dyDescent="0.2">
      <c r="A397" s="105"/>
      <c r="B397" s="13"/>
      <c r="C397" s="14" t="s">
        <v>356</v>
      </c>
      <c r="D397" s="8">
        <v>3</v>
      </c>
      <c r="E397" s="71">
        <f t="shared" si="124"/>
        <v>0</v>
      </c>
      <c r="F397" s="70">
        <f>SUM(F398:F402)</f>
        <v>0</v>
      </c>
      <c r="G397" s="70">
        <f>SUM(G398:G402)</f>
        <v>0</v>
      </c>
      <c r="H397" s="70">
        <f>SUM(H398:H402)</f>
        <v>0</v>
      </c>
      <c r="I397" s="103">
        <f>SUM(I398:I402)</f>
        <v>0</v>
      </c>
      <c r="J397" s="127">
        <f t="shared" si="131"/>
        <v>301163.2</v>
      </c>
      <c r="K397" s="70">
        <f>SUM(K398:K402)</f>
        <v>0</v>
      </c>
      <c r="L397" s="70">
        <f>SUM(L398:L402)</f>
        <v>0</v>
      </c>
      <c r="M397" s="70">
        <f>SUM(M398:M402)</f>
        <v>0</v>
      </c>
      <c r="N397" s="103">
        <f>SUM(N398:N402)</f>
        <v>301163.2</v>
      </c>
      <c r="O397" s="127">
        <f>SUM(P397:S397)</f>
        <v>301163.2</v>
      </c>
      <c r="P397" s="70">
        <f>SUM(P398:P402)</f>
        <v>0</v>
      </c>
      <c r="Q397" s="70">
        <f>SUM(Q398:Q402)</f>
        <v>0</v>
      </c>
      <c r="R397" s="70">
        <f t="shared" ref="R397:S397" si="147">SUM(R398:R402)</f>
        <v>0</v>
      </c>
      <c r="S397" s="103">
        <f t="shared" si="147"/>
        <v>301163.2</v>
      </c>
      <c r="T397" s="141">
        <f t="shared" si="137"/>
        <v>1</v>
      </c>
      <c r="U397" s="16" t="str">
        <f t="shared" si="137"/>
        <v xml:space="preserve"> </v>
      </c>
      <c r="V397" s="16" t="str">
        <f t="shared" si="137"/>
        <v xml:space="preserve"> </v>
      </c>
      <c r="W397" s="16" t="str">
        <f t="shared" si="137"/>
        <v xml:space="preserve"> </v>
      </c>
      <c r="X397" s="142">
        <f t="shared" si="137"/>
        <v>1</v>
      </c>
    </row>
    <row r="398" spans="1:24" ht="39.75" customHeight="1" x14ac:dyDescent="0.2">
      <c r="A398" s="107"/>
      <c r="B398" s="18"/>
      <c r="C398" s="15" t="s">
        <v>357</v>
      </c>
      <c r="D398" s="38">
        <v>3</v>
      </c>
      <c r="E398" s="73">
        <f t="shared" si="124"/>
        <v>0</v>
      </c>
      <c r="F398" s="74">
        <v>0</v>
      </c>
      <c r="G398" s="74">
        <v>0</v>
      </c>
      <c r="H398" s="74">
        <v>0</v>
      </c>
      <c r="I398" s="109">
        <v>0</v>
      </c>
      <c r="J398" s="129">
        <f t="shared" si="131"/>
        <v>5148</v>
      </c>
      <c r="K398" s="74">
        <v>0</v>
      </c>
      <c r="L398" s="74">
        <v>0</v>
      </c>
      <c r="M398" s="74">
        <v>0</v>
      </c>
      <c r="N398" s="132">
        <v>5148</v>
      </c>
      <c r="O398" s="129">
        <f t="shared" si="136"/>
        <v>5148</v>
      </c>
      <c r="P398" s="73">
        <v>0</v>
      </c>
      <c r="Q398" s="73">
        <v>0</v>
      </c>
      <c r="R398" s="73">
        <v>0</v>
      </c>
      <c r="S398" s="132">
        <v>5148</v>
      </c>
      <c r="T398" s="141">
        <f t="shared" si="137"/>
        <v>1</v>
      </c>
      <c r="U398" s="16" t="str">
        <f t="shared" si="137"/>
        <v xml:space="preserve"> </v>
      </c>
      <c r="V398" s="16" t="str">
        <f t="shared" si="137"/>
        <v xml:space="preserve"> </v>
      </c>
      <c r="W398" s="16" t="str">
        <f t="shared" si="137"/>
        <v xml:space="preserve"> </v>
      </c>
      <c r="X398" s="142">
        <f t="shared" si="137"/>
        <v>1</v>
      </c>
    </row>
    <row r="399" spans="1:24" ht="39.75" customHeight="1" x14ac:dyDescent="0.2">
      <c r="A399" s="107"/>
      <c r="B399" s="18"/>
      <c r="C399" s="15" t="s">
        <v>932</v>
      </c>
      <c r="D399" s="38">
        <v>3</v>
      </c>
      <c r="E399" s="73">
        <f t="shared" si="124"/>
        <v>0</v>
      </c>
      <c r="F399" s="74">
        <v>0</v>
      </c>
      <c r="G399" s="74">
        <v>0</v>
      </c>
      <c r="H399" s="74">
        <v>0</v>
      </c>
      <c r="I399" s="109">
        <v>0</v>
      </c>
      <c r="J399" s="129">
        <f t="shared" si="131"/>
        <v>160000</v>
      </c>
      <c r="K399" s="74">
        <v>0</v>
      </c>
      <c r="L399" s="74">
        <v>0</v>
      </c>
      <c r="M399" s="74">
        <v>0</v>
      </c>
      <c r="N399" s="132">
        <v>160000</v>
      </c>
      <c r="O399" s="129">
        <f t="shared" si="136"/>
        <v>160000</v>
      </c>
      <c r="P399" s="73">
        <v>0</v>
      </c>
      <c r="Q399" s="73">
        <v>0</v>
      </c>
      <c r="R399" s="73">
        <v>0</v>
      </c>
      <c r="S399" s="132">
        <v>160000</v>
      </c>
      <c r="T399" s="141">
        <f t="shared" si="137"/>
        <v>1</v>
      </c>
      <c r="U399" s="16" t="str">
        <f t="shared" si="137"/>
        <v xml:space="preserve"> </v>
      </c>
      <c r="V399" s="16" t="str">
        <f t="shared" si="137"/>
        <v xml:space="preserve"> </v>
      </c>
      <c r="W399" s="16" t="str">
        <f t="shared" si="137"/>
        <v xml:space="preserve"> </v>
      </c>
      <c r="X399" s="142">
        <f t="shared" si="137"/>
        <v>1</v>
      </c>
    </row>
    <row r="400" spans="1:24" ht="39.75" customHeight="1" x14ac:dyDescent="0.2">
      <c r="A400" s="107"/>
      <c r="B400" s="18"/>
      <c r="C400" s="15" t="s">
        <v>358</v>
      </c>
      <c r="D400" s="38">
        <v>3</v>
      </c>
      <c r="E400" s="73">
        <f t="shared" si="124"/>
        <v>0</v>
      </c>
      <c r="F400" s="74">
        <v>0</v>
      </c>
      <c r="G400" s="74">
        <v>0</v>
      </c>
      <c r="H400" s="74">
        <v>0</v>
      </c>
      <c r="I400" s="109">
        <v>0</v>
      </c>
      <c r="J400" s="129">
        <f t="shared" si="131"/>
        <v>11832</v>
      </c>
      <c r="K400" s="74">
        <v>0</v>
      </c>
      <c r="L400" s="74">
        <v>0</v>
      </c>
      <c r="M400" s="74">
        <v>0</v>
      </c>
      <c r="N400" s="132">
        <v>11832</v>
      </c>
      <c r="O400" s="129">
        <f t="shared" si="136"/>
        <v>11832</v>
      </c>
      <c r="P400" s="73">
        <v>0</v>
      </c>
      <c r="Q400" s="73">
        <v>0</v>
      </c>
      <c r="R400" s="73">
        <v>0</v>
      </c>
      <c r="S400" s="132">
        <v>11832</v>
      </c>
      <c r="T400" s="141">
        <f t="shared" si="137"/>
        <v>1</v>
      </c>
      <c r="U400" s="16" t="str">
        <f t="shared" si="137"/>
        <v xml:space="preserve"> </v>
      </c>
      <c r="V400" s="16" t="str">
        <f t="shared" si="137"/>
        <v xml:space="preserve"> </v>
      </c>
      <c r="W400" s="16" t="str">
        <f t="shared" si="137"/>
        <v xml:space="preserve"> </v>
      </c>
      <c r="X400" s="142">
        <f t="shared" si="137"/>
        <v>1</v>
      </c>
    </row>
    <row r="401" spans="1:24" ht="26.25" customHeight="1" x14ac:dyDescent="0.2">
      <c r="A401" s="107"/>
      <c r="B401" s="18"/>
      <c r="C401" s="15" t="s">
        <v>359</v>
      </c>
      <c r="D401" s="38">
        <v>3</v>
      </c>
      <c r="E401" s="73">
        <f t="shared" si="124"/>
        <v>0</v>
      </c>
      <c r="F401" s="74">
        <v>0</v>
      </c>
      <c r="G401" s="74">
        <v>0</v>
      </c>
      <c r="H401" s="74">
        <v>0</v>
      </c>
      <c r="I401" s="109">
        <v>0</v>
      </c>
      <c r="J401" s="129">
        <f t="shared" si="131"/>
        <v>123000</v>
      </c>
      <c r="K401" s="74">
        <v>0</v>
      </c>
      <c r="L401" s="74">
        <v>0</v>
      </c>
      <c r="M401" s="74">
        <v>0</v>
      </c>
      <c r="N401" s="132">
        <v>123000</v>
      </c>
      <c r="O401" s="129">
        <f t="shared" si="136"/>
        <v>123000</v>
      </c>
      <c r="P401" s="73">
        <v>0</v>
      </c>
      <c r="Q401" s="73">
        <v>0</v>
      </c>
      <c r="R401" s="73">
        <v>0</v>
      </c>
      <c r="S401" s="132">
        <v>123000</v>
      </c>
      <c r="T401" s="141">
        <f t="shared" si="137"/>
        <v>1</v>
      </c>
      <c r="U401" s="16" t="str">
        <f t="shared" si="137"/>
        <v xml:space="preserve"> </v>
      </c>
      <c r="V401" s="16" t="str">
        <f t="shared" si="137"/>
        <v xml:space="preserve"> </v>
      </c>
      <c r="W401" s="16" t="str">
        <f t="shared" si="137"/>
        <v xml:space="preserve"> </v>
      </c>
      <c r="X401" s="142">
        <f t="shared" si="137"/>
        <v>1</v>
      </c>
    </row>
    <row r="402" spans="1:24" ht="27.75" customHeight="1" x14ac:dyDescent="0.2">
      <c r="A402" s="107"/>
      <c r="B402" s="18"/>
      <c r="C402" s="15" t="s">
        <v>358</v>
      </c>
      <c r="D402" s="38">
        <v>3</v>
      </c>
      <c r="E402" s="73">
        <f t="shared" si="124"/>
        <v>0</v>
      </c>
      <c r="F402" s="74">
        <v>0</v>
      </c>
      <c r="G402" s="74">
        <v>0</v>
      </c>
      <c r="H402" s="74">
        <v>0</v>
      </c>
      <c r="I402" s="109">
        <v>0</v>
      </c>
      <c r="J402" s="129">
        <f t="shared" si="131"/>
        <v>1183.2</v>
      </c>
      <c r="K402" s="74">
        <v>0</v>
      </c>
      <c r="L402" s="74">
        <v>0</v>
      </c>
      <c r="M402" s="74">
        <v>0</v>
      </c>
      <c r="N402" s="132">
        <v>1183.2</v>
      </c>
      <c r="O402" s="129">
        <f t="shared" si="136"/>
        <v>1183.2</v>
      </c>
      <c r="P402" s="73">
        <v>0</v>
      </c>
      <c r="Q402" s="73">
        <v>0</v>
      </c>
      <c r="R402" s="73">
        <v>0</v>
      </c>
      <c r="S402" s="132">
        <v>1183.2</v>
      </c>
      <c r="T402" s="141">
        <f t="shared" si="137"/>
        <v>1</v>
      </c>
      <c r="U402" s="16" t="str">
        <f t="shared" si="137"/>
        <v xml:space="preserve"> </v>
      </c>
      <c r="V402" s="16" t="str">
        <f t="shared" si="137"/>
        <v xml:space="preserve"> </v>
      </c>
      <c r="W402" s="16" t="str">
        <f t="shared" si="137"/>
        <v xml:space="preserve"> </v>
      </c>
      <c r="X402" s="142">
        <f t="shared" si="137"/>
        <v>1</v>
      </c>
    </row>
    <row r="403" spans="1:24" s="12" customFormat="1" ht="33.75" customHeight="1" x14ac:dyDescent="0.2">
      <c r="A403" s="101"/>
      <c r="B403" s="57"/>
      <c r="C403" s="57" t="s">
        <v>360</v>
      </c>
      <c r="D403" s="49">
        <v>1</v>
      </c>
      <c r="E403" s="69">
        <f>E404+E413</f>
        <v>8799575.1999999993</v>
      </c>
      <c r="F403" s="69">
        <f t="shared" ref="F403:R403" si="148">F404+F413</f>
        <v>2599396.5</v>
      </c>
      <c r="G403" s="69">
        <f t="shared" si="148"/>
        <v>6200178.7000000002</v>
      </c>
      <c r="H403" s="69">
        <f t="shared" si="148"/>
        <v>0</v>
      </c>
      <c r="I403" s="100">
        <f t="shared" si="148"/>
        <v>0</v>
      </c>
      <c r="J403" s="125">
        <f t="shared" si="148"/>
        <v>6899635.3999999994</v>
      </c>
      <c r="K403" s="69">
        <f t="shared" si="148"/>
        <v>2144396.5</v>
      </c>
      <c r="L403" s="69">
        <f t="shared" si="148"/>
        <v>3161872.08</v>
      </c>
      <c r="M403" s="69">
        <f t="shared" si="148"/>
        <v>439696.1</v>
      </c>
      <c r="N403" s="100">
        <f t="shared" si="148"/>
        <v>1153670.72</v>
      </c>
      <c r="O403" s="125">
        <f t="shared" si="148"/>
        <v>4452204.9576213006</v>
      </c>
      <c r="P403" s="69">
        <f t="shared" si="148"/>
        <v>1559565.3219999999</v>
      </c>
      <c r="Q403" s="69">
        <f t="shared" si="148"/>
        <v>2252230.25764</v>
      </c>
      <c r="R403" s="69">
        <f t="shared" si="148"/>
        <v>17763.82</v>
      </c>
      <c r="S403" s="100">
        <f>S404+S413</f>
        <v>622645.55798130005</v>
      </c>
      <c r="T403" s="139">
        <f t="shared" si="137"/>
        <v>0.64528119233971426</v>
      </c>
      <c r="U403" s="9">
        <f t="shared" si="137"/>
        <v>0.72727470036441488</v>
      </c>
      <c r="V403" s="9">
        <f t="shared" si="137"/>
        <v>0.71230910063888475</v>
      </c>
      <c r="W403" s="9">
        <f t="shared" si="137"/>
        <v>4.0400221880521572E-2</v>
      </c>
      <c r="X403" s="140">
        <f t="shared" si="137"/>
        <v>0.53970820892576699</v>
      </c>
    </row>
    <row r="404" spans="1:24" s="12" customFormat="1" ht="39.75" customHeight="1" x14ac:dyDescent="0.2">
      <c r="A404" s="101">
        <v>1126</v>
      </c>
      <c r="B404" s="33">
        <v>31002</v>
      </c>
      <c r="C404" s="14" t="s">
        <v>361</v>
      </c>
      <c r="D404" s="49">
        <v>2</v>
      </c>
      <c r="E404" s="69">
        <f>SUM(E405,E407,E409,E411)</f>
        <v>0</v>
      </c>
      <c r="F404" s="69">
        <f t="shared" ref="F404:G404" si="149">SUM(F405,F407,F409,F411)</f>
        <v>0</v>
      </c>
      <c r="G404" s="69">
        <f t="shared" si="149"/>
        <v>0</v>
      </c>
      <c r="H404" s="69">
        <f>SUM(H405,H407,H409,H411)</f>
        <v>0</v>
      </c>
      <c r="I404" s="100">
        <f t="shared" ref="I404" si="150">SUM(I405,I407,I409,I411)</f>
        <v>0</v>
      </c>
      <c r="J404" s="125">
        <f>SUM(J405,J407,J409,J411)</f>
        <v>1153670.72</v>
      </c>
      <c r="K404" s="69">
        <f t="shared" ref="K404:N404" si="151">SUM(K405,K407,K409,K411)</f>
        <v>0</v>
      </c>
      <c r="L404" s="69">
        <f t="shared" si="151"/>
        <v>0</v>
      </c>
      <c r="M404" s="69">
        <f t="shared" si="151"/>
        <v>0</v>
      </c>
      <c r="N404" s="100">
        <f t="shared" si="151"/>
        <v>1153670.72</v>
      </c>
      <c r="O404" s="125">
        <f>SUM(O405,O407,O409,O411)</f>
        <v>622645.55798130005</v>
      </c>
      <c r="P404" s="69">
        <f t="shared" ref="P404:R404" si="152">SUM(P405,P407,P409,P411)</f>
        <v>0</v>
      </c>
      <c r="Q404" s="69">
        <f t="shared" si="152"/>
        <v>0</v>
      </c>
      <c r="R404" s="69">
        <f t="shared" si="152"/>
        <v>0</v>
      </c>
      <c r="S404" s="100">
        <f>SUM(S405,S407,S409,S411)</f>
        <v>622645.55798130005</v>
      </c>
      <c r="T404" s="139">
        <f t="shared" si="137"/>
        <v>0.53970820892576699</v>
      </c>
      <c r="U404" s="9" t="str">
        <f t="shared" si="137"/>
        <v xml:space="preserve"> </v>
      </c>
      <c r="V404" s="9" t="str">
        <f t="shared" si="137"/>
        <v xml:space="preserve"> </v>
      </c>
      <c r="W404" s="9" t="str">
        <f t="shared" si="137"/>
        <v xml:space="preserve"> </v>
      </c>
      <c r="X404" s="140">
        <f t="shared" si="137"/>
        <v>0.53970820892576699</v>
      </c>
    </row>
    <row r="405" spans="1:24" s="12" customFormat="1" ht="30" customHeight="1" x14ac:dyDescent="0.2">
      <c r="A405" s="110"/>
      <c r="B405" s="11"/>
      <c r="C405" s="14" t="s">
        <v>362</v>
      </c>
      <c r="D405" s="8">
        <v>3</v>
      </c>
      <c r="E405" s="69">
        <f>SUM(E406)</f>
        <v>0</v>
      </c>
      <c r="F405" s="69">
        <f>SUM(F406)</f>
        <v>0</v>
      </c>
      <c r="G405" s="69">
        <f t="shared" ref="G405:S405" si="153">SUM(G406)</f>
        <v>0</v>
      </c>
      <c r="H405" s="69">
        <f t="shared" si="153"/>
        <v>0</v>
      </c>
      <c r="I405" s="100">
        <f t="shared" si="153"/>
        <v>0</v>
      </c>
      <c r="J405" s="125">
        <f t="shared" si="153"/>
        <v>517340.82</v>
      </c>
      <c r="K405" s="69">
        <f t="shared" si="153"/>
        <v>0</v>
      </c>
      <c r="L405" s="69">
        <f t="shared" si="153"/>
        <v>0</v>
      </c>
      <c r="M405" s="69">
        <f t="shared" si="153"/>
        <v>0</v>
      </c>
      <c r="N405" s="100">
        <f t="shared" si="153"/>
        <v>517340.82</v>
      </c>
      <c r="O405" s="125">
        <f t="shared" si="153"/>
        <v>412554.8149839</v>
      </c>
      <c r="P405" s="69">
        <f t="shared" si="153"/>
        <v>0</v>
      </c>
      <c r="Q405" s="69">
        <f t="shared" si="153"/>
        <v>0</v>
      </c>
      <c r="R405" s="69">
        <f t="shared" si="153"/>
        <v>0</v>
      </c>
      <c r="S405" s="100">
        <f t="shared" si="153"/>
        <v>412554.8149839</v>
      </c>
      <c r="T405" s="139">
        <f t="shared" si="137"/>
        <v>0.79745266376602564</v>
      </c>
      <c r="U405" s="9" t="str">
        <f t="shared" si="137"/>
        <v xml:space="preserve"> </v>
      </c>
      <c r="V405" s="9" t="str">
        <f t="shared" si="137"/>
        <v xml:space="preserve"> </v>
      </c>
      <c r="W405" s="9" t="str">
        <f t="shared" si="137"/>
        <v xml:space="preserve"> </v>
      </c>
      <c r="X405" s="140">
        <f t="shared" si="137"/>
        <v>0.79745266376602564</v>
      </c>
    </row>
    <row r="406" spans="1:24" ht="39.75" customHeight="1" x14ac:dyDescent="0.2">
      <c r="A406" s="111"/>
      <c r="B406" s="32"/>
      <c r="C406" s="15" t="s">
        <v>363</v>
      </c>
      <c r="D406" s="38">
        <v>3</v>
      </c>
      <c r="E406" s="81">
        <f>SUM(F406:I406)</f>
        <v>0</v>
      </c>
      <c r="F406" s="73"/>
      <c r="G406" s="73"/>
      <c r="H406" s="73"/>
      <c r="I406" s="106"/>
      <c r="J406" s="133">
        <f>SUM(K406:N406)</f>
        <v>517340.82</v>
      </c>
      <c r="K406" s="81"/>
      <c r="L406" s="81"/>
      <c r="M406" s="81"/>
      <c r="N406" s="112">
        <v>517340.82</v>
      </c>
      <c r="O406" s="133">
        <f>SUM(P406:S406)</f>
        <v>412554.8149839</v>
      </c>
      <c r="P406" s="81"/>
      <c r="Q406" s="81"/>
      <c r="R406" s="81"/>
      <c r="S406" s="112">
        <v>412554.8149839</v>
      </c>
      <c r="T406" s="141">
        <f t="shared" si="137"/>
        <v>0.79745266376602564</v>
      </c>
      <c r="U406" s="16" t="str">
        <f t="shared" si="137"/>
        <v xml:space="preserve"> </v>
      </c>
      <c r="V406" s="16" t="str">
        <f t="shared" si="137"/>
        <v xml:space="preserve"> </v>
      </c>
      <c r="W406" s="16" t="str">
        <f t="shared" si="137"/>
        <v xml:space="preserve"> </v>
      </c>
      <c r="X406" s="142">
        <f t="shared" si="137"/>
        <v>0.79745266376602564</v>
      </c>
    </row>
    <row r="407" spans="1:24" s="12" customFormat="1" ht="31.5" customHeight="1" x14ac:dyDescent="0.2">
      <c r="A407" s="110"/>
      <c r="B407" s="11"/>
      <c r="C407" s="14" t="s">
        <v>364</v>
      </c>
      <c r="D407" s="8">
        <v>3</v>
      </c>
      <c r="E407" s="69">
        <f>E408</f>
        <v>0</v>
      </c>
      <c r="F407" s="69">
        <f>F408</f>
        <v>0</v>
      </c>
      <c r="G407" s="69">
        <f t="shared" ref="G407:S407" si="154">G408</f>
        <v>0</v>
      </c>
      <c r="H407" s="69">
        <f t="shared" si="154"/>
        <v>0</v>
      </c>
      <c r="I407" s="100">
        <f t="shared" si="154"/>
        <v>0</v>
      </c>
      <c r="J407" s="125">
        <f>J408</f>
        <v>580709</v>
      </c>
      <c r="K407" s="69">
        <f t="shared" si="154"/>
        <v>0</v>
      </c>
      <c r="L407" s="69">
        <f t="shared" si="154"/>
        <v>0</v>
      </c>
      <c r="M407" s="69">
        <f t="shared" si="154"/>
        <v>0</v>
      </c>
      <c r="N407" s="100">
        <f t="shared" si="154"/>
        <v>580709</v>
      </c>
      <c r="O407" s="125">
        <f t="shared" si="154"/>
        <v>158616.13899879999</v>
      </c>
      <c r="P407" s="69">
        <f t="shared" si="154"/>
        <v>0</v>
      </c>
      <c r="Q407" s="69">
        <f t="shared" si="154"/>
        <v>0</v>
      </c>
      <c r="R407" s="69">
        <f t="shared" si="154"/>
        <v>0</v>
      </c>
      <c r="S407" s="100">
        <f t="shared" si="154"/>
        <v>158616.13899879999</v>
      </c>
      <c r="T407" s="139">
        <f t="shared" si="137"/>
        <v>0.27314220891840835</v>
      </c>
      <c r="U407" s="9" t="str">
        <f t="shared" si="137"/>
        <v xml:space="preserve"> </v>
      </c>
      <c r="V407" s="9" t="str">
        <f t="shared" si="137"/>
        <v xml:space="preserve"> </v>
      </c>
      <c r="W407" s="9" t="str">
        <f t="shared" si="137"/>
        <v xml:space="preserve"> </v>
      </c>
      <c r="X407" s="140">
        <f t="shared" si="137"/>
        <v>0.27314220891840835</v>
      </c>
    </row>
    <row r="408" spans="1:24" ht="27.75" customHeight="1" x14ac:dyDescent="0.2">
      <c r="A408" s="111"/>
      <c r="B408" s="32"/>
      <c r="C408" s="15" t="s">
        <v>365</v>
      </c>
      <c r="D408" s="38">
        <v>3</v>
      </c>
      <c r="E408" s="81">
        <f>SUM(F408:I408)</f>
        <v>0</v>
      </c>
      <c r="F408" s="73"/>
      <c r="G408" s="73"/>
      <c r="H408" s="73"/>
      <c r="I408" s="106"/>
      <c r="J408" s="133">
        <f>SUM(K408:N408)</f>
        <v>580709</v>
      </c>
      <c r="K408" s="81"/>
      <c r="L408" s="81"/>
      <c r="M408" s="81"/>
      <c r="N408" s="112">
        <v>580709</v>
      </c>
      <c r="O408" s="133">
        <f>SUM(P408:S408)</f>
        <v>158616.13899879999</v>
      </c>
      <c r="P408" s="81"/>
      <c r="Q408" s="81"/>
      <c r="R408" s="81"/>
      <c r="S408" s="112">
        <v>158616.13899879999</v>
      </c>
      <c r="T408" s="141">
        <f t="shared" si="137"/>
        <v>0.27314220891840835</v>
      </c>
      <c r="U408" s="16" t="str">
        <f t="shared" si="137"/>
        <v xml:space="preserve"> </v>
      </c>
      <c r="V408" s="16" t="str">
        <f t="shared" si="137"/>
        <v xml:space="preserve"> </v>
      </c>
      <c r="W408" s="16" t="str">
        <f t="shared" si="137"/>
        <v xml:space="preserve"> </v>
      </c>
      <c r="X408" s="142">
        <f t="shared" si="137"/>
        <v>0.27314220891840835</v>
      </c>
    </row>
    <row r="409" spans="1:24" s="12" customFormat="1" ht="30" customHeight="1" x14ac:dyDescent="0.2">
      <c r="A409" s="110"/>
      <c r="B409" s="11"/>
      <c r="C409" s="14" t="s">
        <v>366</v>
      </c>
      <c r="D409" s="8">
        <v>3</v>
      </c>
      <c r="E409" s="69">
        <f>SUM(E410)</f>
        <v>0</v>
      </c>
      <c r="F409" s="69">
        <f t="shared" ref="F409:S409" si="155">SUM(F410)</f>
        <v>0</v>
      </c>
      <c r="G409" s="69">
        <f t="shared" si="155"/>
        <v>0</v>
      </c>
      <c r="H409" s="69">
        <f t="shared" si="155"/>
        <v>0</v>
      </c>
      <c r="I409" s="100">
        <f t="shared" si="155"/>
        <v>0</v>
      </c>
      <c r="J409" s="125">
        <f t="shared" si="155"/>
        <v>15383.5</v>
      </c>
      <c r="K409" s="69">
        <f t="shared" si="155"/>
        <v>0</v>
      </c>
      <c r="L409" s="69">
        <f t="shared" si="155"/>
        <v>0</v>
      </c>
      <c r="M409" s="69">
        <f t="shared" si="155"/>
        <v>0</v>
      </c>
      <c r="N409" s="100">
        <f t="shared" si="155"/>
        <v>15383.5</v>
      </c>
      <c r="O409" s="125">
        <f t="shared" si="155"/>
        <v>13210.9099986</v>
      </c>
      <c r="P409" s="69">
        <f t="shared" si="155"/>
        <v>0</v>
      </c>
      <c r="Q409" s="69">
        <f t="shared" si="155"/>
        <v>0</v>
      </c>
      <c r="R409" s="69">
        <f t="shared" si="155"/>
        <v>0</v>
      </c>
      <c r="S409" s="100">
        <f t="shared" si="155"/>
        <v>13210.9099986</v>
      </c>
      <c r="T409" s="139">
        <f t="shared" si="137"/>
        <v>0.85877141083628561</v>
      </c>
      <c r="U409" s="9" t="str">
        <f t="shared" si="137"/>
        <v xml:space="preserve"> </v>
      </c>
      <c r="V409" s="9" t="str">
        <f t="shared" si="137"/>
        <v xml:space="preserve"> </v>
      </c>
      <c r="W409" s="9" t="str">
        <f t="shared" si="137"/>
        <v xml:space="preserve"> </v>
      </c>
      <c r="X409" s="140">
        <f t="shared" si="137"/>
        <v>0.85877141083628561</v>
      </c>
    </row>
    <row r="410" spans="1:24" ht="28.5" customHeight="1" x14ac:dyDescent="0.2">
      <c r="A410" s="111"/>
      <c r="B410" s="32"/>
      <c r="C410" s="15" t="s">
        <v>367</v>
      </c>
      <c r="D410" s="38">
        <v>3</v>
      </c>
      <c r="E410" s="81">
        <f>SUM(F410:I410)</f>
        <v>0</v>
      </c>
      <c r="F410" s="73"/>
      <c r="G410" s="73"/>
      <c r="H410" s="73"/>
      <c r="I410" s="106"/>
      <c r="J410" s="133">
        <f>SUM(K410:N410)</f>
        <v>15383.5</v>
      </c>
      <c r="K410" s="81"/>
      <c r="L410" s="81"/>
      <c r="M410" s="81"/>
      <c r="N410" s="112">
        <v>15383.5</v>
      </c>
      <c r="O410" s="133">
        <f>SUM(P410:S410)</f>
        <v>13210.9099986</v>
      </c>
      <c r="P410" s="81"/>
      <c r="Q410" s="81"/>
      <c r="R410" s="81"/>
      <c r="S410" s="112">
        <v>13210.9099986</v>
      </c>
      <c r="T410" s="141">
        <f t="shared" si="137"/>
        <v>0.85877141083628561</v>
      </c>
      <c r="U410" s="16" t="str">
        <f t="shared" si="137"/>
        <v xml:space="preserve"> </v>
      </c>
      <c r="V410" s="16" t="str">
        <f t="shared" si="137"/>
        <v xml:space="preserve"> </v>
      </c>
      <c r="W410" s="16" t="str">
        <f t="shared" si="137"/>
        <v xml:space="preserve"> </v>
      </c>
      <c r="X410" s="142">
        <f t="shared" si="137"/>
        <v>0.85877141083628561</v>
      </c>
    </row>
    <row r="411" spans="1:24" s="12" customFormat="1" ht="39.75" customHeight="1" x14ac:dyDescent="0.2">
      <c r="A411" s="110"/>
      <c r="B411" s="11"/>
      <c r="C411" s="14" t="s">
        <v>368</v>
      </c>
      <c r="D411" s="8">
        <v>3</v>
      </c>
      <c r="E411" s="69">
        <f>SUM(E412)</f>
        <v>0</v>
      </c>
      <c r="F411" s="69">
        <f t="shared" ref="F411:S411" si="156">SUM(F412)</f>
        <v>0</v>
      </c>
      <c r="G411" s="69">
        <f t="shared" si="156"/>
        <v>0</v>
      </c>
      <c r="H411" s="69">
        <f t="shared" si="156"/>
        <v>0</v>
      </c>
      <c r="I411" s="100">
        <f t="shared" si="156"/>
        <v>0</v>
      </c>
      <c r="J411" s="125">
        <f>SUM(J412)</f>
        <v>40237.4</v>
      </c>
      <c r="K411" s="69">
        <f>SUM(K412)</f>
        <v>0</v>
      </c>
      <c r="L411" s="69">
        <f t="shared" si="156"/>
        <v>0</v>
      </c>
      <c r="M411" s="69">
        <f t="shared" si="156"/>
        <v>0</v>
      </c>
      <c r="N411" s="100">
        <f t="shared" si="156"/>
        <v>40237.4</v>
      </c>
      <c r="O411" s="125">
        <f t="shared" si="156"/>
        <v>38263.694000000003</v>
      </c>
      <c r="P411" s="69">
        <f t="shared" si="156"/>
        <v>0</v>
      </c>
      <c r="Q411" s="69">
        <f t="shared" si="156"/>
        <v>0</v>
      </c>
      <c r="R411" s="69">
        <f t="shared" si="156"/>
        <v>0</v>
      </c>
      <c r="S411" s="100">
        <f t="shared" si="156"/>
        <v>38263.694000000003</v>
      </c>
      <c r="T411" s="139">
        <f t="shared" si="137"/>
        <v>0.95094847082564982</v>
      </c>
      <c r="U411" s="9" t="str">
        <f t="shared" si="137"/>
        <v xml:space="preserve"> </v>
      </c>
      <c r="V411" s="9" t="str">
        <f t="shared" si="137"/>
        <v xml:space="preserve"> </v>
      </c>
      <c r="W411" s="9" t="str">
        <f t="shared" si="137"/>
        <v xml:space="preserve"> </v>
      </c>
      <c r="X411" s="140">
        <f t="shared" si="137"/>
        <v>0.95094847082564982</v>
      </c>
    </row>
    <row r="412" spans="1:24" ht="78.75" customHeight="1" x14ac:dyDescent="0.2">
      <c r="A412" s="111"/>
      <c r="B412" s="32"/>
      <c r="C412" s="62" t="s">
        <v>369</v>
      </c>
      <c r="D412" s="38">
        <v>3</v>
      </c>
      <c r="E412" s="81">
        <f>SUM(F412:I412)</f>
        <v>0</v>
      </c>
      <c r="F412" s="73"/>
      <c r="G412" s="73"/>
      <c r="H412" s="73"/>
      <c r="I412" s="106"/>
      <c r="J412" s="133">
        <f>SUM(K412:N412)</f>
        <v>40237.4</v>
      </c>
      <c r="K412" s="81"/>
      <c r="L412" s="81"/>
      <c r="M412" s="81"/>
      <c r="N412" s="112">
        <v>40237.4</v>
      </c>
      <c r="O412" s="133">
        <f>SUM(P412:S412)</f>
        <v>38263.694000000003</v>
      </c>
      <c r="P412" s="81"/>
      <c r="Q412" s="81"/>
      <c r="R412" s="81"/>
      <c r="S412" s="112">
        <v>38263.694000000003</v>
      </c>
      <c r="T412" s="141">
        <f t="shared" si="137"/>
        <v>0.95094847082564982</v>
      </c>
      <c r="U412" s="16" t="str">
        <f t="shared" si="137"/>
        <v xml:space="preserve"> </v>
      </c>
      <c r="V412" s="16" t="str">
        <f t="shared" si="137"/>
        <v xml:space="preserve"> </v>
      </c>
      <c r="W412" s="16" t="str">
        <f t="shared" si="137"/>
        <v xml:space="preserve"> </v>
      </c>
      <c r="X412" s="142">
        <f t="shared" si="137"/>
        <v>0.95094847082564982</v>
      </c>
    </row>
    <row r="413" spans="1:24" s="12" customFormat="1" ht="39.75" customHeight="1" x14ac:dyDescent="0.2">
      <c r="A413" s="101">
        <v>1126</v>
      </c>
      <c r="B413" s="33">
        <v>31003</v>
      </c>
      <c r="C413" s="14" t="s">
        <v>370</v>
      </c>
      <c r="D413" s="49">
        <v>2</v>
      </c>
      <c r="E413" s="69">
        <f>E414+E417+E422+E431++E437+E442+E449+E454+E460+E465+E468+E472</f>
        <v>8799575.1999999993</v>
      </c>
      <c r="F413" s="69">
        <f t="shared" ref="F413:M413" si="157">F414+F417+F422+F431++F437+F442+F449+F454+F460+F465+F468+F472</f>
        <v>2599396.5</v>
      </c>
      <c r="G413" s="69">
        <f t="shared" si="157"/>
        <v>6200178.7000000002</v>
      </c>
      <c r="H413" s="69">
        <f t="shared" si="157"/>
        <v>0</v>
      </c>
      <c r="I413" s="100">
        <f t="shared" si="157"/>
        <v>0</v>
      </c>
      <c r="J413" s="125">
        <f t="shared" si="157"/>
        <v>5745964.6799999997</v>
      </c>
      <c r="K413" s="69">
        <f t="shared" si="157"/>
        <v>2144396.5</v>
      </c>
      <c r="L413" s="69">
        <f t="shared" si="157"/>
        <v>3161872.08</v>
      </c>
      <c r="M413" s="69">
        <f t="shared" si="157"/>
        <v>439696.1</v>
      </c>
      <c r="N413" s="100">
        <f>N414+N417+N422+N431++N437+N442+N449+N454+N460+N465+N468+N472</f>
        <v>0</v>
      </c>
      <c r="O413" s="125">
        <f t="shared" ref="O413:Q413" si="158">O414+O417+O422+O431++O437+O442+O449+O454+O460+O465+O468+O472</f>
        <v>3829559.3996400004</v>
      </c>
      <c r="P413" s="69">
        <f t="shared" si="158"/>
        <v>1559565.3219999999</v>
      </c>
      <c r="Q413" s="69">
        <f t="shared" si="158"/>
        <v>2252230.25764</v>
      </c>
      <c r="R413" s="69">
        <f>R414+R417+R422+R431+R437+R442+R449+R454+R460+R465+R468+R472</f>
        <v>17763.82</v>
      </c>
      <c r="S413" s="100">
        <f t="shared" ref="S413" si="159">S414+S417+S422+S431++S437+S442+S449+S454+S460+S465+S468+S472</f>
        <v>0</v>
      </c>
      <c r="T413" s="139">
        <f t="shared" si="137"/>
        <v>0.66647806119824615</v>
      </c>
      <c r="U413" s="9">
        <f t="shared" si="137"/>
        <v>0.72727470036441488</v>
      </c>
      <c r="V413" s="9">
        <f t="shared" si="137"/>
        <v>0.71230910063888475</v>
      </c>
      <c r="W413" s="9">
        <f t="shared" si="137"/>
        <v>4.0400221880521572E-2</v>
      </c>
      <c r="X413" s="140" t="str">
        <f t="shared" si="137"/>
        <v xml:space="preserve"> </v>
      </c>
    </row>
    <row r="414" spans="1:24" s="12" customFormat="1" ht="39.75" customHeight="1" x14ac:dyDescent="0.2">
      <c r="A414" s="110"/>
      <c r="B414" s="11"/>
      <c r="C414" s="14" t="s">
        <v>371</v>
      </c>
      <c r="D414" s="8">
        <v>3</v>
      </c>
      <c r="E414" s="69">
        <f>SUM(E415:E416)</f>
        <v>2059982.2</v>
      </c>
      <c r="F414" s="69">
        <f>SUM(F415:F416)</f>
        <v>0</v>
      </c>
      <c r="G414" s="69">
        <f t="shared" ref="G414:N414" si="160">SUM(G415:G416)</f>
        <v>2059982.2</v>
      </c>
      <c r="H414" s="69">
        <f t="shared" si="160"/>
        <v>0</v>
      </c>
      <c r="I414" s="100">
        <f t="shared" si="160"/>
        <v>0</v>
      </c>
      <c r="J414" s="125">
        <f t="shared" si="160"/>
        <v>1206185.68</v>
      </c>
      <c r="K414" s="69">
        <f t="shared" si="160"/>
        <v>0</v>
      </c>
      <c r="L414" s="69">
        <f t="shared" si="160"/>
        <v>1179785.68</v>
      </c>
      <c r="M414" s="69">
        <f t="shared" si="160"/>
        <v>26400</v>
      </c>
      <c r="N414" s="100">
        <f t="shared" si="160"/>
        <v>0</v>
      </c>
      <c r="O414" s="125">
        <f>SUM(O415:O416)</f>
        <v>888755.85577000002</v>
      </c>
      <c r="P414" s="69">
        <f t="shared" ref="P414:S414" si="161">SUM(P415:P416)</f>
        <v>0</v>
      </c>
      <c r="Q414" s="69">
        <f t="shared" si="161"/>
        <v>888755.85577000002</v>
      </c>
      <c r="R414" s="69">
        <f t="shared" si="161"/>
        <v>0</v>
      </c>
      <c r="S414" s="100">
        <f t="shared" si="161"/>
        <v>0</v>
      </c>
      <c r="T414" s="139">
        <f t="shared" si="137"/>
        <v>0.73683170883773064</v>
      </c>
      <c r="U414" s="9" t="str">
        <f t="shared" si="137"/>
        <v xml:space="preserve"> </v>
      </c>
      <c r="V414" s="9">
        <f t="shared" si="137"/>
        <v>0.7533197519146021</v>
      </c>
      <c r="W414" s="9">
        <f t="shared" si="137"/>
        <v>0</v>
      </c>
      <c r="X414" s="140" t="str">
        <f t="shared" si="137"/>
        <v xml:space="preserve"> </v>
      </c>
    </row>
    <row r="415" spans="1:24" ht="39.75" customHeight="1" x14ac:dyDescent="0.2">
      <c r="A415" s="111"/>
      <c r="B415" s="32"/>
      <c r="C415" s="15" t="s">
        <v>372</v>
      </c>
      <c r="D415" s="38">
        <v>3</v>
      </c>
      <c r="E415" s="81">
        <f>SUM(F415:I415)</f>
        <v>1117953.8999999999</v>
      </c>
      <c r="F415" s="81"/>
      <c r="G415" s="81">
        <v>1117953.8999999999</v>
      </c>
      <c r="H415" s="81"/>
      <c r="I415" s="112"/>
      <c r="J415" s="133">
        <f>SUM(K415:N415)</f>
        <v>604846.19999999995</v>
      </c>
      <c r="K415" s="81"/>
      <c r="L415" s="81">
        <v>578446.19999999995</v>
      </c>
      <c r="M415" s="81">
        <v>26400</v>
      </c>
      <c r="N415" s="112"/>
      <c r="O415" s="133">
        <f>SUM(P415:S415)</f>
        <v>376090.72941999999</v>
      </c>
      <c r="P415" s="81"/>
      <c r="Q415" s="81">
        <v>376090.72941999999</v>
      </c>
      <c r="R415" s="81"/>
      <c r="S415" s="112"/>
      <c r="T415" s="141">
        <f t="shared" si="137"/>
        <v>0.62179563899054013</v>
      </c>
      <c r="U415" s="16" t="str">
        <f t="shared" si="137"/>
        <v xml:space="preserve"> </v>
      </c>
      <c r="V415" s="16">
        <f t="shared" si="137"/>
        <v>0.65017408606020755</v>
      </c>
      <c r="W415" s="16">
        <f t="shared" si="137"/>
        <v>0</v>
      </c>
      <c r="X415" s="142" t="str">
        <f t="shared" si="137"/>
        <v xml:space="preserve"> </v>
      </c>
    </row>
    <row r="416" spans="1:24" ht="39.75" customHeight="1" x14ac:dyDescent="0.2">
      <c r="A416" s="111"/>
      <c r="B416" s="32"/>
      <c r="C416" s="15" t="s">
        <v>373</v>
      </c>
      <c r="D416" s="38">
        <v>3</v>
      </c>
      <c r="E416" s="81">
        <f>SUM(F416:I416)</f>
        <v>942028.3</v>
      </c>
      <c r="F416" s="81"/>
      <c r="G416" s="81">
        <v>942028.3</v>
      </c>
      <c r="H416" s="81"/>
      <c r="I416" s="112"/>
      <c r="J416" s="133">
        <f>SUM(K416:N416)</f>
        <v>601339.48</v>
      </c>
      <c r="K416" s="81"/>
      <c r="L416" s="81">
        <v>601339.48</v>
      </c>
      <c r="M416" s="81"/>
      <c r="N416" s="112"/>
      <c r="O416" s="133">
        <f>SUM(P416:S416)</f>
        <v>512665.12634999998</v>
      </c>
      <c r="P416" s="81"/>
      <c r="Q416" s="81">
        <f>590036.96835-77371.842</f>
        <v>512665.12634999998</v>
      </c>
      <c r="R416" s="81"/>
      <c r="S416" s="112"/>
      <c r="T416" s="141">
        <f t="shared" si="137"/>
        <v>0.85253861321395363</v>
      </c>
      <c r="U416" s="16" t="str">
        <f t="shared" si="137"/>
        <v xml:space="preserve"> </v>
      </c>
      <c r="V416" s="16">
        <f t="shared" si="137"/>
        <v>0.85253861321395363</v>
      </c>
      <c r="W416" s="16" t="str">
        <f t="shared" si="137"/>
        <v xml:space="preserve"> </v>
      </c>
      <c r="X416" s="142" t="str">
        <f t="shared" si="137"/>
        <v xml:space="preserve"> </v>
      </c>
    </row>
    <row r="417" spans="1:24" s="12" customFormat="1" ht="39.75" customHeight="1" x14ac:dyDescent="0.2">
      <c r="A417" s="110"/>
      <c r="B417" s="11"/>
      <c r="C417" s="14" t="s">
        <v>364</v>
      </c>
      <c r="D417" s="8">
        <v>3</v>
      </c>
      <c r="E417" s="69">
        <f>SUM(E418:E421)</f>
        <v>1309080.2000000002</v>
      </c>
      <c r="F417" s="69">
        <f>SUM(F418:F421)</f>
        <v>237686.9</v>
      </c>
      <c r="G417" s="69">
        <f t="shared" ref="G417:S417" si="162">SUM(G418:G421)</f>
        <v>1071393.3</v>
      </c>
      <c r="H417" s="69">
        <f t="shared" si="162"/>
        <v>0</v>
      </c>
      <c r="I417" s="100">
        <f t="shared" si="162"/>
        <v>0</v>
      </c>
      <c r="J417" s="125">
        <f t="shared" si="162"/>
        <v>944841.21</v>
      </c>
      <c r="K417" s="69">
        <f t="shared" si="162"/>
        <v>237686.9</v>
      </c>
      <c r="L417" s="69">
        <f t="shared" si="162"/>
        <v>704393.31</v>
      </c>
      <c r="M417" s="69">
        <f t="shared" si="162"/>
        <v>2761</v>
      </c>
      <c r="N417" s="100">
        <f t="shared" si="162"/>
        <v>0</v>
      </c>
      <c r="O417" s="125">
        <f t="shared" si="162"/>
        <v>627386.18400000001</v>
      </c>
      <c r="P417" s="69">
        <f t="shared" si="162"/>
        <v>104696.557</v>
      </c>
      <c r="Q417" s="69">
        <f t="shared" si="162"/>
        <v>522689.62699999998</v>
      </c>
      <c r="R417" s="69">
        <f t="shared" si="162"/>
        <v>0</v>
      </c>
      <c r="S417" s="100">
        <f t="shared" si="162"/>
        <v>0</v>
      </c>
      <c r="T417" s="139">
        <f t="shared" si="137"/>
        <v>0.66401229895550384</v>
      </c>
      <c r="U417" s="9">
        <f t="shared" si="137"/>
        <v>0.44048097307844902</v>
      </c>
      <c r="V417" s="9">
        <f t="shared" si="137"/>
        <v>0.74204229310468595</v>
      </c>
      <c r="W417" s="9">
        <f t="shared" si="137"/>
        <v>0</v>
      </c>
      <c r="X417" s="140" t="str">
        <f t="shared" si="137"/>
        <v xml:space="preserve"> </v>
      </c>
    </row>
    <row r="418" spans="1:24" ht="26.25" customHeight="1" x14ac:dyDescent="0.2">
      <c r="A418" s="111"/>
      <c r="B418" s="32"/>
      <c r="C418" s="15" t="s">
        <v>365</v>
      </c>
      <c r="D418" s="38">
        <v>3</v>
      </c>
      <c r="E418" s="81">
        <f>SUM(F418:I418)</f>
        <v>486527.49999999994</v>
      </c>
      <c r="F418" s="81"/>
      <c r="G418" s="81">
        <v>486527.49999999994</v>
      </c>
      <c r="H418" s="81"/>
      <c r="I418" s="112"/>
      <c r="J418" s="133">
        <f>SUM(K418:N418)</f>
        <v>486527.51</v>
      </c>
      <c r="K418" s="81"/>
      <c r="L418" s="81">
        <v>486527.51</v>
      </c>
      <c r="M418" s="81"/>
      <c r="N418" s="112"/>
      <c r="O418" s="133">
        <f>SUM(P418:S418)</f>
        <v>482689.62699999998</v>
      </c>
      <c r="P418" s="81"/>
      <c r="Q418" s="81">
        <v>482689.62699999998</v>
      </c>
      <c r="R418" s="81"/>
      <c r="S418" s="112"/>
      <c r="T418" s="141">
        <f t="shared" si="137"/>
        <v>0.99211168346883405</v>
      </c>
      <c r="U418" s="16" t="str">
        <f t="shared" si="137"/>
        <v xml:space="preserve"> </v>
      </c>
      <c r="V418" s="16">
        <f t="shared" si="137"/>
        <v>0.99211168346883405</v>
      </c>
      <c r="W418" s="16" t="str">
        <f t="shared" si="137"/>
        <v xml:space="preserve"> </v>
      </c>
      <c r="X418" s="142" t="str">
        <f t="shared" si="137"/>
        <v xml:space="preserve"> </v>
      </c>
    </row>
    <row r="419" spans="1:24" ht="30" customHeight="1" x14ac:dyDescent="0.2">
      <c r="A419" s="111"/>
      <c r="B419" s="32"/>
      <c r="C419" s="15" t="s">
        <v>374</v>
      </c>
      <c r="D419" s="38">
        <v>3</v>
      </c>
      <c r="E419" s="81">
        <f>SUM(F419:I419)</f>
        <v>237686.9</v>
      </c>
      <c r="F419" s="81">
        <v>237686.9</v>
      </c>
      <c r="G419" s="81"/>
      <c r="H419" s="81"/>
      <c r="I419" s="112"/>
      <c r="J419" s="133">
        <f>SUM(K419:N419)</f>
        <v>237686.9</v>
      </c>
      <c r="K419" s="81">
        <v>237686.9</v>
      </c>
      <c r="L419" s="81"/>
      <c r="M419" s="81"/>
      <c r="N419" s="112"/>
      <c r="O419" s="133">
        <f>SUM(P419:S419)</f>
        <v>104696.557</v>
      </c>
      <c r="P419" s="81">
        <v>104696.557</v>
      </c>
      <c r="Q419" s="81"/>
      <c r="R419" s="81"/>
      <c r="S419" s="112"/>
      <c r="T419" s="141">
        <f t="shared" si="137"/>
        <v>0.44048097307844902</v>
      </c>
      <c r="U419" s="16">
        <f t="shared" si="137"/>
        <v>0.44048097307844902</v>
      </c>
      <c r="V419" s="16" t="str">
        <f t="shared" si="137"/>
        <v xml:space="preserve"> </v>
      </c>
      <c r="W419" s="16" t="str">
        <f t="shared" si="137"/>
        <v xml:space="preserve"> </v>
      </c>
      <c r="X419" s="142" t="str">
        <f t="shared" si="137"/>
        <v xml:space="preserve"> </v>
      </c>
    </row>
    <row r="420" spans="1:24" ht="30" customHeight="1" x14ac:dyDescent="0.2">
      <c r="A420" s="111"/>
      <c r="B420" s="32"/>
      <c r="C420" s="15" t="s">
        <v>375</v>
      </c>
      <c r="D420" s="38">
        <v>3</v>
      </c>
      <c r="E420" s="81">
        <f>SUM(F420:I420)</f>
        <v>584865.80000000016</v>
      </c>
      <c r="F420" s="81"/>
      <c r="G420" s="81">
        <v>584865.80000000016</v>
      </c>
      <c r="H420" s="81"/>
      <c r="I420" s="112"/>
      <c r="J420" s="133">
        <f>SUM(K420:N420)</f>
        <v>217865.8</v>
      </c>
      <c r="K420" s="81"/>
      <c r="L420" s="81">
        <v>217865.8</v>
      </c>
      <c r="M420" s="81"/>
      <c r="N420" s="112"/>
      <c r="O420" s="133">
        <f>SUM(P420:S420)</f>
        <v>40000</v>
      </c>
      <c r="P420" s="81"/>
      <c r="Q420" s="81">
        <v>40000</v>
      </c>
      <c r="R420" s="81"/>
      <c r="S420" s="112"/>
      <c r="T420" s="141">
        <f t="shared" si="137"/>
        <v>0.18359926156376999</v>
      </c>
      <c r="U420" s="16" t="str">
        <f t="shared" si="137"/>
        <v xml:space="preserve"> </v>
      </c>
      <c r="V420" s="16">
        <f t="shared" si="137"/>
        <v>0.18359926156376999</v>
      </c>
      <c r="W420" s="16" t="str">
        <f t="shared" si="137"/>
        <v xml:space="preserve"> </v>
      </c>
      <c r="X420" s="142" t="str">
        <f t="shared" si="137"/>
        <v xml:space="preserve"> </v>
      </c>
    </row>
    <row r="421" spans="1:24" ht="30" customHeight="1" x14ac:dyDescent="0.2">
      <c r="A421" s="111"/>
      <c r="B421" s="32"/>
      <c r="C421" s="63" t="s">
        <v>376</v>
      </c>
      <c r="D421" s="38">
        <v>3</v>
      </c>
      <c r="E421" s="81">
        <f>SUM(F421:I421)</f>
        <v>0</v>
      </c>
      <c r="F421" s="73"/>
      <c r="G421" s="73"/>
      <c r="H421" s="82"/>
      <c r="I421" s="106"/>
      <c r="J421" s="133">
        <f>SUM(K421:N421)</f>
        <v>2761</v>
      </c>
      <c r="K421" s="81"/>
      <c r="L421" s="81"/>
      <c r="M421" s="81">
        <v>2761</v>
      </c>
      <c r="N421" s="112"/>
      <c r="O421" s="133">
        <f>SUM(P421:S421)</f>
        <v>0</v>
      </c>
      <c r="P421" s="81"/>
      <c r="Q421" s="81"/>
      <c r="R421" s="81"/>
      <c r="S421" s="112"/>
      <c r="T421" s="141">
        <f t="shared" si="137"/>
        <v>0</v>
      </c>
      <c r="U421" s="16" t="str">
        <f t="shared" si="137"/>
        <v xml:space="preserve"> </v>
      </c>
      <c r="V421" s="16" t="str">
        <f t="shared" si="137"/>
        <v xml:space="preserve"> </v>
      </c>
      <c r="W421" s="16">
        <f t="shared" si="137"/>
        <v>0</v>
      </c>
      <c r="X421" s="142" t="str">
        <f t="shared" si="137"/>
        <v xml:space="preserve"> </v>
      </c>
    </row>
    <row r="422" spans="1:24" s="12" customFormat="1" ht="30" customHeight="1" x14ac:dyDescent="0.2">
      <c r="A422" s="110"/>
      <c r="B422" s="11"/>
      <c r="C422" s="14" t="s">
        <v>377</v>
      </c>
      <c r="D422" s="8">
        <v>3</v>
      </c>
      <c r="E422" s="69">
        <f>SUM(E423:E430)</f>
        <v>815505.00000000012</v>
      </c>
      <c r="F422" s="69">
        <f>SUM(F423:F430)</f>
        <v>700000.00000000012</v>
      </c>
      <c r="G422" s="69">
        <f t="shared" ref="G422:I422" si="163">SUM(G423:G430)</f>
        <v>115504.99999999999</v>
      </c>
      <c r="H422" s="69">
        <f t="shared" si="163"/>
        <v>0</v>
      </c>
      <c r="I422" s="100">
        <f t="shared" si="163"/>
        <v>0</v>
      </c>
      <c r="J422" s="125">
        <f>SUM(J423:J430)</f>
        <v>704017.6</v>
      </c>
      <c r="K422" s="69">
        <f t="shared" ref="K422:R422" si="164">SUM(K423:K430)</f>
        <v>544848.6</v>
      </c>
      <c r="L422" s="69">
        <f t="shared" si="164"/>
        <v>115504.99999999999</v>
      </c>
      <c r="M422" s="69">
        <f t="shared" si="164"/>
        <v>43664</v>
      </c>
      <c r="N422" s="100">
        <f t="shared" si="164"/>
        <v>0</v>
      </c>
      <c r="O422" s="125">
        <f t="shared" si="164"/>
        <v>381039.48200000002</v>
      </c>
      <c r="P422" s="69">
        <f t="shared" si="164"/>
        <v>349128.43</v>
      </c>
      <c r="Q422" s="69">
        <f t="shared" si="164"/>
        <v>31911.052</v>
      </c>
      <c r="R422" s="69">
        <f t="shared" si="164"/>
        <v>0</v>
      </c>
      <c r="S422" s="100">
        <f>SUM(S423:S430)</f>
        <v>0</v>
      </c>
      <c r="T422" s="139">
        <f t="shared" si="137"/>
        <v>0.54123573331121266</v>
      </c>
      <c r="U422" s="9">
        <f t="shared" si="137"/>
        <v>0.64078063153690767</v>
      </c>
      <c r="V422" s="9">
        <f t="shared" si="137"/>
        <v>0.27627420457988833</v>
      </c>
      <c r="W422" s="9">
        <f t="shared" si="137"/>
        <v>0</v>
      </c>
      <c r="X422" s="140" t="str">
        <f t="shared" si="137"/>
        <v xml:space="preserve"> </v>
      </c>
    </row>
    <row r="423" spans="1:24" ht="39.75" customHeight="1" x14ac:dyDescent="0.2">
      <c r="A423" s="111"/>
      <c r="B423" s="32"/>
      <c r="C423" s="15" t="s">
        <v>378</v>
      </c>
      <c r="D423" s="38">
        <v>3</v>
      </c>
      <c r="E423" s="81">
        <f>SUM(F423:I423)</f>
        <v>700000.00000000012</v>
      </c>
      <c r="F423" s="81">
        <v>700000.00000000012</v>
      </c>
      <c r="G423" s="81"/>
      <c r="H423" s="81"/>
      <c r="I423" s="112"/>
      <c r="J423" s="133">
        <f t="shared" ref="J423:J430" si="165">SUM(K423:N423)</f>
        <v>544848.6</v>
      </c>
      <c r="K423" s="81">
        <v>544848.6</v>
      </c>
      <c r="L423" s="81"/>
      <c r="M423" s="81"/>
      <c r="N423" s="112"/>
      <c r="O423" s="133">
        <f t="shared" ref="O423:O430" si="166">SUM(P423:S423)</f>
        <v>349128.43</v>
      </c>
      <c r="P423" s="81">
        <v>349128.43</v>
      </c>
      <c r="Q423" s="81"/>
      <c r="R423" s="81"/>
      <c r="S423" s="112"/>
      <c r="T423" s="141">
        <f t="shared" si="137"/>
        <v>0.64078063153690767</v>
      </c>
      <c r="U423" s="16">
        <f t="shared" si="137"/>
        <v>0.64078063153690767</v>
      </c>
      <c r="V423" s="16" t="str">
        <f t="shared" si="137"/>
        <v xml:space="preserve"> </v>
      </c>
      <c r="W423" s="16" t="str">
        <f t="shared" si="137"/>
        <v xml:space="preserve"> </v>
      </c>
      <c r="X423" s="142" t="str">
        <f t="shared" si="137"/>
        <v xml:space="preserve"> </v>
      </c>
    </row>
    <row r="424" spans="1:24" ht="30" customHeight="1" x14ac:dyDescent="0.2">
      <c r="A424" s="111"/>
      <c r="B424" s="32"/>
      <c r="C424" s="15" t="s">
        <v>379</v>
      </c>
      <c r="D424" s="38">
        <v>3</v>
      </c>
      <c r="E424" s="81">
        <f t="shared" ref="E424:E430" si="167">SUM(F424:I424)</f>
        <v>115504.99999999999</v>
      </c>
      <c r="F424" s="81"/>
      <c r="G424" s="81">
        <v>115504.99999999999</v>
      </c>
      <c r="H424" s="81"/>
      <c r="I424" s="112"/>
      <c r="J424" s="133">
        <f t="shared" si="165"/>
        <v>115504.99999999999</v>
      </c>
      <c r="K424" s="81"/>
      <c r="L424" s="81">
        <v>115504.99999999999</v>
      </c>
      <c r="M424" s="81"/>
      <c r="N424" s="112"/>
      <c r="O424" s="133">
        <f t="shared" si="166"/>
        <v>31911.052</v>
      </c>
      <c r="P424" s="81"/>
      <c r="Q424" s="81">
        <v>31911.052</v>
      </c>
      <c r="R424" s="81"/>
      <c r="S424" s="112"/>
      <c r="T424" s="141">
        <f t="shared" si="137"/>
        <v>0.27627420457988833</v>
      </c>
      <c r="U424" s="16" t="str">
        <f t="shared" si="137"/>
        <v xml:space="preserve"> </v>
      </c>
      <c r="V424" s="16">
        <f t="shared" si="137"/>
        <v>0.27627420457988833</v>
      </c>
      <c r="W424" s="16" t="str">
        <f t="shared" si="137"/>
        <v xml:space="preserve"> </v>
      </c>
      <c r="X424" s="142" t="str">
        <f t="shared" si="137"/>
        <v xml:space="preserve"> </v>
      </c>
    </row>
    <row r="425" spans="1:24" ht="60" customHeight="1" x14ac:dyDescent="0.2">
      <c r="A425" s="111"/>
      <c r="B425" s="32"/>
      <c r="C425" s="62" t="s">
        <v>380</v>
      </c>
      <c r="D425" s="38">
        <v>3</v>
      </c>
      <c r="E425" s="81">
        <f t="shared" si="167"/>
        <v>0</v>
      </c>
      <c r="F425" s="73"/>
      <c r="G425" s="73"/>
      <c r="H425" s="82"/>
      <c r="I425" s="106"/>
      <c r="J425" s="133">
        <f t="shared" si="165"/>
        <v>20000</v>
      </c>
      <c r="K425" s="81"/>
      <c r="L425" s="81"/>
      <c r="M425" s="81">
        <v>20000</v>
      </c>
      <c r="N425" s="112"/>
      <c r="O425" s="133">
        <f t="shared" si="166"/>
        <v>0</v>
      </c>
      <c r="P425" s="81"/>
      <c r="Q425" s="81"/>
      <c r="R425" s="81"/>
      <c r="S425" s="112"/>
      <c r="T425" s="141">
        <f t="shared" si="137"/>
        <v>0</v>
      </c>
      <c r="U425" s="16" t="str">
        <f t="shared" si="137"/>
        <v xml:space="preserve"> </v>
      </c>
      <c r="V425" s="16" t="str">
        <f t="shared" si="137"/>
        <v xml:space="preserve"> </v>
      </c>
      <c r="W425" s="16">
        <f t="shared" si="137"/>
        <v>0</v>
      </c>
      <c r="X425" s="142" t="str">
        <f t="shared" si="137"/>
        <v xml:space="preserve"> </v>
      </c>
    </row>
    <row r="426" spans="1:24" ht="30" customHeight="1" x14ac:dyDescent="0.2">
      <c r="A426" s="111"/>
      <c r="B426" s="32"/>
      <c r="C426" s="62" t="s">
        <v>381</v>
      </c>
      <c r="D426" s="38">
        <v>3</v>
      </c>
      <c r="E426" s="81">
        <f t="shared" si="167"/>
        <v>0</v>
      </c>
      <c r="F426" s="73"/>
      <c r="G426" s="73"/>
      <c r="H426" s="82"/>
      <c r="I426" s="106"/>
      <c r="J426" s="133">
        <f t="shared" si="165"/>
        <v>12620</v>
      </c>
      <c r="K426" s="81"/>
      <c r="L426" s="81"/>
      <c r="M426" s="81">
        <v>12620</v>
      </c>
      <c r="N426" s="112"/>
      <c r="O426" s="133">
        <f t="shared" si="166"/>
        <v>0</v>
      </c>
      <c r="P426" s="81"/>
      <c r="Q426" s="81"/>
      <c r="R426" s="81"/>
      <c r="S426" s="112"/>
      <c r="T426" s="141">
        <f t="shared" si="137"/>
        <v>0</v>
      </c>
      <c r="U426" s="16" t="str">
        <f t="shared" si="137"/>
        <v xml:space="preserve"> </v>
      </c>
      <c r="V426" s="16" t="str">
        <f t="shared" si="137"/>
        <v xml:space="preserve"> </v>
      </c>
      <c r="W426" s="16">
        <f t="shared" si="137"/>
        <v>0</v>
      </c>
      <c r="X426" s="142" t="str">
        <f t="shared" si="137"/>
        <v xml:space="preserve"> </v>
      </c>
    </row>
    <row r="427" spans="1:24" ht="30" customHeight="1" x14ac:dyDescent="0.2">
      <c r="A427" s="111"/>
      <c r="B427" s="32"/>
      <c r="C427" s="63" t="s">
        <v>382</v>
      </c>
      <c r="D427" s="38">
        <v>3</v>
      </c>
      <c r="E427" s="81">
        <f t="shared" si="167"/>
        <v>0</v>
      </c>
      <c r="F427" s="73"/>
      <c r="G427" s="73"/>
      <c r="H427" s="82"/>
      <c r="I427" s="106"/>
      <c r="J427" s="133">
        <f t="shared" si="165"/>
        <v>2761</v>
      </c>
      <c r="K427" s="81"/>
      <c r="L427" s="81"/>
      <c r="M427" s="81">
        <v>2761</v>
      </c>
      <c r="N427" s="112"/>
      <c r="O427" s="133">
        <f t="shared" si="166"/>
        <v>0</v>
      </c>
      <c r="P427" s="81"/>
      <c r="Q427" s="81"/>
      <c r="R427" s="81"/>
      <c r="S427" s="112"/>
      <c r="T427" s="141">
        <f t="shared" si="137"/>
        <v>0</v>
      </c>
      <c r="U427" s="16" t="str">
        <f t="shared" si="137"/>
        <v xml:space="preserve"> </v>
      </c>
      <c r="V427" s="16" t="str">
        <f t="shared" si="137"/>
        <v xml:space="preserve"> </v>
      </c>
      <c r="W427" s="16">
        <f t="shared" si="137"/>
        <v>0</v>
      </c>
      <c r="X427" s="142" t="str">
        <f t="shared" si="137"/>
        <v xml:space="preserve"> </v>
      </c>
    </row>
    <row r="428" spans="1:24" ht="30" customHeight="1" x14ac:dyDescent="0.2">
      <c r="A428" s="111"/>
      <c r="B428" s="32"/>
      <c r="C428" s="63" t="s">
        <v>383</v>
      </c>
      <c r="D428" s="38">
        <v>3</v>
      </c>
      <c r="E428" s="81">
        <f t="shared" si="167"/>
        <v>0</v>
      </c>
      <c r="F428" s="73"/>
      <c r="G428" s="73"/>
      <c r="H428" s="82"/>
      <c r="I428" s="106"/>
      <c r="J428" s="133">
        <f t="shared" si="165"/>
        <v>2761</v>
      </c>
      <c r="K428" s="81"/>
      <c r="L428" s="81"/>
      <c r="M428" s="81">
        <v>2761</v>
      </c>
      <c r="N428" s="112"/>
      <c r="O428" s="133">
        <f t="shared" si="166"/>
        <v>0</v>
      </c>
      <c r="P428" s="81"/>
      <c r="Q428" s="81"/>
      <c r="R428" s="81"/>
      <c r="S428" s="112"/>
      <c r="T428" s="141">
        <f t="shared" si="137"/>
        <v>0</v>
      </c>
      <c r="U428" s="16" t="str">
        <f t="shared" si="137"/>
        <v xml:space="preserve"> </v>
      </c>
      <c r="V428" s="16" t="str">
        <f t="shared" si="137"/>
        <v xml:space="preserve"> </v>
      </c>
      <c r="W428" s="16">
        <f t="shared" si="137"/>
        <v>0</v>
      </c>
      <c r="X428" s="142" t="str">
        <f t="shared" si="137"/>
        <v xml:space="preserve"> </v>
      </c>
    </row>
    <row r="429" spans="1:24" ht="30" customHeight="1" x14ac:dyDescent="0.2">
      <c r="A429" s="111"/>
      <c r="B429" s="32"/>
      <c r="C429" s="63" t="s">
        <v>384</v>
      </c>
      <c r="D429" s="38">
        <v>3</v>
      </c>
      <c r="E429" s="81">
        <f t="shared" si="167"/>
        <v>0</v>
      </c>
      <c r="F429" s="73"/>
      <c r="G429" s="73"/>
      <c r="H429" s="82"/>
      <c r="I429" s="106"/>
      <c r="J429" s="133">
        <f t="shared" si="165"/>
        <v>2761</v>
      </c>
      <c r="K429" s="81"/>
      <c r="L429" s="81"/>
      <c r="M429" s="81">
        <v>2761</v>
      </c>
      <c r="N429" s="112"/>
      <c r="O429" s="133">
        <f t="shared" si="166"/>
        <v>0</v>
      </c>
      <c r="P429" s="81"/>
      <c r="Q429" s="81"/>
      <c r="R429" s="81"/>
      <c r="S429" s="112"/>
      <c r="T429" s="141">
        <f t="shared" si="137"/>
        <v>0</v>
      </c>
      <c r="U429" s="16" t="str">
        <f t="shared" si="137"/>
        <v xml:space="preserve"> </v>
      </c>
      <c r="V429" s="16" t="str">
        <f t="shared" si="137"/>
        <v xml:space="preserve"> </v>
      </c>
      <c r="W429" s="16">
        <f t="shared" si="137"/>
        <v>0</v>
      </c>
      <c r="X429" s="142" t="str">
        <f t="shared" si="137"/>
        <v xml:space="preserve"> </v>
      </c>
    </row>
    <row r="430" spans="1:24" ht="30" customHeight="1" x14ac:dyDescent="0.2">
      <c r="A430" s="111"/>
      <c r="B430" s="32"/>
      <c r="C430" s="63" t="s">
        <v>385</v>
      </c>
      <c r="D430" s="38">
        <v>3</v>
      </c>
      <c r="E430" s="81">
        <f t="shared" si="167"/>
        <v>0</v>
      </c>
      <c r="F430" s="73"/>
      <c r="G430" s="73"/>
      <c r="H430" s="82"/>
      <c r="I430" s="106"/>
      <c r="J430" s="133">
        <f t="shared" si="165"/>
        <v>2761</v>
      </c>
      <c r="K430" s="81"/>
      <c r="L430" s="81"/>
      <c r="M430" s="81">
        <v>2761</v>
      </c>
      <c r="N430" s="112"/>
      <c r="O430" s="133">
        <f t="shared" si="166"/>
        <v>0</v>
      </c>
      <c r="P430" s="81"/>
      <c r="Q430" s="81"/>
      <c r="R430" s="81"/>
      <c r="S430" s="112"/>
      <c r="T430" s="141">
        <f t="shared" si="137"/>
        <v>0</v>
      </c>
      <c r="U430" s="16" t="str">
        <f t="shared" si="137"/>
        <v xml:space="preserve"> </v>
      </c>
      <c r="V430" s="16" t="str">
        <f t="shared" si="137"/>
        <v xml:space="preserve"> </v>
      </c>
      <c r="W430" s="16">
        <f t="shared" si="137"/>
        <v>0</v>
      </c>
      <c r="X430" s="142" t="str">
        <f t="shared" si="137"/>
        <v xml:space="preserve"> </v>
      </c>
    </row>
    <row r="431" spans="1:24" s="12" customFormat="1" ht="39.75" customHeight="1" x14ac:dyDescent="0.2">
      <c r="A431" s="110"/>
      <c r="B431" s="11"/>
      <c r="C431" s="14" t="s">
        <v>368</v>
      </c>
      <c r="D431" s="8">
        <v>3</v>
      </c>
      <c r="E431" s="69">
        <f>SUM(E432:E436)</f>
        <v>610614.1</v>
      </c>
      <c r="F431" s="69">
        <f t="shared" ref="F431" si="168">SUM(F432:F436)</f>
        <v>0</v>
      </c>
      <c r="G431" s="69">
        <f>SUM(G432:G436)</f>
        <v>610614.1</v>
      </c>
      <c r="H431" s="69">
        <f t="shared" ref="H431:S431" si="169">SUM(H432:H436)</f>
        <v>0</v>
      </c>
      <c r="I431" s="100">
        <f t="shared" si="169"/>
        <v>0</v>
      </c>
      <c r="J431" s="125">
        <f t="shared" si="169"/>
        <v>412896.19</v>
      </c>
      <c r="K431" s="69">
        <f t="shared" si="169"/>
        <v>0</v>
      </c>
      <c r="L431" s="69">
        <f t="shared" si="169"/>
        <v>319614.09000000003</v>
      </c>
      <c r="M431" s="69">
        <f t="shared" si="169"/>
        <v>93282.1</v>
      </c>
      <c r="N431" s="100">
        <f t="shared" si="169"/>
        <v>0</v>
      </c>
      <c r="O431" s="125">
        <f t="shared" si="169"/>
        <v>190633.28</v>
      </c>
      <c r="P431" s="69">
        <f t="shared" si="169"/>
        <v>0</v>
      </c>
      <c r="Q431" s="69">
        <f t="shared" si="169"/>
        <v>183969.46</v>
      </c>
      <c r="R431" s="69">
        <f t="shared" si="169"/>
        <v>6663.82</v>
      </c>
      <c r="S431" s="100">
        <f t="shared" si="169"/>
        <v>0</v>
      </c>
      <c r="T431" s="139">
        <f t="shared" si="137"/>
        <v>0.46169784225909183</v>
      </c>
      <c r="U431" s="9" t="str">
        <f t="shared" si="137"/>
        <v xml:space="preserve"> </v>
      </c>
      <c r="V431" s="9">
        <f t="shared" si="137"/>
        <v>0.57559871656471706</v>
      </c>
      <c r="W431" s="9">
        <f t="shared" si="137"/>
        <v>7.1437285395590355E-2</v>
      </c>
      <c r="X431" s="140" t="str">
        <f t="shared" si="137"/>
        <v xml:space="preserve"> </v>
      </c>
    </row>
    <row r="432" spans="1:24" ht="74.25" customHeight="1" x14ac:dyDescent="0.2">
      <c r="A432" s="111"/>
      <c r="B432" s="32"/>
      <c r="C432" s="62" t="s">
        <v>369</v>
      </c>
      <c r="D432" s="38">
        <v>3</v>
      </c>
      <c r="E432" s="81">
        <f>SUM(F432:I432)</f>
        <v>0</v>
      </c>
      <c r="F432" s="81"/>
      <c r="G432" s="81"/>
      <c r="H432" s="81"/>
      <c r="I432" s="112"/>
      <c r="J432" s="133">
        <v>24480</v>
      </c>
      <c r="K432" s="81"/>
      <c r="L432" s="81"/>
      <c r="M432" s="81">
        <v>24480</v>
      </c>
      <c r="N432" s="112"/>
      <c r="O432" s="133"/>
      <c r="P432" s="81"/>
      <c r="Q432" s="81"/>
      <c r="R432" s="81"/>
      <c r="S432" s="112"/>
      <c r="T432" s="141">
        <f t="shared" si="137"/>
        <v>0</v>
      </c>
      <c r="U432" s="16" t="str">
        <f t="shared" si="137"/>
        <v xml:space="preserve"> </v>
      </c>
      <c r="V432" s="16" t="str">
        <f t="shared" si="137"/>
        <v xml:space="preserve"> </v>
      </c>
      <c r="W432" s="16">
        <f t="shared" si="137"/>
        <v>0</v>
      </c>
      <c r="X432" s="142" t="str">
        <f t="shared" si="137"/>
        <v xml:space="preserve"> </v>
      </c>
    </row>
    <row r="433" spans="1:24" ht="25.5" customHeight="1" x14ac:dyDescent="0.2">
      <c r="A433" s="111"/>
      <c r="B433" s="32"/>
      <c r="C433" s="15" t="s">
        <v>386</v>
      </c>
      <c r="D433" s="38">
        <v>3</v>
      </c>
      <c r="E433" s="81">
        <f>SUM(F433:H433)</f>
        <v>610614.1</v>
      </c>
      <c r="F433" s="81"/>
      <c r="G433" s="81">
        <v>610614.1</v>
      </c>
      <c r="H433" s="81"/>
      <c r="I433" s="112"/>
      <c r="J433" s="133">
        <f>SUM(K433:N433)</f>
        <v>380133.19</v>
      </c>
      <c r="K433" s="81"/>
      <c r="L433" s="81">
        <v>319614.09000000003</v>
      </c>
      <c r="M433" s="81">
        <v>60519.1</v>
      </c>
      <c r="N433" s="112"/>
      <c r="O433" s="133">
        <f>SUM(P433:S433)</f>
        <v>190633.28</v>
      </c>
      <c r="P433" s="81"/>
      <c r="Q433" s="81">
        <v>183969.46</v>
      </c>
      <c r="R433" s="81">
        <v>6663.82</v>
      </c>
      <c r="S433" s="112"/>
      <c r="T433" s="141">
        <f t="shared" si="137"/>
        <v>0.50149075380658026</v>
      </c>
      <c r="U433" s="16" t="str">
        <f t="shared" si="137"/>
        <v xml:space="preserve"> </v>
      </c>
      <c r="V433" s="16">
        <f t="shared" si="137"/>
        <v>0.57559871656471706</v>
      </c>
      <c r="W433" s="16">
        <f t="shared" si="137"/>
        <v>0.11011102280106611</v>
      </c>
      <c r="X433" s="142" t="str">
        <f t="shared" si="137"/>
        <v xml:space="preserve"> </v>
      </c>
    </row>
    <row r="434" spans="1:24" ht="25.5" customHeight="1" x14ac:dyDescent="0.2">
      <c r="A434" s="111"/>
      <c r="B434" s="32"/>
      <c r="C434" s="63" t="s">
        <v>387</v>
      </c>
      <c r="D434" s="38">
        <v>3</v>
      </c>
      <c r="E434" s="81">
        <f>SUM(F434:I434)</f>
        <v>0</v>
      </c>
      <c r="F434" s="73"/>
      <c r="G434" s="73"/>
      <c r="H434" s="82"/>
      <c r="I434" s="106"/>
      <c r="J434" s="133">
        <f>SUM(K434:N434)</f>
        <v>2761</v>
      </c>
      <c r="K434" s="81"/>
      <c r="L434" s="81"/>
      <c r="M434" s="81">
        <v>2761</v>
      </c>
      <c r="N434" s="112"/>
      <c r="O434" s="133">
        <f>SUM(P434:S434)</f>
        <v>0</v>
      </c>
      <c r="P434" s="81"/>
      <c r="Q434" s="81"/>
      <c r="R434" s="81"/>
      <c r="S434" s="112"/>
      <c r="T434" s="141">
        <f t="shared" si="137"/>
        <v>0</v>
      </c>
      <c r="U434" s="16" t="str">
        <f t="shared" si="137"/>
        <v xml:space="preserve"> </v>
      </c>
      <c r="V434" s="16" t="str">
        <f t="shared" si="137"/>
        <v xml:space="preserve"> </v>
      </c>
      <c r="W434" s="16">
        <f t="shared" si="137"/>
        <v>0</v>
      </c>
      <c r="X434" s="142" t="str">
        <f t="shared" si="137"/>
        <v xml:space="preserve"> </v>
      </c>
    </row>
    <row r="435" spans="1:24" ht="25.5" customHeight="1" x14ac:dyDescent="0.2">
      <c r="A435" s="111"/>
      <c r="B435" s="32"/>
      <c r="C435" s="63" t="s">
        <v>388</v>
      </c>
      <c r="D435" s="38">
        <v>3</v>
      </c>
      <c r="E435" s="81">
        <f>SUM(F435:I435)</f>
        <v>0</v>
      </c>
      <c r="F435" s="73"/>
      <c r="G435" s="73"/>
      <c r="H435" s="82"/>
      <c r="I435" s="106"/>
      <c r="J435" s="133">
        <f>SUM(K435:N435)</f>
        <v>2761</v>
      </c>
      <c r="K435" s="81"/>
      <c r="L435" s="81"/>
      <c r="M435" s="81">
        <v>2761</v>
      </c>
      <c r="N435" s="112"/>
      <c r="O435" s="133">
        <f>SUM(P435:S435)</f>
        <v>0</v>
      </c>
      <c r="P435" s="81"/>
      <c r="Q435" s="81"/>
      <c r="R435" s="81"/>
      <c r="S435" s="112"/>
      <c r="T435" s="141">
        <f t="shared" ref="T435:X485" si="170">IF(J435=0," ",O435/J435)</f>
        <v>0</v>
      </c>
      <c r="U435" s="16" t="str">
        <f t="shared" si="170"/>
        <v xml:space="preserve"> </v>
      </c>
      <c r="V435" s="16" t="str">
        <f t="shared" si="170"/>
        <v xml:space="preserve"> </v>
      </c>
      <c r="W435" s="16">
        <f t="shared" si="170"/>
        <v>0</v>
      </c>
      <c r="X435" s="142" t="str">
        <f t="shared" si="170"/>
        <v xml:space="preserve"> </v>
      </c>
    </row>
    <row r="436" spans="1:24" ht="25.5" customHeight="1" x14ac:dyDescent="0.2">
      <c r="A436" s="111"/>
      <c r="B436" s="32"/>
      <c r="C436" s="63" t="s">
        <v>389</v>
      </c>
      <c r="D436" s="38">
        <v>3</v>
      </c>
      <c r="E436" s="81">
        <f>SUM(F436:I436)</f>
        <v>0</v>
      </c>
      <c r="F436" s="73"/>
      <c r="G436" s="73"/>
      <c r="H436" s="82"/>
      <c r="I436" s="106"/>
      <c r="J436" s="133">
        <f>SUM(K436:N436)</f>
        <v>2761</v>
      </c>
      <c r="K436" s="81"/>
      <c r="L436" s="81"/>
      <c r="M436" s="81">
        <v>2761</v>
      </c>
      <c r="N436" s="112"/>
      <c r="O436" s="133">
        <f>SUM(P436:S436)</f>
        <v>0</v>
      </c>
      <c r="P436" s="81"/>
      <c r="Q436" s="81"/>
      <c r="R436" s="81"/>
      <c r="S436" s="112"/>
      <c r="T436" s="141">
        <f t="shared" si="170"/>
        <v>0</v>
      </c>
      <c r="U436" s="16" t="str">
        <f t="shared" si="170"/>
        <v xml:space="preserve"> </v>
      </c>
      <c r="V436" s="16" t="str">
        <f t="shared" si="170"/>
        <v xml:space="preserve"> </v>
      </c>
      <c r="W436" s="16">
        <f t="shared" si="170"/>
        <v>0</v>
      </c>
      <c r="X436" s="142" t="str">
        <f t="shared" si="170"/>
        <v xml:space="preserve"> </v>
      </c>
    </row>
    <row r="437" spans="1:24" s="12" customFormat="1" ht="33" customHeight="1" x14ac:dyDescent="0.2">
      <c r="A437" s="110"/>
      <c r="B437" s="11"/>
      <c r="C437" s="14" t="s">
        <v>390</v>
      </c>
      <c r="D437" s="8">
        <v>3</v>
      </c>
      <c r="E437" s="69">
        <f>SUM(E438:E441)</f>
        <v>1000000</v>
      </c>
      <c r="F437" s="69">
        <f t="shared" ref="F437:L437" si="171">SUM(F438:F441)</f>
        <v>1000000</v>
      </c>
      <c r="G437" s="69">
        <f t="shared" si="171"/>
        <v>0</v>
      </c>
      <c r="H437" s="69">
        <f t="shared" si="171"/>
        <v>0</v>
      </c>
      <c r="I437" s="100">
        <f t="shared" si="171"/>
        <v>0</v>
      </c>
      <c r="J437" s="125">
        <f t="shared" si="171"/>
        <v>1112782.3999999999</v>
      </c>
      <c r="K437" s="69">
        <f t="shared" si="171"/>
        <v>889151.4</v>
      </c>
      <c r="L437" s="69">
        <f t="shared" si="171"/>
        <v>207900</v>
      </c>
      <c r="M437" s="69">
        <f>SUM(M438:M441)</f>
        <v>15731</v>
      </c>
      <c r="N437" s="100">
        <f t="shared" ref="N437:R437" si="172">SUM(N438:N441)</f>
        <v>0</v>
      </c>
      <c r="O437" s="125">
        <f t="shared" si="172"/>
        <v>908264.59700000007</v>
      </c>
      <c r="P437" s="69">
        <f t="shared" si="172"/>
        <v>876815.02</v>
      </c>
      <c r="Q437" s="69">
        <f t="shared" si="172"/>
        <v>31449.577000000001</v>
      </c>
      <c r="R437" s="69">
        <f t="shared" si="172"/>
        <v>0</v>
      </c>
      <c r="S437" s="100">
        <f>SUM(S438:S441)</f>
        <v>0</v>
      </c>
      <c r="T437" s="139">
        <f t="shared" si="170"/>
        <v>0.81621042622528905</v>
      </c>
      <c r="U437" s="9">
        <f t="shared" si="170"/>
        <v>0.98612566993652595</v>
      </c>
      <c r="V437" s="9">
        <f t="shared" si="170"/>
        <v>0.15127261664261665</v>
      </c>
      <c r="W437" s="9">
        <f t="shared" si="170"/>
        <v>0</v>
      </c>
      <c r="X437" s="140" t="str">
        <f t="shared" si="170"/>
        <v xml:space="preserve"> </v>
      </c>
    </row>
    <row r="438" spans="1:24" ht="33.75" customHeight="1" x14ac:dyDescent="0.2">
      <c r="A438" s="111"/>
      <c r="B438" s="32"/>
      <c r="C438" s="15" t="s">
        <v>391</v>
      </c>
      <c r="D438" s="38">
        <v>3</v>
      </c>
      <c r="E438" s="81">
        <f>SUM(F438:I438)</f>
        <v>1000000</v>
      </c>
      <c r="F438" s="81">
        <v>1000000</v>
      </c>
      <c r="G438" s="81"/>
      <c r="H438" s="81"/>
      <c r="I438" s="112"/>
      <c r="J438" s="133">
        <f>SUM(K438:N438)</f>
        <v>889151.4</v>
      </c>
      <c r="K438" s="81">
        <v>889151.4</v>
      </c>
      <c r="L438" s="81"/>
      <c r="M438" s="81"/>
      <c r="N438" s="112"/>
      <c r="O438" s="133">
        <f>SUM(P438:S438)</f>
        <v>876815.02</v>
      </c>
      <c r="P438" s="81">
        <v>876815.02</v>
      </c>
      <c r="Q438" s="81"/>
      <c r="R438" s="81"/>
      <c r="S438" s="112"/>
      <c r="T438" s="141">
        <f t="shared" si="170"/>
        <v>0.98612566993652595</v>
      </c>
      <c r="U438" s="16">
        <f t="shared" si="170"/>
        <v>0.98612566993652595</v>
      </c>
      <c r="V438" s="16" t="str">
        <f t="shared" si="170"/>
        <v xml:space="preserve"> </v>
      </c>
      <c r="W438" s="16" t="str">
        <f t="shared" si="170"/>
        <v xml:space="preserve"> </v>
      </c>
      <c r="X438" s="142" t="str">
        <f t="shared" si="170"/>
        <v xml:space="preserve"> </v>
      </c>
    </row>
    <row r="439" spans="1:24" ht="30" customHeight="1" x14ac:dyDescent="0.2">
      <c r="A439" s="111"/>
      <c r="B439" s="32"/>
      <c r="C439" s="15" t="s">
        <v>392</v>
      </c>
      <c r="D439" s="38">
        <v>3</v>
      </c>
      <c r="E439" s="81">
        <f>SUM(F439:I439)</f>
        <v>0</v>
      </c>
      <c r="F439" s="81"/>
      <c r="G439" s="81"/>
      <c r="H439" s="81"/>
      <c r="I439" s="112"/>
      <c r="J439" s="133">
        <f>SUM(K439:N439)</f>
        <v>207900</v>
      </c>
      <c r="K439" s="81"/>
      <c r="L439" s="81">
        <v>207900</v>
      </c>
      <c r="M439" s="81"/>
      <c r="N439" s="112"/>
      <c r="O439" s="133">
        <f>SUM(P439:S439)</f>
        <v>31449.577000000001</v>
      </c>
      <c r="P439" s="81"/>
      <c r="Q439" s="81">
        <v>31449.577000000001</v>
      </c>
      <c r="R439" s="81"/>
      <c r="S439" s="112"/>
      <c r="T439" s="141">
        <f t="shared" si="170"/>
        <v>0.15127261664261665</v>
      </c>
      <c r="U439" s="16" t="str">
        <f t="shared" si="170"/>
        <v xml:space="preserve"> </v>
      </c>
      <c r="V439" s="16">
        <f t="shared" si="170"/>
        <v>0.15127261664261665</v>
      </c>
      <c r="W439" s="16" t="str">
        <f t="shared" si="170"/>
        <v xml:space="preserve"> </v>
      </c>
      <c r="X439" s="142" t="str">
        <f t="shared" si="170"/>
        <v xml:space="preserve"> </v>
      </c>
    </row>
    <row r="440" spans="1:24" ht="30" customHeight="1" x14ac:dyDescent="0.2">
      <c r="A440" s="111"/>
      <c r="B440" s="32"/>
      <c r="C440" s="62" t="s">
        <v>393</v>
      </c>
      <c r="D440" s="38">
        <v>3</v>
      </c>
      <c r="E440" s="81">
        <f>SUM(F440:I440)</f>
        <v>0</v>
      </c>
      <c r="F440" s="73"/>
      <c r="G440" s="73"/>
      <c r="H440" s="82"/>
      <c r="I440" s="106"/>
      <c r="J440" s="133">
        <f>SUM(K440:N440)</f>
        <v>12970</v>
      </c>
      <c r="K440" s="81"/>
      <c r="L440" s="81"/>
      <c r="M440" s="81">
        <v>12970</v>
      </c>
      <c r="N440" s="112"/>
      <c r="O440" s="133">
        <f>SUM(P440:S440)</f>
        <v>0</v>
      </c>
      <c r="P440" s="81"/>
      <c r="Q440" s="81"/>
      <c r="R440" s="81"/>
      <c r="S440" s="112"/>
      <c r="T440" s="141">
        <f t="shared" si="170"/>
        <v>0</v>
      </c>
      <c r="U440" s="16" t="str">
        <f t="shared" si="170"/>
        <v xml:space="preserve"> </v>
      </c>
      <c r="V440" s="16" t="str">
        <f t="shared" si="170"/>
        <v xml:space="preserve"> </v>
      </c>
      <c r="W440" s="16">
        <f t="shared" si="170"/>
        <v>0</v>
      </c>
      <c r="X440" s="142" t="str">
        <f t="shared" si="170"/>
        <v xml:space="preserve"> </v>
      </c>
    </row>
    <row r="441" spans="1:24" ht="30" customHeight="1" x14ac:dyDescent="0.2">
      <c r="A441" s="111"/>
      <c r="B441" s="32"/>
      <c r="C441" s="63" t="s">
        <v>394</v>
      </c>
      <c r="D441" s="38">
        <v>3</v>
      </c>
      <c r="E441" s="81">
        <f>SUM(F441:I441)</f>
        <v>0</v>
      </c>
      <c r="F441" s="73"/>
      <c r="G441" s="73"/>
      <c r="H441" s="82"/>
      <c r="I441" s="106"/>
      <c r="J441" s="133">
        <f>SUM(K441:N441)</f>
        <v>2761</v>
      </c>
      <c r="K441" s="81"/>
      <c r="L441" s="81"/>
      <c r="M441" s="81">
        <v>2761</v>
      </c>
      <c r="N441" s="112"/>
      <c r="O441" s="133">
        <f>SUM(P441:S441)</f>
        <v>0</v>
      </c>
      <c r="P441" s="81"/>
      <c r="Q441" s="81"/>
      <c r="R441" s="81"/>
      <c r="S441" s="112"/>
      <c r="T441" s="141">
        <f t="shared" si="170"/>
        <v>0</v>
      </c>
      <c r="U441" s="16" t="str">
        <f t="shared" si="170"/>
        <v xml:space="preserve"> </v>
      </c>
      <c r="V441" s="16" t="str">
        <f t="shared" si="170"/>
        <v xml:space="preserve"> </v>
      </c>
      <c r="W441" s="16">
        <f t="shared" si="170"/>
        <v>0</v>
      </c>
      <c r="X441" s="142" t="str">
        <f t="shared" si="170"/>
        <v xml:space="preserve"> </v>
      </c>
    </row>
    <row r="442" spans="1:24" s="12" customFormat="1" ht="34.5" customHeight="1" x14ac:dyDescent="0.2">
      <c r="A442" s="110"/>
      <c r="B442" s="11"/>
      <c r="C442" s="14" t="s">
        <v>395</v>
      </c>
      <c r="D442" s="8">
        <v>3</v>
      </c>
      <c r="E442" s="69">
        <f>SUM(E443:E448)</f>
        <v>0</v>
      </c>
      <c r="F442" s="69">
        <f t="shared" ref="F442:R442" si="173">SUM(F443:F448)</f>
        <v>0</v>
      </c>
      <c r="G442" s="69">
        <f t="shared" si="173"/>
        <v>0</v>
      </c>
      <c r="H442" s="69">
        <f t="shared" si="173"/>
        <v>0</v>
      </c>
      <c r="I442" s="100">
        <f t="shared" si="173"/>
        <v>0</v>
      </c>
      <c r="J442" s="125">
        <f t="shared" si="173"/>
        <v>57000</v>
      </c>
      <c r="K442" s="69">
        <f t="shared" si="173"/>
        <v>0</v>
      </c>
      <c r="L442" s="69">
        <f t="shared" si="173"/>
        <v>0</v>
      </c>
      <c r="M442" s="69">
        <f t="shared" si="173"/>
        <v>57000</v>
      </c>
      <c r="N442" s="100">
        <f t="shared" si="173"/>
        <v>0</v>
      </c>
      <c r="O442" s="125">
        <f t="shared" si="173"/>
        <v>11100</v>
      </c>
      <c r="P442" s="69">
        <f t="shared" si="173"/>
        <v>0</v>
      </c>
      <c r="Q442" s="69">
        <f t="shared" si="173"/>
        <v>0</v>
      </c>
      <c r="R442" s="69">
        <f t="shared" si="173"/>
        <v>11100</v>
      </c>
      <c r="S442" s="100">
        <f>SUM(S443:S448)</f>
        <v>0</v>
      </c>
      <c r="T442" s="139">
        <f t="shared" si="170"/>
        <v>0.19473684210526315</v>
      </c>
      <c r="U442" s="9" t="str">
        <f t="shared" si="170"/>
        <v xml:space="preserve"> </v>
      </c>
      <c r="V442" s="9" t="str">
        <f t="shared" si="170"/>
        <v xml:space="preserve"> </v>
      </c>
      <c r="W442" s="9">
        <f t="shared" si="170"/>
        <v>0.19473684210526315</v>
      </c>
      <c r="X442" s="140" t="str">
        <f t="shared" si="170"/>
        <v xml:space="preserve"> </v>
      </c>
    </row>
    <row r="443" spans="1:24" ht="30" customHeight="1" x14ac:dyDescent="0.2">
      <c r="A443" s="111"/>
      <c r="B443" s="32"/>
      <c r="C443" s="15" t="s">
        <v>396</v>
      </c>
      <c r="D443" s="38">
        <v>3</v>
      </c>
      <c r="E443" s="81">
        <f t="shared" ref="E443:E448" si="174">SUM(F443:I443)</f>
        <v>0</v>
      </c>
      <c r="F443" s="81"/>
      <c r="G443" s="81"/>
      <c r="H443" s="81"/>
      <c r="I443" s="112"/>
      <c r="J443" s="133">
        <f t="shared" ref="J443:J448" si="175">SUM(K443:N443)</f>
        <v>6600</v>
      </c>
      <c r="K443" s="81"/>
      <c r="L443" s="81"/>
      <c r="M443" s="81">
        <v>6600</v>
      </c>
      <c r="N443" s="112"/>
      <c r="O443" s="133">
        <f t="shared" ref="O443:O448" si="176">SUM(P443:S443)</f>
        <v>6600</v>
      </c>
      <c r="P443" s="81"/>
      <c r="Q443" s="81"/>
      <c r="R443" s="81">
        <v>6600</v>
      </c>
      <c r="S443" s="112"/>
      <c r="T443" s="141">
        <f t="shared" si="170"/>
        <v>1</v>
      </c>
      <c r="U443" s="16" t="str">
        <f t="shared" si="170"/>
        <v xml:space="preserve"> </v>
      </c>
      <c r="V443" s="16" t="str">
        <f t="shared" si="170"/>
        <v xml:space="preserve"> </v>
      </c>
      <c r="W443" s="16">
        <f t="shared" si="170"/>
        <v>1</v>
      </c>
      <c r="X443" s="142" t="str">
        <f t="shared" si="170"/>
        <v xml:space="preserve"> </v>
      </c>
    </row>
    <row r="444" spans="1:24" ht="30" customHeight="1" x14ac:dyDescent="0.2">
      <c r="A444" s="111"/>
      <c r="B444" s="32"/>
      <c r="C444" s="62" t="s">
        <v>397</v>
      </c>
      <c r="D444" s="38">
        <v>3</v>
      </c>
      <c r="E444" s="81">
        <f t="shared" si="174"/>
        <v>0</v>
      </c>
      <c r="F444" s="73"/>
      <c r="G444" s="73"/>
      <c r="H444" s="82"/>
      <c r="I444" s="106"/>
      <c r="J444" s="133">
        <f t="shared" si="175"/>
        <v>15640</v>
      </c>
      <c r="K444" s="81"/>
      <c r="L444" s="81"/>
      <c r="M444" s="81">
        <v>15640</v>
      </c>
      <c r="N444" s="112"/>
      <c r="O444" s="133">
        <f t="shared" si="176"/>
        <v>0</v>
      </c>
      <c r="P444" s="81"/>
      <c r="Q444" s="81"/>
      <c r="R444" s="81"/>
      <c r="S444" s="112"/>
      <c r="T444" s="141">
        <f t="shared" si="170"/>
        <v>0</v>
      </c>
      <c r="U444" s="16" t="str">
        <f t="shared" si="170"/>
        <v xml:space="preserve"> </v>
      </c>
      <c r="V444" s="16" t="str">
        <f t="shared" si="170"/>
        <v xml:space="preserve"> </v>
      </c>
      <c r="W444" s="16">
        <f t="shared" si="170"/>
        <v>0</v>
      </c>
      <c r="X444" s="142" t="str">
        <f t="shared" si="170"/>
        <v xml:space="preserve"> </v>
      </c>
    </row>
    <row r="445" spans="1:24" ht="39" customHeight="1" x14ac:dyDescent="0.2">
      <c r="A445" s="111"/>
      <c r="B445" s="32"/>
      <c r="C445" s="62" t="s">
        <v>398</v>
      </c>
      <c r="D445" s="38">
        <v>3</v>
      </c>
      <c r="E445" s="81">
        <f t="shared" si="174"/>
        <v>0</v>
      </c>
      <c r="F445" s="73"/>
      <c r="G445" s="73"/>
      <c r="H445" s="82"/>
      <c r="I445" s="106"/>
      <c r="J445" s="133">
        <f t="shared" si="175"/>
        <v>24730</v>
      </c>
      <c r="K445" s="81"/>
      <c r="L445" s="81"/>
      <c r="M445" s="81">
        <v>24730</v>
      </c>
      <c r="N445" s="112"/>
      <c r="O445" s="133">
        <f t="shared" si="176"/>
        <v>0</v>
      </c>
      <c r="P445" s="81"/>
      <c r="Q445" s="81"/>
      <c r="R445" s="81"/>
      <c r="S445" s="112"/>
      <c r="T445" s="141">
        <f t="shared" si="170"/>
        <v>0</v>
      </c>
      <c r="U445" s="16" t="str">
        <f t="shared" si="170"/>
        <v xml:space="preserve"> </v>
      </c>
      <c r="V445" s="16" t="str">
        <f t="shared" si="170"/>
        <v xml:space="preserve"> </v>
      </c>
      <c r="W445" s="16">
        <f t="shared" si="170"/>
        <v>0</v>
      </c>
      <c r="X445" s="142" t="str">
        <f t="shared" si="170"/>
        <v xml:space="preserve"> </v>
      </c>
    </row>
    <row r="446" spans="1:24" ht="30" customHeight="1" x14ac:dyDescent="0.2">
      <c r="A446" s="111"/>
      <c r="B446" s="32"/>
      <c r="C446" s="63" t="s">
        <v>399</v>
      </c>
      <c r="D446" s="38">
        <v>3</v>
      </c>
      <c r="E446" s="81">
        <f t="shared" si="174"/>
        <v>0</v>
      </c>
      <c r="F446" s="73"/>
      <c r="G446" s="73"/>
      <c r="H446" s="82"/>
      <c r="I446" s="106"/>
      <c r="J446" s="133">
        <f t="shared" si="175"/>
        <v>2761</v>
      </c>
      <c r="K446" s="81"/>
      <c r="L446" s="81"/>
      <c r="M446" s="81">
        <v>2761</v>
      </c>
      <c r="N446" s="112"/>
      <c r="O446" s="133">
        <f t="shared" si="176"/>
        <v>0</v>
      </c>
      <c r="P446" s="81"/>
      <c r="Q446" s="81"/>
      <c r="R446" s="81"/>
      <c r="S446" s="112"/>
      <c r="T446" s="141">
        <f t="shared" si="170"/>
        <v>0</v>
      </c>
      <c r="U446" s="16" t="str">
        <f t="shared" si="170"/>
        <v xml:space="preserve"> </v>
      </c>
      <c r="V446" s="16" t="str">
        <f t="shared" si="170"/>
        <v xml:space="preserve"> </v>
      </c>
      <c r="W446" s="16">
        <f t="shared" si="170"/>
        <v>0</v>
      </c>
      <c r="X446" s="142" t="str">
        <f t="shared" si="170"/>
        <v xml:space="preserve"> </v>
      </c>
    </row>
    <row r="447" spans="1:24" ht="30" customHeight="1" x14ac:dyDescent="0.2">
      <c r="A447" s="111"/>
      <c r="B447" s="32"/>
      <c r="C447" s="63" t="s">
        <v>400</v>
      </c>
      <c r="D447" s="38">
        <v>3</v>
      </c>
      <c r="E447" s="81">
        <f t="shared" si="174"/>
        <v>0</v>
      </c>
      <c r="F447" s="73"/>
      <c r="G447" s="73"/>
      <c r="H447" s="82"/>
      <c r="I447" s="106"/>
      <c r="J447" s="133">
        <f t="shared" si="175"/>
        <v>2769</v>
      </c>
      <c r="K447" s="81"/>
      <c r="L447" s="81"/>
      <c r="M447" s="81">
        <v>2769</v>
      </c>
      <c r="N447" s="112"/>
      <c r="O447" s="133">
        <f t="shared" si="176"/>
        <v>0</v>
      </c>
      <c r="P447" s="81"/>
      <c r="Q447" s="81"/>
      <c r="R447" s="81"/>
      <c r="S447" s="112"/>
      <c r="T447" s="141">
        <f t="shared" si="170"/>
        <v>0</v>
      </c>
      <c r="U447" s="16" t="str">
        <f t="shared" si="170"/>
        <v xml:space="preserve"> </v>
      </c>
      <c r="V447" s="16" t="str">
        <f t="shared" si="170"/>
        <v xml:space="preserve"> </v>
      </c>
      <c r="W447" s="16">
        <f t="shared" si="170"/>
        <v>0</v>
      </c>
      <c r="X447" s="142" t="str">
        <f t="shared" si="170"/>
        <v xml:space="preserve"> </v>
      </c>
    </row>
    <row r="448" spans="1:24" ht="45.75" customHeight="1" x14ac:dyDescent="0.2">
      <c r="A448" s="111"/>
      <c r="B448" s="32"/>
      <c r="C448" s="63" t="s">
        <v>401</v>
      </c>
      <c r="D448" s="38">
        <v>3</v>
      </c>
      <c r="E448" s="81">
        <f t="shared" si="174"/>
        <v>0</v>
      </c>
      <c r="F448" s="73"/>
      <c r="G448" s="73"/>
      <c r="H448" s="82"/>
      <c r="I448" s="106"/>
      <c r="J448" s="133">
        <f t="shared" si="175"/>
        <v>4500</v>
      </c>
      <c r="K448" s="81"/>
      <c r="L448" s="81"/>
      <c r="M448" s="81">
        <v>4500</v>
      </c>
      <c r="N448" s="112"/>
      <c r="O448" s="133">
        <f t="shared" si="176"/>
        <v>4500</v>
      </c>
      <c r="P448" s="81"/>
      <c r="Q448" s="81"/>
      <c r="R448" s="81">
        <v>4500</v>
      </c>
      <c r="S448" s="112"/>
      <c r="T448" s="141">
        <f t="shared" si="170"/>
        <v>1</v>
      </c>
      <c r="U448" s="16" t="str">
        <f t="shared" si="170"/>
        <v xml:space="preserve"> </v>
      </c>
      <c r="V448" s="16" t="str">
        <f t="shared" si="170"/>
        <v xml:space="preserve"> </v>
      </c>
      <c r="W448" s="16">
        <f t="shared" si="170"/>
        <v>1</v>
      </c>
      <c r="X448" s="142" t="str">
        <f t="shared" si="170"/>
        <v xml:space="preserve"> </v>
      </c>
    </row>
    <row r="449" spans="1:24" s="12" customFormat="1" ht="39.75" customHeight="1" x14ac:dyDescent="0.2">
      <c r="A449" s="110"/>
      <c r="B449" s="11"/>
      <c r="C449" s="14" t="s">
        <v>366</v>
      </c>
      <c r="D449" s="8">
        <v>3</v>
      </c>
      <c r="E449" s="69">
        <f>SUM(E450:E453)</f>
        <v>661709.6</v>
      </c>
      <c r="F449" s="69">
        <f t="shared" ref="F449:R449" si="177">SUM(F450:F453)</f>
        <v>661709.6</v>
      </c>
      <c r="G449" s="69">
        <f t="shared" si="177"/>
        <v>0</v>
      </c>
      <c r="H449" s="69">
        <f t="shared" si="177"/>
        <v>0</v>
      </c>
      <c r="I449" s="100">
        <f t="shared" si="177"/>
        <v>0</v>
      </c>
      <c r="J449" s="125">
        <f t="shared" si="177"/>
        <v>527640.6</v>
      </c>
      <c r="K449" s="69">
        <f t="shared" si="177"/>
        <v>472709.6</v>
      </c>
      <c r="L449" s="69">
        <f t="shared" si="177"/>
        <v>0</v>
      </c>
      <c r="M449" s="69">
        <f t="shared" si="177"/>
        <v>54931</v>
      </c>
      <c r="N449" s="100">
        <f t="shared" si="177"/>
        <v>0</v>
      </c>
      <c r="O449" s="125">
        <f t="shared" si="177"/>
        <v>228925.315</v>
      </c>
      <c r="P449" s="69">
        <f t="shared" si="177"/>
        <v>228925.315</v>
      </c>
      <c r="Q449" s="69">
        <f t="shared" si="177"/>
        <v>0</v>
      </c>
      <c r="R449" s="69">
        <f t="shared" si="177"/>
        <v>0</v>
      </c>
      <c r="S449" s="100">
        <f>SUM(S450:S453)</f>
        <v>0</v>
      </c>
      <c r="T449" s="139">
        <f t="shared" si="170"/>
        <v>0.4338659970442002</v>
      </c>
      <c r="U449" s="9">
        <f t="shared" si="170"/>
        <v>0.48428319416402799</v>
      </c>
      <c r="V449" s="9" t="str">
        <f t="shared" si="170"/>
        <v xml:space="preserve"> </v>
      </c>
      <c r="W449" s="9">
        <f t="shared" si="170"/>
        <v>0</v>
      </c>
      <c r="X449" s="140" t="str">
        <f t="shared" si="170"/>
        <v xml:space="preserve"> </v>
      </c>
    </row>
    <row r="450" spans="1:24" ht="30" customHeight="1" x14ac:dyDescent="0.2">
      <c r="A450" s="111"/>
      <c r="B450" s="32"/>
      <c r="C450" s="15" t="s">
        <v>402</v>
      </c>
      <c r="D450" s="38">
        <v>3</v>
      </c>
      <c r="E450" s="81">
        <f>SUM(F450:I450)</f>
        <v>661709.6</v>
      </c>
      <c r="F450" s="81">
        <v>661709.6</v>
      </c>
      <c r="G450" s="81"/>
      <c r="H450" s="81"/>
      <c r="I450" s="112"/>
      <c r="J450" s="133">
        <f>SUM(K450:N450)</f>
        <v>472709.6</v>
      </c>
      <c r="K450" s="81">
        <v>472709.6</v>
      </c>
      <c r="L450" s="81"/>
      <c r="M450" s="81"/>
      <c r="N450" s="112"/>
      <c r="O450" s="133">
        <f>SUM(P450:S450)</f>
        <v>228925.315</v>
      </c>
      <c r="P450" s="81">
        <v>228925.315</v>
      </c>
      <c r="Q450" s="81"/>
      <c r="R450" s="81"/>
      <c r="S450" s="112"/>
      <c r="T450" s="141">
        <f t="shared" si="170"/>
        <v>0.48428319416402799</v>
      </c>
      <c r="U450" s="16">
        <f t="shared" si="170"/>
        <v>0.48428319416402799</v>
      </c>
      <c r="V450" s="16" t="str">
        <f t="shared" si="170"/>
        <v xml:space="preserve"> </v>
      </c>
      <c r="W450" s="16" t="str">
        <f t="shared" si="170"/>
        <v xml:space="preserve"> </v>
      </c>
      <c r="X450" s="142" t="str">
        <f t="shared" si="170"/>
        <v xml:space="preserve"> </v>
      </c>
    </row>
    <row r="451" spans="1:24" ht="30" customHeight="1" x14ac:dyDescent="0.2">
      <c r="A451" s="111"/>
      <c r="B451" s="32"/>
      <c r="C451" s="15" t="s">
        <v>403</v>
      </c>
      <c r="D451" s="38">
        <v>3</v>
      </c>
      <c r="E451" s="81">
        <f>SUM(F451:I451)</f>
        <v>0</v>
      </c>
      <c r="F451" s="81"/>
      <c r="G451" s="81"/>
      <c r="H451" s="81"/>
      <c r="I451" s="112"/>
      <c r="J451" s="133">
        <f>SUM(K451:N451)</f>
        <v>20970</v>
      </c>
      <c r="K451" s="81"/>
      <c r="L451" s="81"/>
      <c r="M451" s="81">
        <v>20970</v>
      </c>
      <c r="N451" s="112"/>
      <c r="O451" s="133">
        <f>SUM(P451:S451)</f>
        <v>0</v>
      </c>
      <c r="P451" s="81"/>
      <c r="Q451" s="81"/>
      <c r="R451" s="81"/>
      <c r="S451" s="112"/>
      <c r="T451" s="141">
        <f t="shared" si="170"/>
        <v>0</v>
      </c>
      <c r="U451" s="16" t="str">
        <f t="shared" si="170"/>
        <v xml:space="preserve"> </v>
      </c>
      <c r="V451" s="16" t="str">
        <f t="shared" si="170"/>
        <v xml:space="preserve"> </v>
      </c>
      <c r="W451" s="16">
        <f t="shared" si="170"/>
        <v>0</v>
      </c>
      <c r="X451" s="142" t="str">
        <f t="shared" si="170"/>
        <v xml:space="preserve"> </v>
      </c>
    </row>
    <row r="452" spans="1:24" ht="30" customHeight="1" x14ac:dyDescent="0.2">
      <c r="A452" s="111"/>
      <c r="B452" s="32"/>
      <c r="C452" s="15" t="s">
        <v>404</v>
      </c>
      <c r="D452" s="38">
        <v>3</v>
      </c>
      <c r="E452" s="81"/>
      <c r="F452" s="81"/>
      <c r="G452" s="81"/>
      <c r="H452" s="81"/>
      <c r="I452" s="112"/>
      <c r="J452" s="133">
        <v>31200</v>
      </c>
      <c r="K452" s="81"/>
      <c r="L452" s="81"/>
      <c r="M452" s="81">
        <v>31200</v>
      </c>
      <c r="N452" s="112"/>
      <c r="O452" s="133"/>
      <c r="P452" s="81"/>
      <c r="Q452" s="81"/>
      <c r="R452" s="81"/>
      <c r="S452" s="112"/>
      <c r="T452" s="141">
        <f t="shared" si="170"/>
        <v>0</v>
      </c>
      <c r="U452" s="16" t="str">
        <f t="shared" si="170"/>
        <v xml:space="preserve"> </v>
      </c>
      <c r="V452" s="16" t="str">
        <f t="shared" si="170"/>
        <v xml:space="preserve"> </v>
      </c>
      <c r="W452" s="16">
        <f t="shared" si="170"/>
        <v>0</v>
      </c>
      <c r="X452" s="142" t="str">
        <f t="shared" si="170"/>
        <v xml:space="preserve"> </v>
      </c>
    </row>
    <row r="453" spans="1:24" ht="30" customHeight="1" x14ac:dyDescent="0.2">
      <c r="A453" s="111"/>
      <c r="B453" s="32"/>
      <c r="C453" s="63" t="s">
        <v>405</v>
      </c>
      <c r="D453" s="38">
        <v>3</v>
      </c>
      <c r="E453" s="81">
        <f>SUM(F453:I453)</f>
        <v>0</v>
      </c>
      <c r="F453" s="73"/>
      <c r="G453" s="73"/>
      <c r="H453" s="82"/>
      <c r="I453" s="106"/>
      <c r="J453" s="133">
        <f>SUM(K453:N453)</f>
        <v>2761</v>
      </c>
      <c r="K453" s="81"/>
      <c r="L453" s="81"/>
      <c r="M453" s="81">
        <v>2761</v>
      </c>
      <c r="N453" s="112"/>
      <c r="O453" s="133">
        <f>SUM(P453:S453)</f>
        <v>0</v>
      </c>
      <c r="P453" s="81"/>
      <c r="Q453" s="81"/>
      <c r="R453" s="81"/>
      <c r="S453" s="112"/>
      <c r="T453" s="141">
        <f t="shared" si="170"/>
        <v>0</v>
      </c>
      <c r="U453" s="16" t="str">
        <f t="shared" si="170"/>
        <v xml:space="preserve"> </v>
      </c>
      <c r="V453" s="16" t="str">
        <f t="shared" si="170"/>
        <v xml:space="preserve"> </v>
      </c>
      <c r="W453" s="16">
        <f t="shared" si="170"/>
        <v>0</v>
      </c>
      <c r="X453" s="142" t="str">
        <f t="shared" si="170"/>
        <v xml:space="preserve"> </v>
      </c>
    </row>
    <row r="454" spans="1:24" s="12" customFormat="1" ht="30" customHeight="1" x14ac:dyDescent="0.2">
      <c r="A454" s="110"/>
      <c r="B454" s="11"/>
      <c r="C454" s="14" t="s">
        <v>406</v>
      </c>
      <c r="D454" s="8">
        <v>3</v>
      </c>
      <c r="E454" s="69">
        <f>SUM(E455:E459)</f>
        <v>700684.1</v>
      </c>
      <c r="F454" s="69">
        <f t="shared" ref="F454:J454" si="178">SUM(F455:F459)</f>
        <v>0</v>
      </c>
      <c r="G454" s="69">
        <f t="shared" si="178"/>
        <v>700684.1</v>
      </c>
      <c r="H454" s="69">
        <f t="shared" si="178"/>
        <v>0</v>
      </c>
      <c r="I454" s="100">
        <f t="shared" si="178"/>
        <v>0</v>
      </c>
      <c r="J454" s="125">
        <f t="shared" si="178"/>
        <v>684316</v>
      </c>
      <c r="K454" s="69">
        <f>SUM(K455:K459)</f>
        <v>0</v>
      </c>
      <c r="L454" s="69">
        <f t="shared" ref="L454:R454" si="179">SUM(L455:L459)</f>
        <v>634674</v>
      </c>
      <c r="M454" s="69">
        <f t="shared" si="179"/>
        <v>49642</v>
      </c>
      <c r="N454" s="100">
        <f t="shared" si="179"/>
        <v>0</v>
      </c>
      <c r="O454" s="125">
        <f t="shared" si="179"/>
        <v>593454.68587000004</v>
      </c>
      <c r="P454" s="69">
        <f t="shared" si="179"/>
        <v>0</v>
      </c>
      <c r="Q454" s="69">
        <f t="shared" si="179"/>
        <v>593454.68587000004</v>
      </c>
      <c r="R454" s="69">
        <f t="shared" si="179"/>
        <v>0</v>
      </c>
      <c r="S454" s="100">
        <f>SUM(S455:S459)</f>
        <v>0</v>
      </c>
      <c r="T454" s="139">
        <f t="shared" si="170"/>
        <v>0.86722316279321254</v>
      </c>
      <c r="U454" s="9" t="str">
        <f t="shared" si="170"/>
        <v xml:space="preserve"> </v>
      </c>
      <c r="V454" s="9">
        <f t="shared" si="170"/>
        <v>0.93505435210832655</v>
      </c>
      <c r="W454" s="9">
        <f t="shared" si="170"/>
        <v>0</v>
      </c>
      <c r="X454" s="140" t="str">
        <f t="shared" si="170"/>
        <v xml:space="preserve"> </v>
      </c>
    </row>
    <row r="455" spans="1:24" ht="30" customHeight="1" x14ac:dyDescent="0.2">
      <c r="A455" s="111"/>
      <c r="B455" s="32"/>
      <c r="C455" s="15" t="s">
        <v>407</v>
      </c>
      <c r="D455" s="38">
        <v>3</v>
      </c>
      <c r="E455" s="81">
        <f>SUM(F455:I455)</f>
        <v>700684.1</v>
      </c>
      <c r="F455" s="73"/>
      <c r="G455" s="73">
        <v>700684.1</v>
      </c>
      <c r="H455" s="73"/>
      <c r="I455" s="106"/>
      <c r="J455" s="133">
        <f>SUM(K455:N455)</f>
        <v>634674</v>
      </c>
      <c r="K455" s="81"/>
      <c r="L455" s="81">
        <v>634674</v>
      </c>
      <c r="M455" s="81"/>
      <c r="N455" s="112"/>
      <c r="O455" s="133">
        <f>SUM(P455:S455)</f>
        <v>593454.68587000004</v>
      </c>
      <c r="P455" s="81"/>
      <c r="Q455" s="81">
        <v>593454.68587000004</v>
      </c>
      <c r="R455" s="81"/>
      <c r="S455" s="112"/>
      <c r="T455" s="141">
        <f t="shared" si="170"/>
        <v>0.93505435210832655</v>
      </c>
      <c r="U455" s="16" t="str">
        <f t="shared" si="170"/>
        <v xml:space="preserve"> </v>
      </c>
      <c r="V455" s="16">
        <f t="shared" si="170"/>
        <v>0.93505435210832655</v>
      </c>
      <c r="W455" s="16" t="str">
        <f t="shared" si="170"/>
        <v xml:space="preserve"> </v>
      </c>
      <c r="X455" s="142" t="str">
        <f t="shared" si="170"/>
        <v xml:space="preserve"> </v>
      </c>
    </row>
    <row r="456" spans="1:24" ht="30" customHeight="1" x14ac:dyDescent="0.2">
      <c r="A456" s="111"/>
      <c r="B456" s="32"/>
      <c r="C456" s="62" t="s">
        <v>408</v>
      </c>
      <c r="D456" s="38">
        <v>3</v>
      </c>
      <c r="E456" s="81">
        <f>SUM(F456:I456)</f>
        <v>0</v>
      </c>
      <c r="F456" s="73"/>
      <c r="G456" s="73"/>
      <c r="H456" s="82"/>
      <c r="I456" s="106"/>
      <c r="J456" s="133">
        <f>SUM(K456:N456)</f>
        <v>24980</v>
      </c>
      <c r="K456" s="81"/>
      <c r="L456" s="81"/>
      <c r="M456" s="81">
        <v>24980</v>
      </c>
      <c r="N456" s="112"/>
      <c r="O456" s="133">
        <f>SUM(P456:S456)</f>
        <v>0</v>
      </c>
      <c r="P456" s="81"/>
      <c r="Q456" s="81"/>
      <c r="R456" s="81"/>
      <c r="S456" s="112"/>
      <c r="T456" s="141">
        <f t="shared" si="170"/>
        <v>0</v>
      </c>
      <c r="U456" s="16" t="str">
        <f t="shared" si="170"/>
        <v xml:space="preserve"> </v>
      </c>
      <c r="V456" s="16" t="str">
        <f t="shared" si="170"/>
        <v xml:space="preserve"> </v>
      </c>
      <c r="W456" s="16">
        <f t="shared" si="170"/>
        <v>0</v>
      </c>
      <c r="X456" s="142" t="str">
        <f t="shared" si="170"/>
        <v xml:space="preserve"> </v>
      </c>
    </row>
    <row r="457" spans="1:24" ht="30" customHeight="1" x14ac:dyDescent="0.2">
      <c r="A457" s="111"/>
      <c r="B457" s="32"/>
      <c r="C457" s="62" t="s">
        <v>409</v>
      </c>
      <c r="D457" s="38">
        <v>3</v>
      </c>
      <c r="E457" s="81">
        <f>SUM(F457:I457)</f>
        <v>0</v>
      </c>
      <c r="F457" s="73"/>
      <c r="G457" s="73"/>
      <c r="H457" s="82"/>
      <c r="I457" s="106"/>
      <c r="J457" s="133">
        <f>SUM(K457:N457)</f>
        <v>19140</v>
      </c>
      <c r="K457" s="81"/>
      <c r="L457" s="81"/>
      <c r="M457" s="81">
        <v>19140</v>
      </c>
      <c r="N457" s="112"/>
      <c r="O457" s="133">
        <f>SUM(P457:S457)</f>
        <v>0</v>
      </c>
      <c r="P457" s="81"/>
      <c r="Q457" s="81"/>
      <c r="R457" s="81"/>
      <c r="S457" s="112"/>
      <c r="T457" s="141">
        <f t="shared" si="170"/>
        <v>0</v>
      </c>
      <c r="U457" s="16" t="str">
        <f t="shared" si="170"/>
        <v xml:space="preserve"> </v>
      </c>
      <c r="V457" s="16" t="str">
        <f t="shared" si="170"/>
        <v xml:space="preserve"> </v>
      </c>
      <c r="W457" s="16">
        <f t="shared" si="170"/>
        <v>0</v>
      </c>
      <c r="X457" s="142" t="str">
        <f t="shared" si="170"/>
        <v xml:space="preserve"> </v>
      </c>
    </row>
    <row r="458" spans="1:24" ht="30" customHeight="1" x14ac:dyDescent="0.2">
      <c r="A458" s="111"/>
      <c r="B458" s="32"/>
      <c r="C458" s="63" t="s">
        <v>410</v>
      </c>
      <c r="D458" s="38">
        <v>3</v>
      </c>
      <c r="E458" s="81">
        <f>SUM(F458:I458)</f>
        <v>0</v>
      </c>
      <c r="F458" s="73"/>
      <c r="G458" s="73"/>
      <c r="H458" s="82"/>
      <c r="I458" s="106"/>
      <c r="J458" s="133">
        <f>SUM(K458:N458)</f>
        <v>2761</v>
      </c>
      <c r="K458" s="81"/>
      <c r="L458" s="81"/>
      <c r="M458" s="81">
        <v>2761</v>
      </c>
      <c r="N458" s="112"/>
      <c r="O458" s="133">
        <f>SUM(P458:S458)</f>
        <v>0</v>
      </c>
      <c r="P458" s="81"/>
      <c r="Q458" s="81"/>
      <c r="R458" s="81"/>
      <c r="S458" s="112"/>
      <c r="T458" s="141">
        <f t="shared" si="170"/>
        <v>0</v>
      </c>
      <c r="U458" s="16" t="str">
        <f t="shared" si="170"/>
        <v xml:space="preserve"> </v>
      </c>
      <c r="V458" s="16" t="str">
        <f t="shared" si="170"/>
        <v xml:space="preserve"> </v>
      </c>
      <c r="W458" s="16">
        <f t="shared" si="170"/>
        <v>0</v>
      </c>
      <c r="X458" s="142" t="str">
        <f t="shared" si="170"/>
        <v xml:space="preserve"> </v>
      </c>
    </row>
    <row r="459" spans="1:24" ht="30" customHeight="1" x14ac:dyDescent="0.2">
      <c r="A459" s="111"/>
      <c r="B459" s="32"/>
      <c r="C459" s="63" t="s">
        <v>411</v>
      </c>
      <c r="D459" s="38">
        <v>3</v>
      </c>
      <c r="E459" s="81">
        <f>SUM(F459:I459)</f>
        <v>0</v>
      </c>
      <c r="F459" s="73"/>
      <c r="G459" s="73"/>
      <c r="H459" s="82"/>
      <c r="I459" s="106"/>
      <c r="J459" s="133">
        <f>SUM(K459:N459)</f>
        <v>2761</v>
      </c>
      <c r="K459" s="81"/>
      <c r="L459" s="81"/>
      <c r="M459" s="81">
        <v>2761</v>
      </c>
      <c r="N459" s="112"/>
      <c r="O459" s="133">
        <f>SUM(P459:S459)</f>
        <v>0</v>
      </c>
      <c r="P459" s="81"/>
      <c r="Q459" s="81"/>
      <c r="R459" s="81"/>
      <c r="S459" s="112"/>
      <c r="T459" s="141">
        <f t="shared" si="170"/>
        <v>0</v>
      </c>
      <c r="U459" s="16" t="str">
        <f t="shared" si="170"/>
        <v xml:space="preserve"> </v>
      </c>
      <c r="V459" s="16" t="str">
        <f t="shared" si="170"/>
        <v xml:space="preserve"> </v>
      </c>
      <c r="W459" s="16">
        <f t="shared" si="170"/>
        <v>0</v>
      </c>
      <c r="X459" s="142" t="str">
        <f t="shared" si="170"/>
        <v xml:space="preserve"> </v>
      </c>
    </row>
    <row r="460" spans="1:24" s="12" customFormat="1" x14ac:dyDescent="0.2">
      <c r="A460" s="110"/>
      <c r="B460" s="11"/>
      <c r="C460" s="14" t="s">
        <v>412</v>
      </c>
      <c r="D460" s="8">
        <v>3</v>
      </c>
      <c r="E460" s="69">
        <f>SUM(E461:E464)</f>
        <v>0</v>
      </c>
      <c r="F460" s="69">
        <f t="shared" ref="F460:R460" si="180">SUM(F461:F464)</f>
        <v>0</v>
      </c>
      <c r="G460" s="69">
        <f t="shared" si="180"/>
        <v>0</v>
      </c>
      <c r="H460" s="69">
        <f t="shared" si="180"/>
        <v>0</v>
      </c>
      <c r="I460" s="100">
        <f t="shared" si="180"/>
        <v>0</v>
      </c>
      <c r="J460" s="125">
        <f t="shared" si="180"/>
        <v>43862</v>
      </c>
      <c r="K460" s="69">
        <f t="shared" si="180"/>
        <v>0</v>
      </c>
      <c r="L460" s="69">
        <f t="shared" si="180"/>
        <v>0</v>
      </c>
      <c r="M460" s="69">
        <f t="shared" si="180"/>
        <v>43862</v>
      </c>
      <c r="N460" s="100">
        <f t="shared" si="180"/>
        <v>0</v>
      </c>
      <c r="O460" s="125">
        <f t="shared" si="180"/>
        <v>0</v>
      </c>
      <c r="P460" s="69">
        <f t="shared" si="180"/>
        <v>0</v>
      </c>
      <c r="Q460" s="69">
        <f t="shared" si="180"/>
        <v>0</v>
      </c>
      <c r="R460" s="69">
        <f t="shared" si="180"/>
        <v>0</v>
      </c>
      <c r="S460" s="100">
        <f>SUM(S461:S464)</f>
        <v>0</v>
      </c>
      <c r="T460" s="139">
        <f t="shared" si="170"/>
        <v>0</v>
      </c>
      <c r="U460" s="9" t="str">
        <f t="shared" si="170"/>
        <v xml:space="preserve"> </v>
      </c>
      <c r="V460" s="9" t="str">
        <f t="shared" si="170"/>
        <v xml:space="preserve"> </v>
      </c>
      <c r="W460" s="9">
        <f t="shared" si="170"/>
        <v>0</v>
      </c>
      <c r="X460" s="140" t="str">
        <f t="shared" si="170"/>
        <v xml:space="preserve"> </v>
      </c>
    </row>
    <row r="461" spans="1:24" ht="43.5" customHeight="1" x14ac:dyDescent="0.2">
      <c r="A461" s="111"/>
      <c r="B461" s="32"/>
      <c r="C461" s="62" t="s">
        <v>413</v>
      </c>
      <c r="D461" s="38">
        <v>3</v>
      </c>
      <c r="E461" s="81">
        <f>SUM(F461:I461)</f>
        <v>0</v>
      </c>
      <c r="F461" s="73"/>
      <c r="G461" s="73"/>
      <c r="H461" s="82"/>
      <c r="I461" s="106"/>
      <c r="J461" s="133">
        <f>SUM(K461:N461)</f>
        <v>19200</v>
      </c>
      <c r="K461" s="81"/>
      <c r="L461" s="81"/>
      <c r="M461" s="81">
        <v>19200</v>
      </c>
      <c r="N461" s="112"/>
      <c r="O461" s="133">
        <f>SUM(P461:S461)</f>
        <v>0</v>
      </c>
      <c r="P461" s="81"/>
      <c r="Q461" s="81"/>
      <c r="R461" s="81"/>
      <c r="S461" s="112"/>
      <c r="T461" s="141">
        <f t="shared" si="170"/>
        <v>0</v>
      </c>
      <c r="U461" s="16" t="str">
        <f t="shared" si="170"/>
        <v xml:space="preserve"> </v>
      </c>
      <c r="V461" s="16" t="str">
        <f t="shared" si="170"/>
        <v xml:space="preserve"> </v>
      </c>
      <c r="W461" s="16">
        <f t="shared" si="170"/>
        <v>0</v>
      </c>
      <c r="X461" s="142" t="str">
        <f t="shared" si="170"/>
        <v xml:space="preserve"> </v>
      </c>
    </row>
    <row r="462" spans="1:24" ht="30" customHeight="1" x14ac:dyDescent="0.2">
      <c r="A462" s="111"/>
      <c r="B462" s="32"/>
      <c r="C462" s="62" t="s">
        <v>414</v>
      </c>
      <c r="D462" s="38">
        <v>3</v>
      </c>
      <c r="E462" s="81">
        <f>SUM(F462:I462)</f>
        <v>0</v>
      </c>
      <c r="F462" s="73"/>
      <c r="G462" s="73"/>
      <c r="H462" s="82"/>
      <c r="I462" s="106"/>
      <c r="J462" s="133">
        <f>SUM(K462:N462)</f>
        <v>19140</v>
      </c>
      <c r="K462" s="81"/>
      <c r="L462" s="81"/>
      <c r="M462" s="81">
        <v>19140</v>
      </c>
      <c r="N462" s="112"/>
      <c r="O462" s="133">
        <f>SUM(P462:S462)</f>
        <v>0</v>
      </c>
      <c r="P462" s="81"/>
      <c r="Q462" s="81"/>
      <c r="R462" s="81"/>
      <c r="S462" s="112"/>
      <c r="T462" s="141">
        <f t="shared" si="170"/>
        <v>0</v>
      </c>
      <c r="U462" s="16" t="str">
        <f t="shared" si="170"/>
        <v xml:space="preserve"> </v>
      </c>
      <c r="V462" s="16" t="str">
        <f t="shared" si="170"/>
        <v xml:space="preserve"> </v>
      </c>
      <c r="W462" s="16">
        <f t="shared" si="170"/>
        <v>0</v>
      </c>
      <c r="X462" s="142" t="str">
        <f t="shared" si="170"/>
        <v xml:space="preserve"> </v>
      </c>
    </row>
    <row r="463" spans="1:24" ht="30" customHeight="1" x14ac:dyDescent="0.2">
      <c r="A463" s="111"/>
      <c r="B463" s="32"/>
      <c r="C463" s="63" t="s">
        <v>415</v>
      </c>
      <c r="D463" s="38">
        <v>3</v>
      </c>
      <c r="E463" s="81">
        <f>SUM(F463:I463)</f>
        <v>0</v>
      </c>
      <c r="F463" s="73"/>
      <c r="G463" s="73"/>
      <c r="H463" s="82"/>
      <c r="I463" s="106"/>
      <c r="J463" s="133">
        <f>SUM(K463:N463)</f>
        <v>2761</v>
      </c>
      <c r="K463" s="81"/>
      <c r="L463" s="81"/>
      <c r="M463" s="81">
        <v>2761</v>
      </c>
      <c r="N463" s="112"/>
      <c r="O463" s="133">
        <f>SUM(P463:S463)</f>
        <v>0</v>
      </c>
      <c r="P463" s="81"/>
      <c r="Q463" s="81"/>
      <c r="R463" s="81"/>
      <c r="S463" s="112"/>
      <c r="T463" s="141">
        <f t="shared" si="170"/>
        <v>0</v>
      </c>
      <c r="U463" s="16" t="str">
        <f t="shared" si="170"/>
        <v xml:space="preserve"> </v>
      </c>
      <c r="V463" s="16" t="str">
        <f t="shared" si="170"/>
        <v xml:space="preserve"> </v>
      </c>
      <c r="W463" s="16">
        <f t="shared" si="170"/>
        <v>0</v>
      </c>
      <c r="X463" s="142" t="str">
        <f t="shared" si="170"/>
        <v xml:space="preserve"> </v>
      </c>
    </row>
    <row r="464" spans="1:24" ht="30" customHeight="1" x14ac:dyDescent="0.2">
      <c r="A464" s="111"/>
      <c r="B464" s="32"/>
      <c r="C464" s="63" t="s">
        <v>416</v>
      </c>
      <c r="D464" s="38">
        <v>3</v>
      </c>
      <c r="E464" s="81">
        <f>SUM(F464:I464)</f>
        <v>0</v>
      </c>
      <c r="F464" s="73"/>
      <c r="G464" s="73"/>
      <c r="H464" s="82"/>
      <c r="I464" s="106"/>
      <c r="J464" s="133">
        <f>SUM(K464:N464)</f>
        <v>2761</v>
      </c>
      <c r="K464" s="81"/>
      <c r="L464" s="81"/>
      <c r="M464" s="81">
        <v>2761</v>
      </c>
      <c r="N464" s="112"/>
      <c r="O464" s="133">
        <f>SUM(P464:S464)</f>
        <v>0</v>
      </c>
      <c r="P464" s="81"/>
      <c r="Q464" s="81"/>
      <c r="R464" s="81"/>
      <c r="S464" s="112"/>
      <c r="T464" s="141">
        <f t="shared" si="170"/>
        <v>0</v>
      </c>
      <c r="U464" s="16" t="str">
        <f t="shared" si="170"/>
        <v xml:space="preserve"> </v>
      </c>
      <c r="V464" s="16" t="str">
        <f t="shared" si="170"/>
        <v xml:space="preserve"> </v>
      </c>
      <c r="W464" s="16">
        <f t="shared" si="170"/>
        <v>0</v>
      </c>
      <c r="X464" s="142" t="str">
        <f t="shared" si="170"/>
        <v xml:space="preserve"> </v>
      </c>
    </row>
    <row r="465" spans="1:24" s="12" customFormat="1" ht="30" customHeight="1" x14ac:dyDescent="0.2">
      <c r="A465" s="110"/>
      <c r="B465" s="11"/>
      <c r="C465" s="14" t="s">
        <v>417</v>
      </c>
      <c r="D465" s="8">
        <v>3</v>
      </c>
      <c r="E465" s="69">
        <f>SUM(E466:E467)</f>
        <v>0</v>
      </c>
      <c r="F465" s="69">
        <f t="shared" ref="F465:R465" si="181">SUM(F466:F467)</f>
        <v>0</v>
      </c>
      <c r="G465" s="69">
        <f t="shared" si="181"/>
        <v>0</v>
      </c>
      <c r="H465" s="69">
        <f t="shared" si="181"/>
        <v>0</v>
      </c>
      <c r="I465" s="100">
        <f t="shared" si="181"/>
        <v>0</v>
      </c>
      <c r="J465" s="125">
        <f t="shared" si="181"/>
        <v>44140</v>
      </c>
      <c r="K465" s="69">
        <f t="shared" si="181"/>
        <v>0</v>
      </c>
      <c r="L465" s="69">
        <f t="shared" si="181"/>
        <v>0</v>
      </c>
      <c r="M465" s="69">
        <f t="shared" si="181"/>
        <v>44140</v>
      </c>
      <c r="N465" s="100">
        <f t="shared" si="181"/>
        <v>0</v>
      </c>
      <c r="O465" s="125">
        <f t="shared" si="181"/>
        <v>0</v>
      </c>
      <c r="P465" s="69">
        <f t="shared" si="181"/>
        <v>0</v>
      </c>
      <c r="Q465" s="69">
        <f t="shared" si="181"/>
        <v>0</v>
      </c>
      <c r="R465" s="69">
        <f t="shared" si="181"/>
        <v>0</v>
      </c>
      <c r="S465" s="100">
        <f>SUM(S466:S467)</f>
        <v>0</v>
      </c>
      <c r="T465" s="139">
        <f t="shared" si="170"/>
        <v>0</v>
      </c>
      <c r="U465" s="9" t="str">
        <f t="shared" si="170"/>
        <v xml:space="preserve"> </v>
      </c>
      <c r="V465" s="9" t="str">
        <f t="shared" si="170"/>
        <v xml:space="preserve"> </v>
      </c>
      <c r="W465" s="9">
        <f t="shared" si="170"/>
        <v>0</v>
      </c>
      <c r="X465" s="140" t="str">
        <f t="shared" si="170"/>
        <v xml:space="preserve"> </v>
      </c>
    </row>
    <row r="466" spans="1:24" ht="30" customHeight="1" x14ac:dyDescent="0.2">
      <c r="A466" s="111"/>
      <c r="B466" s="32"/>
      <c r="C466" s="62" t="s">
        <v>418</v>
      </c>
      <c r="D466" s="38">
        <v>3</v>
      </c>
      <c r="E466" s="81">
        <f>SUM(F466:I466)</f>
        <v>0</v>
      </c>
      <c r="F466" s="73"/>
      <c r="G466" s="73"/>
      <c r="H466" s="82"/>
      <c r="I466" s="106"/>
      <c r="J466" s="133">
        <f>SUM(K466:N466)</f>
        <v>25000</v>
      </c>
      <c r="K466" s="81"/>
      <c r="L466" s="81"/>
      <c r="M466" s="81">
        <v>25000</v>
      </c>
      <c r="N466" s="112"/>
      <c r="O466" s="133">
        <f>SUM(P466:S466)</f>
        <v>0</v>
      </c>
      <c r="P466" s="81"/>
      <c r="Q466" s="81"/>
      <c r="R466" s="81"/>
      <c r="S466" s="112"/>
      <c r="T466" s="141">
        <f t="shared" si="170"/>
        <v>0</v>
      </c>
      <c r="U466" s="16" t="str">
        <f t="shared" si="170"/>
        <v xml:space="preserve"> </v>
      </c>
      <c r="V466" s="16" t="str">
        <f t="shared" si="170"/>
        <v xml:space="preserve"> </v>
      </c>
      <c r="W466" s="16">
        <f t="shared" si="170"/>
        <v>0</v>
      </c>
      <c r="X466" s="142" t="str">
        <f t="shared" si="170"/>
        <v xml:space="preserve"> </v>
      </c>
    </row>
    <row r="467" spans="1:24" ht="30" customHeight="1" x14ac:dyDescent="0.2">
      <c r="A467" s="111"/>
      <c r="B467" s="32"/>
      <c r="C467" s="62" t="s">
        <v>419</v>
      </c>
      <c r="D467" s="38">
        <v>3</v>
      </c>
      <c r="E467" s="81">
        <f>SUM(F467:I467)</f>
        <v>0</v>
      </c>
      <c r="F467" s="73"/>
      <c r="G467" s="73"/>
      <c r="H467" s="82"/>
      <c r="I467" s="106"/>
      <c r="J467" s="133">
        <f>SUM(K467:N467)</f>
        <v>19140</v>
      </c>
      <c r="K467" s="81"/>
      <c r="L467" s="81"/>
      <c r="M467" s="81">
        <v>19140</v>
      </c>
      <c r="N467" s="112"/>
      <c r="O467" s="133">
        <f>SUM(P467:S467)</f>
        <v>0</v>
      </c>
      <c r="P467" s="81"/>
      <c r="Q467" s="81"/>
      <c r="R467" s="81"/>
      <c r="S467" s="112"/>
      <c r="T467" s="141">
        <f t="shared" si="170"/>
        <v>0</v>
      </c>
      <c r="U467" s="16" t="str">
        <f t="shared" si="170"/>
        <v xml:space="preserve"> </v>
      </c>
      <c r="V467" s="16" t="str">
        <f t="shared" si="170"/>
        <v xml:space="preserve"> </v>
      </c>
      <c r="W467" s="16">
        <f t="shared" si="170"/>
        <v>0</v>
      </c>
      <c r="X467" s="142" t="str">
        <f t="shared" si="170"/>
        <v xml:space="preserve"> </v>
      </c>
    </row>
    <row r="468" spans="1:24" s="12" customFormat="1" ht="30" customHeight="1" x14ac:dyDescent="0.2">
      <c r="A468" s="110"/>
      <c r="B468" s="11"/>
      <c r="C468" s="14" t="s">
        <v>420</v>
      </c>
      <c r="D468" s="8">
        <v>3</v>
      </c>
      <c r="E468" s="69">
        <f>SUM(E469:E471)</f>
        <v>0</v>
      </c>
      <c r="F468" s="69">
        <f t="shared" ref="F468:R468" si="182">SUM(F469:F471)</f>
        <v>0</v>
      </c>
      <c r="G468" s="69">
        <f t="shared" si="182"/>
        <v>0</v>
      </c>
      <c r="H468" s="69">
        <f t="shared" si="182"/>
        <v>0</v>
      </c>
      <c r="I468" s="100">
        <f t="shared" si="182"/>
        <v>0</v>
      </c>
      <c r="J468" s="125">
        <f t="shared" si="182"/>
        <v>8283</v>
      </c>
      <c r="K468" s="69">
        <f t="shared" si="182"/>
        <v>0</v>
      </c>
      <c r="L468" s="69">
        <f t="shared" si="182"/>
        <v>0</v>
      </c>
      <c r="M468" s="69">
        <f t="shared" si="182"/>
        <v>8283</v>
      </c>
      <c r="N468" s="100">
        <f t="shared" si="182"/>
        <v>0</v>
      </c>
      <c r="O468" s="125">
        <f t="shared" si="182"/>
        <v>0</v>
      </c>
      <c r="P468" s="69">
        <f t="shared" si="182"/>
        <v>0</v>
      </c>
      <c r="Q468" s="69">
        <f t="shared" si="182"/>
        <v>0</v>
      </c>
      <c r="R468" s="69">
        <f t="shared" si="182"/>
        <v>0</v>
      </c>
      <c r="S468" s="100">
        <f>SUM(S469:S471)</f>
        <v>0</v>
      </c>
      <c r="T468" s="139">
        <f t="shared" si="170"/>
        <v>0</v>
      </c>
      <c r="U468" s="9" t="str">
        <f t="shared" si="170"/>
        <v xml:space="preserve"> </v>
      </c>
      <c r="V468" s="9" t="str">
        <f t="shared" si="170"/>
        <v xml:space="preserve"> </v>
      </c>
      <c r="W468" s="9">
        <f t="shared" si="170"/>
        <v>0</v>
      </c>
      <c r="X468" s="140" t="str">
        <f t="shared" si="170"/>
        <v xml:space="preserve"> </v>
      </c>
    </row>
    <row r="469" spans="1:24" ht="30" customHeight="1" x14ac:dyDescent="0.2">
      <c r="A469" s="111"/>
      <c r="B469" s="32"/>
      <c r="C469" s="63" t="s">
        <v>421</v>
      </c>
      <c r="D469" s="38">
        <v>3</v>
      </c>
      <c r="E469" s="81">
        <f>SUM(F469:I469)</f>
        <v>0</v>
      </c>
      <c r="F469" s="73"/>
      <c r="G469" s="73"/>
      <c r="H469" s="82"/>
      <c r="I469" s="106"/>
      <c r="J469" s="133">
        <f>SUM(K469:N469)</f>
        <v>2761</v>
      </c>
      <c r="K469" s="81"/>
      <c r="L469" s="81"/>
      <c r="M469" s="81">
        <v>2761</v>
      </c>
      <c r="N469" s="112"/>
      <c r="O469" s="133">
        <f>SUM(P469:S469)</f>
        <v>0</v>
      </c>
      <c r="P469" s="81"/>
      <c r="Q469" s="81"/>
      <c r="R469" s="81"/>
      <c r="S469" s="112"/>
      <c r="T469" s="141">
        <f t="shared" si="170"/>
        <v>0</v>
      </c>
      <c r="U469" s="16" t="str">
        <f t="shared" si="170"/>
        <v xml:space="preserve"> </v>
      </c>
      <c r="V469" s="16" t="str">
        <f t="shared" si="170"/>
        <v xml:space="preserve"> </v>
      </c>
      <c r="W469" s="16">
        <f t="shared" si="170"/>
        <v>0</v>
      </c>
      <c r="X469" s="142" t="str">
        <f t="shared" si="170"/>
        <v xml:space="preserve"> </v>
      </c>
    </row>
    <row r="470" spans="1:24" s="1" customFormat="1" ht="30" customHeight="1" x14ac:dyDescent="0.2">
      <c r="A470" s="111"/>
      <c r="B470" s="32"/>
      <c r="C470" s="63" t="s">
        <v>422</v>
      </c>
      <c r="D470" s="38">
        <v>3</v>
      </c>
      <c r="E470" s="81">
        <f>SUM(F470:I470)</f>
        <v>0</v>
      </c>
      <c r="F470" s="73"/>
      <c r="G470" s="73"/>
      <c r="H470" s="82"/>
      <c r="I470" s="106"/>
      <c r="J470" s="133">
        <f>SUM(K470:N470)</f>
        <v>2761</v>
      </c>
      <c r="K470" s="81"/>
      <c r="L470" s="81"/>
      <c r="M470" s="81">
        <v>2761</v>
      </c>
      <c r="N470" s="112"/>
      <c r="O470" s="133">
        <f>SUM(P470:S470)</f>
        <v>0</v>
      </c>
      <c r="P470" s="81"/>
      <c r="Q470" s="81"/>
      <c r="R470" s="81"/>
      <c r="S470" s="112"/>
      <c r="T470" s="141">
        <f t="shared" si="170"/>
        <v>0</v>
      </c>
      <c r="U470" s="16" t="str">
        <f t="shared" si="170"/>
        <v xml:space="preserve"> </v>
      </c>
      <c r="V470" s="16" t="str">
        <f t="shared" si="170"/>
        <v xml:space="preserve"> </v>
      </c>
      <c r="W470" s="16">
        <f t="shared" si="170"/>
        <v>0</v>
      </c>
      <c r="X470" s="142" t="str">
        <f t="shared" si="170"/>
        <v xml:space="preserve"> </v>
      </c>
    </row>
    <row r="471" spans="1:24" s="1" customFormat="1" ht="30" customHeight="1" x14ac:dyDescent="0.2">
      <c r="A471" s="111"/>
      <c r="B471" s="32"/>
      <c r="C471" s="63" t="s">
        <v>423</v>
      </c>
      <c r="D471" s="38">
        <v>3</v>
      </c>
      <c r="E471" s="81">
        <f>SUM(F471:I471)</f>
        <v>0</v>
      </c>
      <c r="F471" s="73"/>
      <c r="G471" s="73"/>
      <c r="H471" s="82"/>
      <c r="I471" s="106"/>
      <c r="J471" s="133">
        <f>SUM(K471:N471)</f>
        <v>2761</v>
      </c>
      <c r="K471" s="81"/>
      <c r="L471" s="81"/>
      <c r="M471" s="81">
        <v>2761</v>
      </c>
      <c r="N471" s="112"/>
      <c r="O471" s="133">
        <f>SUM(P471:S471)</f>
        <v>0</v>
      </c>
      <c r="P471" s="81"/>
      <c r="Q471" s="81"/>
      <c r="R471" s="81"/>
      <c r="S471" s="112"/>
      <c r="T471" s="141">
        <f t="shared" si="170"/>
        <v>0</v>
      </c>
      <c r="U471" s="16" t="str">
        <f t="shared" si="170"/>
        <v xml:space="preserve"> </v>
      </c>
      <c r="V471" s="16" t="str">
        <f t="shared" si="170"/>
        <v xml:space="preserve"> </v>
      </c>
      <c r="W471" s="16">
        <f t="shared" si="170"/>
        <v>0</v>
      </c>
      <c r="X471" s="142" t="str">
        <f t="shared" si="170"/>
        <v xml:space="preserve"> </v>
      </c>
    </row>
    <row r="472" spans="1:24" s="10" customFormat="1" ht="42.75" customHeight="1" x14ac:dyDescent="0.2">
      <c r="A472" s="110"/>
      <c r="B472" s="11"/>
      <c r="C472" s="64" t="s">
        <v>370</v>
      </c>
      <c r="D472" s="8">
        <v>3</v>
      </c>
      <c r="E472" s="83">
        <f>SUM(F472:I472)</f>
        <v>1642000</v>
      </c>
      <c r="F472" s="83"/>
      <c r="G472" s="83">
        <v>1642000</v>
      </c>
      <c r="H472" s="83"/>
      <c r="I472" s="113"/>
      <c r="J472" s="125">
        <f>SUM(K472:N472)</f>
        <v>0</v>
      </c>
      <c r="K472" s="69"/>
      <c r="L472" s="69"/>
      <c r="M472" s="69">
        <v>0</v>
      </c>
      <c r="N472" s="100"/>
      <c r="O472" s="125">
        <f>SUM(P472:S472)</f>
        <v>0</v>
      </c>
      <c r="P472" s="69"/>
      <c r="Q472" s="69"/>
      <c r="R472" s="69"/>
      <c r="S472" s="100"/>
      <c r="T472" s="139" t="str">
        <f t="shared" si="170"/>
        <v xml:space="preserve"> </v>
      </c>
      <c r="U472" s="9" t="str">
        <f t="shared" si="170"/>
        <v xml:space="preserve"> </v>
      </c>
      <c r="V472" s="9" t="str">
        <f t="shared" si="170"/>
        <v xml:space="preserve"> </v>
      </c>
      <c r="W472" s="9" t="str">
        <f t="shared" si="170"/>
        <v xml:space="preserve"> </v>
      </c>
      <c r="X472" s="140" t="str">
        <f t="shared" si="170"/>
        <v xml:space="preserve"> </v>
      </c>
    </row>
    <row r="473" spans="1:24" s="10" customFormat="1" ht="29.25" customHeight="1" x14ac:dyDescent="0.2">
      <c r="A473" s="101"/>
      <c r="B473" s="33"/>
      <c r="C473" s="57" t="s">
        <v>424</v>
      </c>
      <c r="D473" s="49">
        <v>1</v>
      </c>
      <c r="E473" s="69">
        <f>SUM(E474,E475,E476,E477,E478,E487,E489,E490,E491,E493,E494,E495,E497)</f>
        <v>3576606.1</v>
      </c>
      <c r="F473" s="69">
        <f>SUM(F474,F475,F476,F477,F478,F487,F489,F490,F491,F493,F494,F495,F497)</f>
        <v>2700000</v>
      </c>
      <c r="G473" s="69">
        <f t="shared" ref="G473:I473" si="183">SUM(G474,G475,G476,G477,G478,G487,G489,G490,G491,G493,G494,G495,G497)</f>
        <v>0</v>
      </c>
      <c r="H473" s="69">
        <f t="shared" si="183"/>
        <v>642098.6</v>
      </c>
      <c r="I473" s="100">
        <f t="shared" si="183"/>
        <v>234507.5</v>
      </c>
      <c r="J473" s="125">
        <f>SUM(J474,J475,J476,J477,J478,J487,J489,J490,J491,J493,J494,J495,J497)</f>
        <v>2074421.01</v>
      </c>
      <c r="K473" s="69">
        <f>SUM(K474,K475,K476,K477,K478,K487,K489,K490,K491,K493,K494,K495,K497)</f>
        <v>60250.3</v>
      </c>
      <c r="L473" s="69">
        <f t="shared" ref="L473:N473" si="184">SUM(L474,L475,L476,L477,L478,L487,L489,L490,L491,L493,L494,L495,L497)</f>
        <v>573032.80000000005</v>
      </c>
      <c r="M473" s="69">
        <f t="shared" si="184"/>
        <v>126503.3</v>
      </c>
      <c r="N473" s="100">
        <f t="shared" si="184"/>
        <v>1314634.6100000001</v>
      </c>
      <c r="O473" s="125">
        <f>SUM(O474,O475,O476,O477,O478,O487,O489,O490,O491,O493,O494,O495,O497)</f>
        <v>2022460.23</v>
      </c>
      <c r="P473" s="69">
        <f>SUM(P474,P475,P476,P477,P478,P487,P489,P490,P491,P493,P494,P495,P497)</f>
        <v>56598.96</v>
      </c>
      <c r="Q473" s="69">
        <f t="shared" ref="Q473:S473" si="185">SUM(Q474,Q475,Q476,Q477,Q478,Q487,Q489,Q490,Q491,Q493,Q494,Q495,Q497)</f>
        <v>536095.84</v>
      </c>
      <c r="R473" s="69">
        <f t="shared" si="185"/>
        <v>115782</v>
      </c>
      <c r="S473" s="100">
        <f t="shared" si="185"/>
        <v>1313983.43</v>
      </c>
      <c r="T473" s="139">
        <f t="shared" si="170"/>
        <v>0.97495167097251867</v>
      </c>
      <c r="U473" s="9">
        <f t="shared" si="170"/>
        <v>0.93939714822996723</v>
      </c>
      <c r="V473" s="9">
        <f t="shared" si="170"/>
        <v>0.935541281406579</v>
      </c>
      <c r="W473" s="9">
        <f t="shared" si="170"/>
        <v>0.91524885121573907</v>
      </c>
      <c r="X473" s="140">
        <f t="shared" si="170"/>
        <v>0.99950466844928099</v>
      </c>
    </row>
    <row r="474" spans="1:24" s="10" customFormat="1" ht="59.25" customHeight="1" x14ac:dyDescent="0.2">
      <c r="A474" s="101">
        <v>1057</v>
      </c>
      <c r="B474" s="33">
        <v>31001</v>
      </c>
      <c r="C474" s="14" t="s">
        <v>425</v>
      </c>
      <c r="D474" s="49">
        <v>2</v>
      </c>
      <c r="E474" s="69">
        <f t="shared" ref="E474:E489" si="186">SUM(F474:I474)</f>
        <v>18517.5</v>
      </c>
      <c r="F474" s="69"/>
      <c r="G474" s="69"/>
      <c r="H474" s="69"/>
      <c r="I474" s="100">
        <v>18517.5</v>
      </c>
      <c r="J474" s="125">
        <f t="shared" ref="J474:J477" si="187">SUM(K474:N474)</f>
        <v>16464.599999999999</v>
      </c>
      <c r="K474" s="69"/>
      <c r="L474" s="69"/>
      <c r="M474" s="69"/>
      <c r="N474" s="100">
        <v>16464.599999999999</v>
      </c>
      <c r="O474" s="125">
        <f t="shared" ref="O474:O477" si="188">SUM(P474:S474)</f>
        <v>16463.990000000002</v>
      </c>
      <c r="P474" s="69"/>
      <c r="Q474" s="69"/>
      <c r="R474" s="69"/>
      <c r="S474" s="100">
        <v>16463.990000000002</v>
      </c>
      <c r="T474" s="139">
        <f t="shared" si="170"/>
        <v>0.99996295081568964</v>
      </c>
      <c r="U474" s="9" t="str">
        <f t="shared" si="170"/>
        <v xml:space="preserve"> </v>
      </c>
      <c r="V474" s="9" t="str">
        <f t="shared" si="170"/>
        <v xml:space="preserve"> </v>
      </c>
      <c r="W474" s="9" t="str">
        <f t="shared" si="170"/>
        <v xml:space="preserve"> </v>
      </c>
      <c r="X474" s="140">
        <f t="shared" si="170"/>
        <v>0.99996295081568964</v>
      </c>
    </row>
    <row r="475" spans="1:24" s="10" customFormat="1" ht="73.5" customHeight="1" x14ac:dyDescent="0.2">
      <c r="A475" s="101">
        <v>1120</v>
      </c>
      <c r="B475" s="33">
        <v>31001</v>
      </c>
      <c r="C475" s="14" t="s">
        <v>426</v>
      </c>
      <c r="D475" s="49">
        <v>2</v>
      </c>
      <c r="E475" s="69">
        <f t="shared" si="186"/>
        <v>110000</v>
      </c>
      <c r="F475" s="69"/>
      <c r="G475" s="69"/>
      <c r="H475" s="69"/>
      <c r="I475" s="100">
        <v>110000</v>
      </c>
      <c r="J475" s="125">
        <f t="shared" si="187"/>
        <v>547445.80000000005</v>
      </c>
      <c r="K475" s="69"/>
      <c r="L475" s="69"/>
      <c r="M475" s="69"/>
      <c r="N475" s="100">
        <v>547445.80000000005</v>
      </c>
      <c r="O475" s="125">
        <f t="shared" si="188"/>
        <v>547350</v>
      </c>
      <c r="P475" s="69"/>
      <c r="Q475" s="69"/>
      <c r="R475" s="69"/>
      <c r="S475" s="100">
        <v>547350</v>
      </c>
      <c r="T475" s="139">
        <f t="shared" si="170"/>
        <v>0.99982500550739439</v>
      </c>
      <c r="U475" s="9" t="str">
        <f t="shared" si="170"/>
        <v xml:space="preserve"> </v>
      </c>
      <c r="V475" s="9" t="str">
        <f t="shared" si="170"/>
        <v xml:space="preserve"> </v>
      </c>
      <c r="W475" s="9" t="str">
        <f t="shared" si="170"/>
        <v xml:space="preserve"> </v>
      </c>
      <c r="X475" s="140">
        <f t="shared" si="170"/>
        <v>0.99982500550739439</v>
      </c>
    </row>
    <row r="476" spans="1:24" s="10" customFormat="1" ht="74.25" customHeight="1" x14ac:dyDescent="0.2">
      <c r="A476" s="101">
        <v>1120</v>
      </c>
      <c r="B476" s="33">
        <v>31002</v>
      </c>
      <c r="C476" s="14" t="s">
        <v>427</v>
      </c>
      <c r="D476" s="49">
        <v>2</v>
      </c>
      <c r="E476" s="69">
        <f t="shared" si="186"/>
        <v>28990</v>
      </c>
      <c r="F476" s="69"/>
      <c r="G476" s="69"/>
      <c r="H476" s="69"/>
      <c r="I476" s="100">
        <v>28990</v>
      </c>
      <c r="J476" s="125">
        <f t="shared" si="187"/>
        <v>28990</v>
      </c>
      <c r="K476" s="69"/>
      <c r="L476" s="69"/>
      <c r="M476" s="69"/>
      <c r="N476" s="100">
        <v>28990</v>
      </c>
      <c r="O476" s="125">
        <f t="shared" si="188"/>
        <v>28485.74</v>
      </c>
      <c r="P476" s="69"/>
      <c r="Q476" s="69"/>
      <c r="R476" s="69"/>
      <c r="S476" s="100">
        <v>28485.74</v>
      </c>
      <c r="T476" s="139">
        <f t="shared" si="170"/>
        <v>0.98260572611245267</v>
      </c>
      <c r="U476" s="9" t="str">
        <f t="shared" si="170"/>
        <v xml:space="preserve"> </v>
      </c>
      <c r="V476" s="9" t="str">
        <f t="shared" si="170"/>
        <v xml:space="preserve"> </v>
      </c>
      <c r="W476" s="9" t="str">
        <f t="shared" si="170"/>
        <v xml:space="preserve"> </v>
      </c>
      <c r="X476" s="140">
        <f t="shared" si="170"/>
        <v>0.98260572611245267</v>
      </c>
    </row>
    <row r="477" spans="1:24" s="10" customFormat="1" ht="48.75" customHeight="1" x14ac:dyDescent="0.2">
      <c r="A477" s="101">
        <v>1120</v>
      </c>
      <c r="B477" s="33">
        <v>31003</v>
      </c>
      <c r="C477" s="14" t="s">
        <v>428</v>
      </c>
      <c r="D477" s="49">
        <v>2</v>
      </c>
      <c r="E477" s="69">
        <f t="shared" si="186"/>
        <v>642098.6</v>
      </c>
      <c r="F477" s="69"/>
      <c r="G477" s="69"/>
      <c r="H477" s="69">
        <v>642098.6</v>
      </c>
      <c r="I477" s="100"/>
      <c r="J477" s="125">
        <f t="shared" si="187"/>
        <v>113133.3</v>
      </c>
      <c r="K477" s="69"/>
      <c r="L477" s="69"/>
      <c r="M477" s="69">
        <v>113133.3</v>
      </c>
      <c r="N477" s="100"/>
      <c r="O477" s="125">
        <f t="shared" si="188"/>
        <v>102622</v>
      </c>
      <c r="P477" s="69"/>
      <c r="Q477" s="69"/>
      <c r="R477" s="69">
        <v>102622</v>
      </c>
      <c r="S477" s="100"/>
      <c r="T477" s="139">
        <f t="shared" si="170"/>
        <v>0.90708924781651379</v>
      </c>
      <c r="U477" s="9" t="str">
        <f t="shared" si="170"/>
        <v xml:space="preserve"> </v>
      </c>
      <c r="V477" s="9" t="str">
        <f t="shared" si="170"/>
        <v xml:space="preserve"> </v>
      </c>
      <c r="W477" s="9">
        <f t="shared" si="170"/>
        <v>0.90708924781651379</v>
      </c>
      <c r="X477" s="140" t="str">
        <f t="shared" si="170"/>
        <v xml:space="preserve"> </v>
      </c>
    </row>
    <row r="478" spans="1:24" s="12" customFormat="1" ht="64.5" customHeight="1" x14ac:dyDescent="0.2">
      <c r="A478" s="101">
        <v>1120</v>
      </c>
      <c r="B478" s="33">
        <v>31004</v>
      </c>
      <c r="C478" s="14" t="s">
        <v>429</v>
      </c>
      <c r="D478" s="49">
        <v>2</v>
      </c>
      <c r="E478" s="69">
        <f t="shared" si="186"/>
        <v>0</v>
      </c>
      <c r="F478" s="69"/>
      <c r="G478" s="69"/>
      <c r="H478" s="69"/>
      <c r="I478" s="100"/>
      <c r="J478" s="125">
        <f>SUM(J479:J486)</f>
        <v>281750.09999999998</v>
      </c>
      <c r="K478" s="69">
        <f>SUM(K479:K486)</f>
        <v>56599</v>
      </c>
      <c r="L478" s="69">
        <f t="shared" ref="L478:N478" si="189">SUM(L479:L486)</f>
        <v>225151.1</v>
      </c>
      <c r="M478" s="69">
        <f t="shared" si="189"/>
        <v>0</v>
      </c>
      <c r="N478" s="100">
        <f t="shared" si="189"/>
        <v>0</v>
      </c>
      <c r="O478" s="125">
        <f>SUM(O479:O486)</f>
        <v>275490.61</v>
      </c>
      <c r="P478" s="69">
        <f>SUM(P479:P486)</f>
        <v>56598.96</v>
      </c>
      <c r="Q478" s="69">
        <f t="shared" ref="Q478:S478" si="190">SUM(Q479:Q486)</f>
        <v>218891.65</v>
      </c>
      <c r="R478" s="69">
        <f t="shared" si="190"/>
        <v>0</v>
      </c>
      <c r="S478" s="100">
        <f t="shared" si="190"/>
        <v>0</v>
      </c>
      <c r="T478" s="139">
        <f t="shared" si="170"/>
        <v>0.97778353938472429</v>
      </c>
      <c r="U478" s="9">
        <f t="shared" si="170"/>
        <v>0.99999929327373271</v>
      </c>
      <c r="V478" s="9">
        <f t="shared" si="170"/>
        <v>0.97219889221060873</v>
      </c>
      <c r="W478" s="9" t="str">
        <f t="shared" si="170"/>
        <v xml:space="preserve"> </v>
      </c>
      <c r="X478" s="140" t="str">
        <f t="shared" si="170"/>
        <v xml:space="preserve"> </v>
      </c>
    </row>
    <row r="479" spans="1:24" ht="82.5" customHeight="1" x14ac:dyDescent="0.2">
      <c r="A479" s="111"/>
      <c r="B479" s="32"/>
      <c r="C479" s="15" t="s">
        <v>430</v>
      </c>
      <c r="D479" s="38">
        <v>3</v>
      </c>
      <c r="E479" s="81">
        <v>0</v>
      </c>
      <c r="F479" s="81">
        <v>0</v>
      </c>
      <c r="G479" s="81">
        <v>0</v>
      </c>
      <c r="H479" s="81">
        <v>0</v>
      </c>
      <c r="I479" s="112">
        <v>0</v>
      </c>
      <c r="J479" s="133">
        <f>SUM(K479:N479)</f>
        <v>56599</v>
      </c>
      <c r="K479" s="81">
        <v>56599</v>
      </c>
      <c r="L479" s="81"/>
      <c r="M479" s="81"/>
      <c r="N479" s="112">
        <v>0</v>
      </c>
      <c r="O479" s="133">
        <f>SUM(P479:S479)</f>
        <v>56598.96</v>
      </c>
      <c r="P479" s="81">
        <v>56598.96</v>
      </c>
      <c r="Q479" s="81"/>
      <c r="R479" s="81"/>
      <c r="S479" s="112"/>
      <c r="T479" s="141">
        <f t="shared" si="170"/>
        <v>0.99999929327373271</v>
      </c>
      <c r="U479" s="16">
        <f t="shared" si="170"/>
        <v>0.99999929327373271</v>
      </c>
      <c r="V479" s="16" t="str">
        <f t="shared" si="170"/>
        <v xml:space="preserve"> </v>
      </c>
      <c r="W479" s="16" t="str">
        <f t="shared" si="170"/>
        <v xml:space="preserve"> </v>
      </c>
      <c r="X479" s="142" t="str">
        <f t="shared" si="170"/>
        <v xml:space="preserve"> </v>
      </c>
    </row>
    <row r="480" spans="1:24" ht="57.75" customHeight="1" x14ac:dyDescent="0.2">
      <c r="A480" s="111"/>
      <c r="B480" s="32"/>
      <c r="C480" s="15" t="s">
        <v>431</v>
      </c>
      <c r="D480" s="38">
        <v>3</v>
      </c>
      <c r="E480" s="81">
        <v>0</v>
      </c>
      <c r="F480" s="81">
        <v>0</v>
      </c>
      <c r="G480" s="81">
        <v>0</v>
      </c>
      <c r="H480" s="81">
        <v>0</v>
      </c>
      <c r="I480" s="112">
        <v>0</v>
      </c>
      <c r="J480" s="133">
        <f t="shared" ref="J480:J486" si="191">SUM(K480:N480)</f>
        <v>4995.2</v>
      </c>
      <c r="K480" s="81"/>
      <c r="L480" s="81">
        <v>4995.2</v>
      </c>
      <c r="M480" s="81"/>
      <c r="N480" s="112">
        <v>0</v>
      </c>
      <c r="O480" s="133">
        <f t="shared" ref="O480:O486" si="192">SUM(P480:S480)</f>
        <v>0</v>
      </c>
      <c r="P480" s="81"/>
      <c r="Q480" s="81">
        <v>0</v>
      </c>
      <c r="R480" s="81"/>
      <c r="S480" s="112">
        <v>0</v>
      </c>
      <c r="T480" s="141">
        <f t="shared" si="170"/>
        <v>0</v>
      </c>
      <c r="U480" s="16" t="str">
        <f t="shared" si="170"/>
        <v xml:space="preserve"> </v>
      </c>
      <c r="V480" s="16">
        <f t="shared" si="170"/>
        <v>0</v>
      </c>
      <c r="W480" s="16" t="str">
        <f t="shared" si="170"/>
        <v xml:space="preserve"> </v>
      </c>
      <c r="X480" s="142" t="str">
        <f t="shared" si="170"/>
        <v xml:space="preserve"> </v>
      </c>
    </row>
    <row r="481" spans="1:24" ht="75" customHeight="1" x14ac:dyDescent="0.2">
      <c r="A481" s="111"/>
      <c r="B481" s="32"/>
      <c r="C481" s="15" t="s">
        <v>432</v>
      </c>
      <c r="D481" s="38">
        <v>3</v>
      </c>
      <c r="E481" s="81">
        <v>0</v>
      </c>
      <c r="F481" s="81">
        <v>0</v>
      </c>
      <c r="G481" s="81">
        <v>0</v>
      </c>
      <c r="H481" s="81">
        <v>0</v>
      </c>
      <c r="I481" s="112">
        <v>0</v>
      </c>
      <c r="J481" s="133">
        <f t="shared" si="191"/>
        <v>63662.8</v>
      </c>
      <c r="K481" s="81"/>
      <c r="L481" s="81">
        <v>63662.8</v>
      </c>
      <c r="M481" s="81"/>
      <c r="N481" s="112">
        <v>0</v>
      </c>
      <c r="O481" s="133">
        <f t="shared" si="192"/>
        <v>63272.75</v>
      </c>
      <c r="P481" s="81"/>
      <c r="Q481" s="81">
        <v>63272.75</v>
      </c>
      <c r="R481" s="81"/>
      <c r="S481" s="112">
        <v>0</v>
      </c>
      <c r="T481" s="141">
        <f t="shared" si="170"/>
        <v>0.9938731881098537</v>
      </c>
      <c r="U481" s="16" t="str">
        <f t="shared" si="170"/>
        <v xml:space="preserve"> </v>
      </c>
      <c r="V481" s="16">
        <f t="shared" si="170"/>
        <v>0.9938731881098537</v>
      </c>
      <c r="W481" s="16" t="str">
        <f t="shared" si="170"/>
        <v xml:space="preserve"> </v>
      </c>
      <c r="X481" s="142" t="str">
        <f t="shared" si="170"/>
        <v xml:space="preserve"> </v>
      </c>
    </row>
    <row r="482" spans="1:24" ht="79.5" customHeight="1" x14ac:dyDescent="0.2">
      <c r="A482" s="111"/>
      <c r="B482" s="32"/>
      <c r="C482" s="15" t="s">
        <v>433</v>
      </c>
      <c r="D482" s="38">
        <v>3</v>
      </c>
      <c r="E482" s="81">
        <v>0</v>
      </c>
      <c r="F482" s="81">
        <v>0</v>
      </c>
      <c r="G482" s="81">
        <v>0</v>
      </c>
      <c r="H482" s="81">
        <v>0</v>
      </c>
      <c r="I482" s="112">
        <v>0</v>
      </c>
      <c r="J482" s="133">
        <f t="shared" si="191"/>
        <v>57231.6</v>
      </c>
      <c r="K482" s="81"/>
      <c r="L482" s="81">
        <v>57231.6</v>
      </c>
      <c r="M482" s="81"/>
      <c r="N482" s="112">
        <v>0</v>
      </c>
      <c r="O482" s="133">
        <f t="shared" si="192"/>
        <v>56862</v>
      </c>
      <c r="P482" s="81"/>
      <c r="Q482" s="81">
        <v>56862</v>
      </c>
      <c r="R482" s="81"/>
      <c r="S482" s="112">
        <v>0</v>
      </c>
      <c r="T482" s="141">
        <f t="shared" si="170"/>
        <v>0.99354202922860801</v>
      </c>
      <c r="U482" s="16" t="str">
        <f t="shared" si="170"/>
        <v xml:space="preserve"> </v>
      </c>
      <c r="V482" s="16">
        <f t="shared" si="170"/>
        <v>0.99354202922860801</v>
      </c>
      <c r="W482" s="16" t="str">
        <f t="shared" si="170"/>
        <v xml:space="preserve"> </v>
      </c>
      <c r="X482" s="142" t="str">
        <f t="shared" si="170"/>
        <v xml:space="preserve"> </v>
      </c>
    </row>
    <row r="483" spans="1:24" ht="83.25" customHeight="1" x14ac:dyDescent="0.2">
      <c r="A483" s="111"/>
      <c r="B483" s="32"/>
      <c r="C483" s="15" t="s">
        <v>434</v>
      </c>
      <c r="D483" s="38">
        <v>3</v>
      </c>
      <c r="E483" s="81">
        <v>0</v>
      </c>
      <c r="F483" s="81">
        <v>0</v>
      </c>
      <c r="G483" s="81">
        <v>0</v>
      </c>
      <c r="H483" s="81">
        <v>0</v>
      </c>
      <c r="I483" s="112">
        <v>0</v>
      </c>
      <c r="J483" s="133">
        <f t="shared" si="191"/>
        <v>10333.799999999999</v>
      </c>
      <c r="K483" s="81"/>
      <c r="L483" s="81">
        <v>10333.799999999999</v>
      </c>
      <c r="M483" s="81"/>
      <c r="N483" s="112">
        <v>0</v>
      </c>
      <c r="O483" s="133">
        <f t="shared" si="192"/>
        <v>10333.799999999999</v>
      </c>
      <c r="P483" s="81"/>
      <c r="Q483" s="81">
        <v>10333.799999999999</v>
      </c>
      <c r="R483" s="81"/>
      <c r="S483" s="112">
        <v>0</v>
      </c>
      <c r="T483" s="141">
        <f t="shared" si="170"/>
        <v>1</v>
      </c>
      <c r="U483" s="16" t="str">
        <f t="shared" si="170"/>
        <v xml:space="preserve"> </v>
      </c>
      <c r="V483" s="16">
        <f t="shared" si="170"/>
        <v>1</v>
      </c>
      <c r="W483" s="16" t="str">
        <f t="shared" si="170"/>
        <v xml:space="preserve"> </v>
      </c>
      <c r="X483" s="142" t="str">
        <f t="shared" si="170"/>
        <v xml:space="preserve"> </v>
      </c>
    </row>
    <row r="484" spans="1:24" ht="60.75" customHeight="1" x14ac:dyDescent="0.2">
      <c r="A484" s="111"/>
      <c r="B484" s="32"/>
      <c r="C484" s="15" t="s">
        <v>435</v>
      </c>
      <c r="D484" s="38">
        <v>3</v>
      </c>
      <c r="E484" s="81">
        <v>0</v>
      </c>
      <c r="F484" s="81">
        <v>0</v>
      </c>
      <c r="G484" s="81">
        <v>0</v>
      </c>
      <c r="H484" s="81">
        <v>0</v>
      </c>
      <c r="I484" s="112">
        <v>0</v>
      </c>
      <c r="J484" s="133">
        <f t="shared" si="191"/>
        <v>32633.1</v>
      </c>
      <c r="K484" s="81"/>
      <c r="L484" s="81">
        <v>32633.1</v>
      </c>
      <c r="M484" s="81"/>
      <c r="N484" s="112">
        <v>0</v>
      </c>
      <c r="O484" s="133">
        <f t="shared" si="192"/>
        <v>32398.5</v>
      </c>
      <c r="P484" s="81"/>
      <c r="Q484" s="81">
        <v>32398.5</v>
      </c>
      <c r="R484" s="81"/>
      <c r="S484" s="112">
        <v>0</v>
      </c>
      <c r="T484" s="141">
        <f t="shared" si="170"/>
        <v>0.99281098026237169</v>
      </c>
      <c r="U484" s="16" t="str">
        <f t="shared" si="170"/>
        <v xml:space="preserve"> </v>
      </c>
      <c r="V484" s="16">
        <f t="shared" si="170"/>
        <v>0.99281098026237169</v>
      </c>
      <c r="W484" s="16" t="str">
        <f t="shared" si="170"/>
        <v xml:space="preserve"> </v>
      </c>
      <c r="X484" s="142" t="str">
        <f t="shared" si="170"/>
        <v xml:space="preserve"> </v>
      </c>
    </row>
    <row r="485" spans="1:24" ht="62.25" customHeight="1" x14ac:dyDescent="0.2">
      <c r="A485" s="111"/>
      <c r="B485" s="32"/>
      <c r="C485" s="15" t="s">
        <v>436</v>
      </c>
      <c r="D485" s="38">
        <v>3</v>
      </c>
      <c r="E485" s="81">
        <v>0</v>
      </c>
      <c r="F485" s="81">
        <v>0</v>
      </c>
      <c r="G485" s="81">
        <v>0</v>
      </c>
      <c r="H485" s="81">
        <v>0</v>
      </c>
      <c r="I485" s="112">
        <v>0</v>
      </c>
      <c r="J485" s="133">
        <f t="shared" si="191"/>
        <v>42187</v>
      </c>
      <c r="K485" s="81"/>
      <c r="L485" s="81">
        <v>42187</v>
      </c>
      <c r="M485" s="81"/>
      <c r="N485" s="112">
        <v>0</v>
      </c>
      <c r="O485" s="133">
        <f t="shared" si="192"/>
        <v>41917</v>
      </c>
      <c r="P485" s="81"/>
      <c r="Q485" s="81">
        <v>41917</v>
      </c>
      <c r="R485" s="81"/>
      <c r="S485" s="112">
        <v>0</v>
      </c>
      <c r="T485" s="141">
        <f t="shared" si="170"/>
        <v>0.99359992414724918</v>
      </c>
      <c r="U485" s="16" t="str">
        <f t="shared" si="170"/>
        <v xml:space="preserve"> </v>
      </c>
      <c r="V485" s="16">
        <f t="shared" si="170"/>
        <v>0.99359992414724918</v>
      </c>
      <c r="W485" s="16" t="str">
        <f t="shared" si="170"/>
        <v xml:space="preserve"> </v>
      </c>
      <c r="X485" s="142" t="str">
        <f t="shared" si="170"/>
        <v xml:space="preserve"> </v>
      </c>
    </row>
    <row r="486" spans="1:24" ht="60" customHeight="1" x14ac:dyDescent="0.2">
      <c r="A486" s="111"/>
      <c r="B486" s="32"/>
      <c r="C486" s="15" t="s">
        <v>437</v>
      </c>
      <c r="D486" s="38">
        <v>3</v>
      </c>
      <c r="E486" s="81">
        <v>0</v>
      </c>
      <c r="F486" s="81">
        <v>0</v>
      </c>
      <c r="G486" s="81">
        <v>0</v>
      </c>
      <c r="H486" s="81">
        <v>0</v>
      </c>
      <c r="I486" s="112">
        <v>0</v>
      </c>
      <c r="J486" s="133">
        <f t="shared" si="191"/>
        <v>14107.6</v>
      </c>
      <c r="K486" s="81"/>
      <c r="L486" s="81">
        <v>14107.6</v>
      </c>
      <c r="M486" s="81"/>
      <c r="N486" s="112">
        <v>0</v>
      </c>
      <c r="O486" s="133">
        <f t="shared" si="192"/>
        <v>14107.6</v>
      </c>
      <c r="P486" s="81"/>
      <c r="Q486" s="81">
        <v>14107.6</v>
      </c>
      <c r="R486" s="81"/>
      <c r="S486" s="112">
        <v>0</v>
      </c>
      <c r="T486" s="141">
        <f t="shared" ref="T486:X528" si="193">IF(J486=0," ",O486/J486)</f>
        <v>1</v>
      </c>
      <c r="U486" s="16" t="str">
        <f t="shared" si="193"/>
        <v xml:space="preserve"> </v>
      </c>
      <c r="V486" s="16">
        <f t="shared" si="193"/>
        <v>1</v>
      </c>
      <c r="W486" s="16" t="str">
        <f t="shared" si="193"/>
        <v xml:space="preserve"> </v>
      </c>
      <c r="X486" s="142" t="str">
        <f t="shared" si="193"/>
        <v xml:space="preserve"> </v>
      </c>
    </row>
    <row r="487" spans="1:24" s="12" customFormat="1" ht="78" customHeight="1" x14ac:dyDescent="0.2">
      <c r="A487" s="101">
        <v>1120</v>
      </c>
      <c r="B487" s="33">
        <v>31005</v>
      </c>
      <c r="C487" s="14" t="s">
        <v>438</v>
      </c>
      <c r="D487" s="49">
        <v>2</v>
      </c>
      <c r="E487" s="69">
        <f>E488</f>
        <v>0</v>
      </c>
      <c r="F487" s="69">
        <f t="shared" ref="F487:Q487" si="194">F488</f>
        <v>0</v>
      </c>
      <c r="G487" s="69">
        <f t="shared" si="194"/>
        <v>0</v>
      </c>
      <c r="H487" s="69">
        <f t="shared" si="194"/>
        <v>0</v>
      </c>
      <c r="I487" s="100">
        <f t="shared" si="194"/>
        <v>0</v>
      </c>
      <c r="J487" s="125">
        <f>J488</f>
        <v>15370.2</v>
      </c>
      <c r="K487" s="69">
        <f t="shared" si="194"/>
        <v>0</v>
      </c>
      <c r="L487" s="69">
        <f t="shared" si="194"/>
        <v>15370.2</v>
      </c>
      <c r="M487" s="69">
        <f t="shared" si="194"/>
        <v>0</v>
      </c>
      <c r="N487" s="100">
        <f t="shared" si="194"/>
        <v>0</v>
      </c>
      <c r="O487" s="125">
        <f t="shared" si="194"/>
        <v>15370.2</v>
      </c>
      <c r="P487" s="69">
        <f t="shared" si="194"/>
        <v>0</v>
      </c>
      <c r="Q487" s="69">
        <f t="shared" si="194"/>
        <v>15370.2</v>
      </c>
      <c r="R487" s="69"/>
      <c r="S487" s="100">
        <v>0</v>
      </c>
      <c r="T487" s="139">
        <f t="shared" si="193"/>
        <v>1</v>
      </c>
      <c r="U487" s="9" t="str">
        <f t="shared" si="193"/>
        <v xml:space="preserve"> </v>
      </c>
      <c r="V487" s="9">
        <f t="shared" si="193"/>
        <v>1</v>
      </c>
      <c r="W487" s="9" t="str">
        <f t="shared" si="193"/>
        <v xml:space="preserve"> </v>
      </c>
      <c r="X487" s="140" t="str">
        <f t="shared" si="193"/>
        <v xml:space="preserve"> </v>
      </c>
    </row>
    <row r="488" spans="1:24" ht="99" customHeight="1" x14ac:dyDescent="0.2">
      <c r="A488" s="114"/>
      <c r="B488" s="47"/>
      <c r="C488" s="15" t="s">
        <v>439</v>
      </c>
      <c r="D488" s="38">
        <v>3</v>
      </c>
      <c r="E488" s="81">
        <f>F488+G488+H488+I488</f>
        <v>0</v>
      </c>
      <c r="F488" s="81">
        <v>0</v>
      </c>
      <c r="G488" s="81">
        <v>0</v>
      </c>
      <c r="H488" s="81">
        <v>0</v>
      </c>
      <c r="I488" s="112">
        <v>0</v>
      </c>
      <c r="J488" s="133">
        <f>K488+L488+M488+N488</f>
        <v>15370.2</v>
      </c>
      <c r="K488" s="81"/>
      <c r="L488" s="81">
        <v>15370.2</v>
      </c>
      <c r="M488" s="81"/>
      <c r="N488" s="112">
        <v>0</v>
      </c>
      <c r="O488" s="133">
        <f>P488+Q488+R488+S488</f>
        <v>15370.2</v>
      </c>
      <c r="P488" s="81"/>
      <c r="Q488" s="81">
        <v>15370.2</v>
      </c>
      <c r="R488" s="81"/>
      <c r="S488" s="112">
        <v>0</v>
      </c>
      <c r="T488" s="141">
        <f t="shared" si="193"/>
        <v>1</v>
      </c>
      <c r="U488" s="16" t="str">
        <f t="shared" si="193"/>
        <v xml:space="preserve"> </v>
      </c>
      <c r="V488" s="16">
        <f t="shared" si="193"/>
        <v>1</v>
      </c>
      <c r="W488" s="16" t="str">
        <f t="shared" si="193"/>
        <v xml:space="preserve"> </v>
      </c>
      <c r="X488" s="142" t="str">
        <f t="shared" si="193"/>
        <v xml:space="preserve"> </v>
      </c>
    </row>
    <row r="489" spans="1:24" s="12" customFormat="1" ht="58.5" customHeight="1" x14ac:dyDescent="0.2">
      <c r="A489" s="101">
        <v>1120</v>
      </c>
      <c r="B489" s="33">
        <v>31007</v>
      </c>
      <c r="C489" s="14" t="s">
        <v>440</v>
      </c>
      <c r="D489" s="49">
        <v>2</v>
      </c>
      <c r="E489" s="69">
        <f t="shared" si="186"/>
        <v>0</v>
      </c>
      <c r="F489" s="69"/>
      <c r="G489" s="69"/>
      <c r="H489" s="69"/>
      <c r="I489" s="100"/>
      <c r="J489" s="125">
        <f t="shared" ref="J489" si="195">SUM(K489:N489)</f>
        <v>85000</v>
      </c>
      <c r="K489" s="69"/>
      <c r="L489" s="69"/>
      <c r="M489" s="69"/>
      <c r="N489" s="100">
        <v>85000</v>
      </c>
      <c r="O489" s="125">
        <f t="shared" ref="O489" si="196">SUM(P489:S489)</f>
        <v>85000</v>
      </c>
      <c r="P489" s="69"/>
      <c r="Q489" s="69"/>
      <c r="R489" s="69"/>
      <c r="S489" s="100">
        <v>85000</v>
      </c>
      <c r="T489" s="139">
        <f t="shared" si="193"/>
        <v>1</v>
      </c>
      <c r="U489" s="9" t="str">
        <f t="shared" si="193"/>
        <v xml:space="preserve"> </v>
      </c>
      <c r="V489" s="9" t="str">
        <f t="shared" si="193"/>
        <v xml:space="preserve"> </v>
      </c>
      <c r="W489" s="9" t="str">
        <f t="shared" si="193"/>
        <v xml:space="preserve"> </v>
      </c>
      <c r="X489" s="140">
        <f t="shared" si="193"/>
        <v>1</v>
      </c>
    </row>
    <row r="490" spans="1:24" s="12" customFormat="1" ht="45.75" customHeight="1" x14ac:dyDescent="0.2">
      <c r="A490" s="101">
        <v>1182</v>
      </c>
      <c r="B490" s="33">
        <v>31001</v>
      </c>
      <c r="C490" s="14" t="s">
        <v>441</v>
      </c>
      <c r="D490" s="49">
        <v>2</v>
      </c>
      <c r="E490" s="69">
        <f>SUM(F490:I490)</f>
        <v>77000</v>
      </c>
      <c r="F490" s="69"/>
      <c r="G490" s="69"/>
      <c r="H490" s="69"/>
      <c r="I490" s="100">
        <v>77000</v>
      </c>
      <c r="J490" s="125">
        <f>SUM(K490:N490)</f>
        <v>147635.01</v>
      </c>
      <c r="K490" s="69"/>
      <c r="L490" s="69"/>
      <c r="M490" s="69"/>
      <c r="N490" s="100">
        <v>147635.01</v>
      </c>
      <c r="O490" s="125">
        <f>SUM(P490:S490)</f>
        <v>147584.5</v>
      </c>
      <c r="P490" s="69"/>
      <c r="Q490" s="69"/>
      <c r="R490" s="69"/>
      <c r="S490" s="100">
        <v>147584.5</v>
      </c>
      <c r="T490" s="139">
        <f t="shared" si="193"/>
        <v>0.99965787247889226</v>
      </c>
      <c r="U490" s="9" t="str">
        <f t="shared" si="193"/>
        <v xml:space="preserve"> </v>
      </c>
      <c r="V490" s="9" t="str">
        <f t="shared" si="193"/>
        <v xml:space="preserve"> </v>
      </c>
      <c r="W490" s="9" t="str">
        <f t="shared" si="193"/>
        <v xml:space="preserve"> </v>
      </c>
      <c r="X490" s="140">
        <f t="shared" si="193"/>
        <v>0.99965787247889226</v>
      </c>
    </row>
    <row r="491" spans="1:24" s="12" customFormat="1" ht="64.5" customHeight="1" x14ac:dyDescent="0.2">
      <c r="A491" s="101">
        <v>1182</v>
      </c>
      <c r="B491" s="33">
        <v>31002</v>
      </c>
      <c r="C491" s="14" t="s">
        <v>442</v>
      </c>
      <c r="D491" s="49">
        <v>2</v>
      </c>
      <c r="E491" s="69">
        <f>SUM(F491:I491)</f>
        <v>0</v>
      </c>
      <c r="F491" s="69">
        <f>SUM(F492)</f>
        <v>0</v>
      </c>
      <c r="G491" s="69">
        <f t="shared" ref="G491:I491" si="197">SUM(G492)</f>
        <v>0</v>
      </c>
      <c r="H491" s="69">
        <f t="shared" si="197"/>
        <v>0</v>
      </c>
      <c r="I491" s="100">
        <f t="shared" si="197"/>
        <v>0</v>
      </c>
      <c r="J491" s="125">
        <f>SUM(K491:N491)</f>
        <v>13370</v>
      </c>
      <c r="K491" s="69">
        <f>SUM(K492)</f>
        <v>0</v>
      </c>
      <c r="L491" s="69">
        <f t="shared" ref="L491:N491" si="198">SUM(L492)</f>
        <v>0</v>
      </c>
      <c r="M491" s="69">
        <f t="shared" si="198"/>
        <v>13370</v>
      </c>
      <c r="N491" s="100">
        <f t="shared" si="198"/>
        <v>0</v>
      </c>
      <c r="O491" s="125">
        <f>SUM(P491:S491)</f>
        <v>13160</v>
      </c>
      <c r="P491" s="69">
        <f>SUM(P492)</f>
        <v>0</v>
      </c>
      <c r="Q491" s="69">
        <f t="shared" ref="Q491:S491" si="199">SUM(Q492)</f>
        <v>0</v>
      </c>
      <c r="R491" s="69">
        <f t="shared" si="199"/>
        <v>13160</v>
      </c>
      <c r="S491" s="100">
        <f t="shared" si="199"/>
        <v>0</v>
      </c>
      <c r="T491" s="139">
        <f t="shared" si="193"/>
        <v>0.98429319371727753</v>
      </c>
      <c r="U491" s="9" t="str">
        <f t="shared" si="193"/>
        <v xml:space="preserve"> </v>
      </c>
      <c r="V491" s="9" t="str">
        <f t="shared" si="193"/>
        <v xml:space="preserve"> </v>
      </c>
      <c r="W491" s="9">
        <f t="shared" si="193"/>
        <v>0.98429319371727753</v>
      </c>
      <c r="X491" s="140" t="str">
        <f t="shared" si="193"/>
        <v xml:space="preserve"> </v>
      </c>
    </row>
    <row r="492" spans="1:24" ht="126.75" customHeight="1" x14ac:dyDescent="0.2">
      <c r="A492" s="111"/>
      <c r="B492" s="32"/>
      <c r="C492" s="15" t="s">
        <v>443</v>
      </c>
      <c r="D492" s="38">
        <v>3</v>
      </c>
      <c r="E492" s="81">
        <f>SUM(F492:I492)</f>
        <v>0</v>
      </c>
      <c r="F492" s="81"/>
      <c r="G492" s="81"/>
      <c r="H492" s="81"/>
      <c r="I492" s="112"/>
      <c r="J492" s="133">
        <f>SUM(K492:N492)</f>
        <v>13370</v>
      </c>
      <c r="K492" s="81"/>
      <c r="L492" s="81"/>
      <c r="M492" s="81">
        <v>13370</v>
      </c>
      <c r="N492" s="112"/>
      <c r="O492" s="133">
        <f>SUM(P492:S492)</f>
        <v>13160</v>
      </c>
      <c r="P492" s="81"/>
      <c r="Q492" s="81"/>
      <c r="R492" s="81">
        <v>13160</v>
      </c>
      <c r="S492" s="112"/>
      <c r="T492" s="141">
        <f t="shared" si="193"/>
        <v>0.98429319371727753</v>
      </c>
      <c r="U492" s="16" t="str">
        <f t="shared" si="193"/>
        <v xml:space="preserve"> </v>
      </c>
      <c r="V492" s="16" t="str">
        <f t="shared" si="193"/>
        <v xml:space="preserve"> </v>
      </c>
      <c r="W492" s="16">
        <f t="shared" si="193"/>
        <v>0.98429319371727753</v>
      </c>
      <c r="X492" s="142" t="str">
        <f t="shared" si="193"/>
        <v xml:space="preserve"> </v>
      </c>
    </row>
    <row r="493" spans="1:24" s="12" customFormat="1" ht="81" customHeight="1" x14ac:dyDescent="0.2">
      <c r="A493" s="101">
        <v>1182</v>
      </c>
      <c r="B493" s="33">
        <v>31003</v>
      </c>
      <c r="C493" s="14" t="s">
        <v>444</v>
      </c>
      <c r="D493" s="49">
        <v>2</v>
      </c>
      <c r="E493" s="69">
        <f t="shared" ref="E493" si="200">SUM(F493:I493)</f>
        <v>0</v>
      </c>
      <c r="F493" s="69"/>
      <c r="G493" s="69"/>
      <c r="H493" s="69"/>
      <c r="I493" s="100"/>
      <c r="J493" s="125">
        <f t="shared" ref="J493" si="201">SUM(K493:N493)</f>
        <v>72000</v>
      </c>
      <c r="K493" s="69"/>
      <c r="L493" s="69"/>
      <c r="M493" s="69"/>
      <c r="N493" s="100">
        <v>72000</v>
      </c>
      <c r="O493" s="125">
        <f t="shared" ref="O493" si="202">SUM(P493:S493)</f>
        <v>72000</v>
      </c>
      <c r="P493" s="69"/>
      <c r="Q493" s="69"/>
      <c r="R493" s="69"/>
      <c r="S493" s="100">
        <v>72000</v>
      </c>
      <c r="T493" s="139">
        <f t="shared" si="193"/>
        <v>1</v>
      </c>
      <c r="U493" s="9" t="str">
        <f t="shared" si="193"/>
        <v xml:space="preserve"> </v>
      </c>
      <c r="V493" s="9" t="str">
        <f t="shared" si="193"/>
        <v xml:space="preserve"> </v>
      </c>
      <c r="W493" s="9" t="str">
        <f t="shared" si="193"/>
        <v xml:space="preserve"> </v>
      </c>
      <c r="X493" s="140">
        <f t="shared" si="193"/>
        <v>1</v>
      </c>
    </row>
    <row r="494" spans="1:24" s="12" customFormat="1" ht="51" customHeight="1" x14ac:dyDescent="0.2">
      <c r="A494" s="101">
        <v>1228</v>
      </c>
      <c r="B494" s="33">
        <v>31001</v>
      </c>
      <c r="C494" s="14" t="s">
        <v>445</v>
      </c>
      <c r="D494" s="49">
        <v>2</v>
      </c>
      <c r="E494" s="69">
        <f>SUM(F494:I494)</f>
        <v>1500000</v>
      </c>
      <c r="F494" s="69">
        <v>1500000</v>
      </c>
      <c r="G494" s="69"/>
      <c r="H494" s="69"/>
      <c r="I494" s="100"/>
      <c r="J494" s="125">
        <f>SUM(K494:N494)</f>
        <v>3651.3</v>
      </c>
      <c r="K494" s="69">
        <v>3651.3</v>
      </c>
      <c r="L494" s="69"/>
      <c r="M494" s="69"/>
      <c r="N494" s="100"/>
      <c r="O494" s="125">
        <f>SUM(P494:S494)</f>
        <v>0</v>
      </c>
      <c r="P494" s="69"/>
      <c r="Q494" s="69"/>
      <c r="R494" s="69"/>
      <c r="S494" s="100"/>
      <c r="T494" s="139">
        <f t="shared" si="193"/>
        <v>0</v>
      </c>
      <c r="U494" s="9">
        <f t="shared" si="193"/>
        <v>0</v>
      </c>
      <c r="V494" s="9" t="str">
        <f t="shared" si="193"/>
        <v xml:space="preserve"> </v>
      </c>
      <c r="W494" s="9" t="str">
        <f t="shared" si="193"/>
        <v xml:space="preserve"> </v>
      </c>
      <c r="X494" s="140" t="str">
        <f t="shared" si="193"/>
        <v xml:space="preserve"> </v>
      </c>
    </row>
    <row r="495" spans="1:24" s="10" customFormat="1" ht="38.25" customHeight="1" x14ac:dyDescent="0.2">
      <c r="A495" s="101">
        <v>1228</v>
      </c>
      <c r="B495" s="33">
        <v>31002</v>
      </c>
      <c r="C495" s="14" t="s">
        <v>446</v>
      </c>
      <c r="D495" s="49">
        <v>2</v>
      </c>
      <c r="E495" s="69">
        <f>SUM(F495:I495)</f>
        <v>1200000</v>
      </c>
      <c r="F495" s="69">
        <v>1200000</v>
      </c>
      <c r="G495" s="69"/>
      <c r="H495" s="69"/>
      <c r="I495" s="100"/>
      <c r="J495" s="125">
        <f>SUM(K495:N495)</f>
        <v>332511.5</v>
      </c>
      <c r="K495" s="69">
        <f>SUM(K496)</f>
        <v>0</v>
      </c>
      <c r="L495" s="69">
        <f t="shared" ref="L495:N495" si="203">SUM(L496)</f>
        <v>332511.5</v>
      </c>
      <c r="M495" s="69">
        <f t="shared" si="203"/>
        <v>0</v>
      </c>
      <c r="N495" s="100">
        <f t="shared" si="203"/>
        <v>0</v>
      </c>
      <c r="O495" s="125">
        <f>SUM(P495:S495)</f>
        <v>301833.99</v>
      </c>
      <c r="P495" s="69">
        <f>SUM(P496)</f>
        <v>0</v>
      </c>
      <c r="Q495" s="69">
        <f t="shared" ref="Q495:S495" si="204">SUM(Q496)</f>
        <v>301833.99</v>
      </c>
      <c r="R495" s="69">
        <f t="shared" si="204"/>
        <v>0</v>
      </c>
      <c r="S495" s="100">
        <f t="shared" si="204"/>
        <v>0</v>
      </c>
      <c r="T495" s="139">
        <f t="shared" si="193"/>
        <v>0.90774000297734059</v>
      </c>
      <c r="U495" s="9" t="str">
        <f t="shared" si="193"/>
        <v xml:space="preserve"> </v>
      </c>
      <c r="V495" s="9">
        <f t="shared" si="193"/>
        <v>0.90774000297734059</v>
      </c>
      <c r="W495" s="9" t="str">
        <f t="shared" si="193"/>
        <v xml:space="preserve"> </v>
      </c>
      <c r="X495" s="140" t="str">
        <f t="shared" si="193"/>
        <v xml:space="preserve"> </v>
      </c>
    </row>
    <row r="496" spans="1:24" s="1" customFormat="1" ht="46.5" customHeight="1" x14ac:dyDescent="0.2">
      <c r="A496" s="111"/>
      <c r="B496" s="32"/>
      <c r="C496" s="15" t="s">
        <v>447</v>
      </c>
      <c r="D496" s="38">
        <v>3</v>
      </c>
      <c r="E496" s="81">
        <f>SUM(F496:I496)</f>
        <v>0</v>
      </c>
      <c r="F496" s="81"/>
      <c r="G496" s="81"/>
      <c r="H496" s="81"/>
      <c r="I496" s="112"/>
      <c r="J496" s="133">
        <f>SUM(K496:N496)</f>
        <v>332511.5</v>
      </c>
      <c r="K496" s="81"/>
      <c r="L496" s="81">
        <v>332511.5</v>
      </c>
      <c r="M496" s="81"/>
      <c r="N496" s="112"/>
      <c r="O496" s="133">
        <f>SUM(P496:S496)</f>
        <v>301833.99</v>
      </c>
      <c r="P496" s="81"/>
      <c r="Q496" s="81">
        <v>301833.99</v>
      </c>
      <c r="R496" s="81"/>
      <c r="S496" s="112"/>
      <c r="T496" s="141">
        <f t="shared" si="193"/>
        <v>0.90774000297734059</v>
      </c>
      <c r="U496" s="16" t="str">
        <f t="shared" si="193"/>
        <v xml:space="preserve"> </v>
      </c>
      <c r="V496" s="16">
        <f t="shared" si="193"/>
        <v>0.90774000297734059</v>
      </c>
      <c r="W496" s="16" t="str">
        <f t="shared" si="193"/>
        <v xml:space="preserve"> </v>
      </c>
      <c r="X496" s="142" t="str">
        <f t="shared" si="193"/>
        <v xml:space="preserve"> </v>
      </c>
    </row>
    <row r="497" spans="1:24" s="1" customFormat="1" ht="45.75" customHeight="1" x14ac:dyDescent="0.2">
      <c r="A497" s="101">
        <v>1228</v>
      </c>
      <c r="B497" s="33">
        <v>31007</v>
      </c>
      <c r="C497" s="14" t="s">
        <v>448</v>
      </c>
      <c r="D497" s="49">
        <v>2</v>
      </c>
      <c r="E497" s="69">
        <f>SUM(F497:I497)</f>
        <v>0</v>
      </c>
      <c r="F497" s="69"/>
      <c r="G497" s="69"/>
      <c r="H497" s="69"/>
      <c r="I497" s="100"/>
      <c r="J497" s="125">
        <f>SUM(K497:N497)</f>
        <v>417099.2</v>
      </c>
      <c r="K497" s="69"/>
      <c r="L497" s="69"/>
      <c r="M497" s="69"/>
      <c r="N497" s="100">
        <v>417099.2</v>
      </c>
      <c r="O497" s="125">
        <f>SUM(P497:S497)</f>
        <v>417099.2</v>
      </c>
      <c r="P497" s="69"/>
      <c r="Q497" s="69"/>
      <c r="R497" s="69"/>
      <c r="S497" s="100">
        <v>417099.2</v>
      </c>
      <c r="T497" s="139">
        <f t="shared" si="193"/>
        <v>1</v>
      </c>
      <c r="U497" s="9" t="str">
        <f t="shared" si="193"/>
        <v xml:space="preserve"> </v>
      </c>
      <c r="V497" s="9" t="str">
        <f t="shared" si="193"/>
        <v xml:space="preserve"> </v>
      </c>
      <c r="W497" s="9" t="str">
        <f t="shared" si="193"/>
        <v xml:space="preserve"> </v>
      </c>
      <c r="X497" s="140">
        <f t="shared" si="193"/>
        <v>1</v>
      </c>
    </row>
    <row r="498" spans="1:24" s="10" customFormat="1" ht="40.5" customHeight="1" x14ac:dyDescent="0.2">
      <c r="A498" s="101"/>
      <c r="B498" s="57"/>
      <c r="C498" s="57" t="s">
        <v>449</v>
      </c>
      <c r="D498" s="49">
        <v>1</v>
      </c>
      <c r="E498" s="69">
        <f>SUM(E499:E500,E502)</f>
        <v>4321818.7</v>
      </c>
      <c r="F498" s="69">
        <f>SUM(F499:F500,F502)</f>
        <v>4000000</v>
      </c>
      <c r="G498" s="69">
        <f t="shared" ref="G498:I498" si="205">SUM(G499:G500,G502)</f>
        <v>244000</v>
      </c>
      <c r="H498" s="69">
        <f t="shared" si="205"/>
        <v>56000</v>
      </c>
      <c r="I498" s="100">
        <f t="shared" si="205"/>
        <v>21818.7</v>
      </c>
      <c r="J498" s="125">
        <f>SUM(J499:J500,J502)</f>
        <v>1344818.7</v>
      </c>
      <c r="K498" s="69">
        <f>SUM(K499:K500,K502)</f>
        <v>1273000</v>
      </c>
      <c r="L498" s="69">
        <f t="shared" ref="L498:N498" si="206">SUM(L499:L500,L502)</f>
        <v>50000</v>
      </c>
      <c r="M498" s="69">
        <f t="shared" si="206"/>
        <v>0</v>
      </c>
      <c r="N498" s="100">
        <f t="shared" si="206"/>
        <v>21818.7</v>
      </c>
      <c r="O498" s="125">
        <f>SUM(O499:O500,O502)</f>
        <v>44285.630000000005</v>
      </c>
      <c r="P498" s="69">
        <f>SUM(P499:P500,P502)</f>
        <v>0</v>
      </c>
      <c r="Q498" s="69">
        <f t="shared" ref="Q498:S498" si="207">SUM(Q499:Q500,Q502)</f>
        <v>23792.52</v>
      </c>
      <c r="R498" s="69">
        <f t="shared" si="207"/>
        <v>0</v>
      </c>
      <c r="S498" s="100">
        <f t="shared" si="207"/>
        <v>20493.11</v>
      </c>
      <c r="T498" s="139">
        <f t="shared" si="193"/>
        <v>3.2930557851404064E-2</v>
      </c>
      <c r="U498" s="9">
        <f t="shared" si="193"/>
        <v>0</v>
      </c>
      <c r="V498" s="9">
        <f t="shared" si="193"/>
        <v>0.47585040000000001</v>
      </c>
      <c r="W498" s="9" t="str">
        <f t="shared" si="193"/>
        <v xml:space="preserve"> </v>
      </c>
      <c r="X498" s="140">
        <f t="shared" si="193"/>
        <v>0.9392452345923451</v>
      </c>
    </row>
    <row r="499" spans="1:24" s="10" customFormat="1" ht="48.75" customHeight="1" x14ac:dyDescent="0.2">
      <c r="A499" s="101">
        <v>1058</v>
      </c>
      <c r="B499" s="33">
        <v>31001</v>
      </c>
      <c r="C499" s="14" t="s">
        <v>450</v>
      </c>
      <c r="D499" s="49">
        <v>2</v>
      </c>
      <c r="E499" s="69">
        <f>SUM(F499:I499)</f>
        <v>21818.7</v>
      </c>
      <c r="F499" s="69"/>
      <c r="G499" s="69"/>
      <c r="H499" s="69"/>
      <c r="I499" s="100">
        <v>21818.7</v>
      </c>
      <c r="J499" s="125">
        <f>SUM(K499:N499)</f>
        <v>21818.7</v>
      </c>
      <c r="K499" s="69"/>
      <c r="L499" s="69"/>
      <c r="M499" s="69"/>
      <c r="N499" s="100">
        <v>21818.7</v>
      </c>
      <c r="O499" s="125">
        <f>SUM(P499:S499)</f>
        <v>20493.11</v>
      </c>
      <c r="P499" s="69"/>
      <c r="Q499" s="69"/>
      <c r="R499" s="69"/>
      <c r="S499" s="100">
        <v>20493.11</v>
      </c>
      <c r="T499" s="139">
        <f t="shared" si="193"/>
        <v>0.9392452345923451</v>
      </c>
      <c r="U499" s="9" t="str">
        <f t="shared" si="193"/>
        <v xml:space="preserve"> </v>
      </c>
      <c r="V499" s="9" t="str">
        <f t="shared" si="193"/>
        <v xml:space="preserve"> </v>
      </c>
      <c r="W499" s="9" t="str">
        <f t="shared" si="193"/>
        <v xml:space="preserve"> </v>
      </c>
      <c r="X499" s="140">
        <f t="shared" si="193"/>
        <v>0.9392452345923451</v>
      </c>
    </row>
    <row r="500" spans="1:24" s="10" customFormat="1" ht="44.25" customHeight="1" x14ac:dyDescent="0.2">
      <c r="A500" s="101">
        <v>1058</v>
      </c>
      <c r="B500" s="33">
        <v>31002</v>
      </c>
      <c r="C500" s="14" t="s">
        <v>451</v>
      </c>
      <c r="D500" s="49">
        <v>2</v>
      </c>
      <c r="E500" s="69">
        <f>SUM(F500:I500)</f>
        <v>300000</v>
      </c>
      <c r="F500" s="69"/>
      <c r="G500" s="69">
        <v>244000</v>
      </c>
      <c r="H500" s="69">
        <v>56000</v>
      </c>
      <c r="I500" s="100"/>
      <c r="J500" s="125">
        <f>SUM(K500:N500)</f>
        <v>50000</v>
      </c>
      <c r="K500" s="69"/>
      <c r="L500" s="69">
        <v>50000</v>
      </c>
      <c r="M500" s="69"/>
      <c r="N500" s="100"/>
      <c r="O500" s="125">
        <f>SUM(P500:S500)</f>
        <v>23792.52</v>
      </c>
      <c r="P500" s="69"/>
      <c r="Q500" s="69">
        <v>23792.52</v>
      </c>
      <c r="R500" s="69"/>
      <c r="S500" s="100"/>
      <c r="T500" s="139">
        <f t="shared" si="193"/>
        <v>0.47585040000000001</v>
      </c>
      <c r="U500" s="9" t="str">
        <f t="shared" si="193"/>
        <v xml:space="preserve"> </v>
      </c>
      <c r="V500" s="9">
        <f t="shared" si="193"/>
        <v>0.47585040000000001</v>
      </c>
      <c r="W500" s="9" t="str">
        <f t="shared" si="193"/>
        <v xml:space="preserve"> </v>
      </c>
      <c r="X500" s="140" t="str">
        <f t="shared" si="193"/>
        <v xml:space="preserve"> </v>
      </c>
    </row>
    <row r="501" spans="1:24" s="1" customFormat="1" ht="44.25" customHeight="1" x14ac:dyDescent="0.2">
      <c r="A501" s="111"/>
      <c r="B501" s="32"/>
      <c r="C501" s="15" t="s">
        <v>452</v>
      </c>
      <c r="D501" s="38">
        <v>3</v>
      </c>
      <c r="E501" s="81"/>
      <c r="F501" s="81"/>
      <c r="G501" s="81"/>
      <c r="H501" s="81"/>
      <c r="I501" s="112"/>
      <c r="J501" s="133">
        <f>SUM(K501:N501)</f>
        <v>50000</v>
      </c>
      <c r="K501" s="81"/>
      <c r="L501" s="81">
        <v>50000</v>
      </c>
      <c r="M501" s="81"/>
      <c r="N501" s="112"/>
      <c r="O501" s="133">
        <f>SUM(P501:S501)</f>
        <v>23793.52</v>
      </c>
      <c r="P501" s="81"/>
      <c r="Q501" s="81">
        <v>23793.52</v>
      </c>
      <c r="R501" s="81"/>
      <c r="S501" s="112"/>
      <c r="T501" s="141">
        <f t="shared" si="193"/>
        <v>0.47587040000000003</v>
      </c>
      <c r="U501" s="16" t="str">
        <f t="shared" si="193"/>
        <v xml:space="preserve"> </v>
      </c>
      <c r="V501" s="16">
        <f t="shared" si="193"/>
        <v>0.47587040000000003</v>
      </c>
      <c r="W501" s="16" t="str">
        <f t="shared" si="193"/>
        <v xml:space="preserve"> </v>
      </c>
      <c r="X501" s="142" t="str">
        <f t="shared" si="193"/>
        <v xml:space="preserve"> </v>
      </c>
    </row>
    <row r="502" spans="1:24" s="10" customFormat="1" ht="39.75" customHeight="1" x14ac:dyDescent="0.2">
      <c r="A502" s="101">
        <v>1165</v>
      </c>
      <c r="B502" s="33">
        <v>31003</v>
      </c>
      <c r="C502" s="14" t="s">
        <v>453</v>
      </c>
      <c r="D502" s="49">
        <v>2</v>
      </c>
      <c r="E502" s="69">
        <f>SUM(F502:I502)</f>
        <v>4000000</v>
      </c>
      <c r="F502" s="69">
        <v>4000000</v>
      </c>
      <c r="G502" s="69"/>
      <c r="H502" s="69"/>
      <c r="I502" s="100"/>
      <c r="J502" s="125">
        <f>SUM(K502:N502)</f>
        <v>1273000</v>
      </c>
      <c r="K502" s="69">
        <v>1273000</v>
      </c>
      <c r="L502" s="69"/>
      <c r="M502" s="69"/>
      <c r="N502" s="100"/>
      <c r="O502" s="125">
        <f>SUM(P502:S502)</f>
        <v>0</v>
      </c>
      <c r="P502" s="69"/>
      <c r="Q502" s="69"/>
      <c r="R502" s="69"/>
      <c r="S502" s="100"/>
      <c r="T502" s="139">
        <f t="shared" si="193"/>
        <v>0</v>
      </c>
      <c r="U502" s="9">
        <f t="shared" si="193"/>
        <v>0</v>
      </c>
      <c r="V502" s="9" t="str">
        <f t="shared" si="193"/>
        <v xml:space="preserve"> </v>
      </c>
      <c r="W502" s="9" t="str">
        <f t="shared" si="193"/>
        <v xml:space="preserve"> </v>
      </c>
      <c r="X502" s="140" t="str">
        <f t="shared" si="193"/>
        <v xml:space="preserve"> </v>
      </c>
    </row>
    <row r="503" spans="1:24" s="10" customFormat="1" ht="42" customHeight="1" x14ac:dyDescent="0.2">
      <c r="A503" s="101"/>
      <c r="B503" s="57"/>
      <c r="C503" s="57" t="s">
        <v>454</v>
      </c>
      <c r="D503" s="49">
        <v>1</v>
      </c>
      <c r="E503" s="69">
        <f>E504+E505</f>
        <v>38900</v>
      </c>
      <c r="F503" s="69">
        <f>F504+F505</f>
        <v>0</v>
      </c>
      <c r="G503" s="69">
        <f t="shared" ref="G503:I503" si="208">G504+G505</f>
        <v>0</v>
      </c>
      <c r="H503" s="69">
        <f t="shared" si="208"/>
        <v>0</v>
      </c>
      <c r="I503" s="100">
        <f t="shared" si="208"/>
        <v>38900</v>
      </c>
      <c r="J503" s="125">
        <f>J504+J505</f>
        <v>8561514.5700000003</v>
      </c>
      <c r="K503" s="69">
        <f>K504+K505</f>
        <v>0</v>
      </c>
      <c r="L503" s="69">
        <f t="shared" ref="L503:N503" si="209">L504+L505</f>
        <v>0</v>
      </c>
      <c r="M503" s="69">
        <f t="shared" si="209"/>
        <v>0</v>
      </c>
      <c r="N503" s="100">
        <f t="shared" si="209"/>
        <v>8561514.5700000003</v>
      </c>
      <c r="O503" s="125">
        <f>O504+O505</f>
        <v>8548598.4000000004</v>
      </c>
      <c r="P503" s="69">
        <f>P504+P505</f>
        <v>0</v>
      </c>
      <c r="Q503" s="69">
        <f t="shared" ref="Q503:S503" si="210">Q504+Q505</f>
        <v>0</v>
      </c>
      <c r="R503" s="69">
        <f t="shared" si="210"/>
        <v>0</v>
      </c>
      <c r="S503" s="100">
        <f t="shared" si="210"/>
        <v>8548598.4000000004</v>
      </c>
      <c r="T503" s="139">
        <f t="shared" si="193"/>
        <v>0.99849136856634468</v>
      </c>
      <c r="U503" s="9" t="str">
        <f t="shared" si="193"/>
        <v xml:space="preserve"> </v>
      </c>
      <c r="V503" s="9" t="str">
        <f t="shared" si="193"/>
        <v xml:space="preserve"> </v>
      </c>
      <c r="W503" s="9" t="str">
        <f t="shared" si="193"/>
        <v xml:space="preserve"> </v>
      </c>
      <c r="X503" s="140">
        <f t="shared" si="193"/>
        <v>0.99849136856634468</v>
      </c>
    </row>
    <row r="504" spans="1:24" s="12" customFormat="1" ht="56.25" customHeight="1" x14ac:dyDescent="0.2">
      <c r="A504" s="101">
        <v>1061</v>
      </c>
      <c r="B504" s="33">
        <v>31001</v>
      </c>
      <c r="C504" s="14" t="s">
        <v>455</v>
      </c>
      <c r="D504" s="49">
        <v>2</v>
      </c>
      <c r="E504" s="69">
        <f t="shared" ref="E504:E505" si="211">SUM(F504:I504)</f>
        <v>38900</v>
      </c>
      <c r="F504" s="69"/>
      <c r="G504" s="69"/>
      <c r="H504" s="69"/>
      <c r="I504" s="100">
        <v>38900</v>
      </c>
      <c r="J504" s="125">
        <f t="shared" ref="J504:J505" si="212">SUM(K504:N504)</f>
        <v>95900</v>
      </c>
      <c r="K504" s="69"/>
      <c r="L504" s="69"/>
      <c r="M504" s="69"/>
      <c r="N504" s="100">
        <v>95900</v>
      </c>
      <c r="O504" s="125">
        <f t="shared" ref="O504:O505" si="213">SUM(P504:S504)</f>
        <v>94653.39</v>
      </c>
      <c r="P504" s="69"/>
      <c r="Q504" s="69"/>
      <c r="R504" s="69"/>
      <c r="S504" s="100">
        <v>94653.39</v>
      </c>
      <c r="T504" s="139">
        <f t="shared" si="193"/>
        <v>0.98700093847758086</v>
      </c>
      <c r="U504" s="9" t="str">
        <f t="shared" si="193"/>
        <v xml:space="preserve"> </v>
      </c>
      <c r="V504" s="9" t="str">
        <f t="shared" si="193"/>
        <v xml:space="preserve"> </v>
      </c>
      <c r="W504" s="9" t="str">
        <f t="shared" si="193"/>
        <v xml:space="preserve"> </v>
      </c>
      <c r="X504" s="140">
        <f t="shared" si="193"/>
        <v>0.98700093847758086</v>
      </c>
    </row>
    <row r="505" spans="1:24" s="12" customFormat="1" ht="43.5" customHeight="1" x14ac:dyDescent="0.2">
      <c r="A505" s="101">
        <v>1128</v>
      </c>
      <c r="B505" s="33">
        <v>31001</v>
      </c>
      <c r="C505" s="14" t="s">
        <v>456</v>
      </c>
      <c r="D505" s="49">
        <v>2</v>
      </c>
      <c r="E505" s="69">
        <f t="shared" si="211"/>
        <v>0</v>
      </c>
      <c r="F505" s="69"/>
      <c r="G505" s="69"/>
      <c r="H505" s="69"/>
      <c r="I505" s="100"/>
      <c r="J505" s="125">
        <f t="shared" si="212"/>
        <v>8465614.5700000003</v>
      </c>
      <c r="K505" s="69"/>
      <c r="L505" s="69"/>
      <c r="M505" s="69"/>
      <c r="N505" s="100">
        <v>8465614.5700000003</v>
      </c>
      <c r="O505" s="125">
        <f t="shared" si="213"/>
        <v>8453945.0099999998</v>
      </c>
      <c r="P505" s="69"/>
      <c r="Q505" s="69"/>
      <c r="R505" s="69"/>
      <c r="S505" s="100">
        <v>8453945.0099999998</v>
      </c>
      <c r="T505" s="139">
        <f t="shared" si="193"/>
        <v>0.99862153421898581</v>
      </c>
      <c r="U505" s="9" t="str">
        <f t="shared" si="193"/>
        <v xml:space="preserve"> </v>
      </c>
      <c r="V505" s="9" t="str">
        <f t="shared" si="193"/>
        <v xml:space="preserve"> </v>
      </c>
      <c r="W505" s="9" t="str">
        <f t="shared" si="193"/>
        <v xml:space="preserve"> </v>
      </c>
      <c r="X505" s="140">
        <f t="shared" si="193"/>
        <v>0.99862153421898581</v>
      </c>
    </row>
    <row r="506" spans="1:24" s="12" customFormat="1" ht="28.5" customHeight="1" x14ac:dyDescent="0.2">
      <c r="A506" s="101"/>
      <c r="B506" s="57"/>
      <c r="C506" s="57" t="s">
        <v>457</v>
      </c>
      <c r="D506" s="49">
        <v>1</v>
      </c>
      <c r="E506" s="69">
        <f>SUM(E507:E517)</f>
        <v>1314276.2999999998</v>
      </c>
      <c r="F506" s="69">
        <f>SUM(F507:F517)</f>
        <v>0</v>
      </c>
      <c r="G506" s="69">
        <f>SUM(G507:G517)</f>
        <v>0</v>
      </c>
      <c r="H506" s="69">
        <f t="shared" ref="H506:I506" si="214">SUM(H507:H517)</f>
        <v>673361.6</v>
      </c>
      <c r="I506" s="100">
        <f t="shared" si="214"/>
        <v>640914.69999999995</v>
      </c>
      <c r="J506" s="125">
        <f>SUM(J507:J517)</f>
        <v>1541869.71</v>
      </c>
      <c r="K506" s="69">
        <f>SUM(K507:K517)</f>
        <v>0</v>
      </c>
      <c r="L506" s="69">
        <f>SUM(L507:L517)</f>
        <v>0</v>
      </c>
      <c r="M506" s="69">
        <f t="shared" ref="M506:N506" si="215">SUM(M507:M517)</f>
        <v>634355.6</v>
      </c>
      <c r="N506" s="100">
        <f t="shared" si="215"/>
        <v>907514.11</v>
      </c>
      <c r="O506" s="125">
        <f>SUM(O507:O517)</f>
        <v>1539559.08</v>
      </c>
      <c r="P506" s="69">
        <f>SUM(P507:P517)</f>
        <v>0</v>
      </c>
      <c r="Q506" s="69">
        <f>SUM(Q507:Q517)</f>
        <v>0</v>
      </c>
      <c r="R506" s="69">
        <f t="shared" ref="R506:S506" si="216">SUM(R507:R517)</f>
        <v>632364.75</v>
      </c>
      <c r="S506" s="100">
        <f t="shared" si="216"/>
        <v>907194.33000000007</v>
      </c>
      <c r="T506" s="139">
        <f t="shared" si="193"/>
        <v>0.99850141034290119</v>
      </c>
      <c r="U506" s="9" t="str">
        <f t="shared" si="193"/>
        <v xml:space="preserve"> </v>
      </c>
      <c r="V506" s="9" t="str">
        <f t="shared" si="193"/>
        <v xml:space="preserve"> </v>
      </c>
      <c r="W506" s="9">
        <f t="shared" si="193"/>
        <v>0.99686161830998266</v>
      </c>
      <c r="X506" s="140">
        <f t="shared" si="193"/>
        <v>0.99964763082306241</v>
      </c>
    </row>
    <row r="507" spans="1:24" s="34" customFormat="1" ht="56.25" customHeight="1" x14ac:dyDescent="0.25">
      <c r="A507" s="101">
        <v>1016</v>
      </c>
      <c r="B507" s="33">
        <v>32001</v>
      </c>
      <c r="C507" s="14" t="s">
        <v>458</v>
      </c>
      <c r="D507" s="49">
        <v>2</v>
      </c>
      <c r="E507" s="69">
        <f>SUM(F507:I507)</f>
        <v>0</v>
      </c>
      <c r="F507" s="69"/>
      <c r="G507" s="69"/>
      <c r="H507" s="69"/>
      <c r="I507" s="100"/>
      <c r="J507" s="125">
        <f>SUM(K507:N507)</f>
        <v>3954.4</v>
      </c>
      <c r="K507" s="69"/>
      <c r="L507" s="69"/>
      <c r="M507" s="69"/>
      <c r="N507" s="100">
        <v>3954.4</v>
      </c>
      <c r="O507" s="125">
        <f>SUM(P507:S507)</f>
        <v>3907.13</v>
      </c>
      <c r="P507" s="69"/>
      <c r="Q507" s="69"/>
      <c r="R507" s="69"/>
      <c r="S507" s="100">
        <v>3907.13</v>
      </c>
      <c r="T507" s="139">
        <f t="shared" si="193"/>
        <v>0.98804622698765932</v>
      </c>
      <c r="U507" s="9" t="str">
        <f t="shared" si="193"/>
        <v xml:space="preserve"> </v>
      </c>
      <c r="V507" s="9" t="str">
        <f t="shared" si="193"/>
        <v xml:space="preserve"> </v>
      </c>
      <c r="W507" s="9" t="str">
        <f t="shared" si="193"/>
        <v xml:space="preserve"> </v>
      </c>
      <c r="X507" s="140">
        <f t="shared" si="193"/>
        <v>0.98804622698765932</v>
      </c>
    </row>
    <row r="508" spans="1:24" s="34" customFormat="1" ht="75" customHeight="1" x14ac:dyDescent="0.25">
      <c r="A508" s="101">
        <v>1016</v>
      </c>
      <c r="B508" s="33">
        <v>32003</v>
      </c>
      <c r="C508" s="14" t="s">
        <v>459</v>
      </c>
      <c r="D508" s="49">
        <v>2</v>
      </c>
      <c r="E508" s="69">
        <f>SUM(F508:I508)</f>
        <v>200000</v>
      </c>
      <c r="F508" s="69"/>
      <c r="G508" s="69"/>
      <c r="H508" s="69"/>
      <c r="I508" s="100">
        <v>200000</v>
      </c>
      <c r="J508" s="125">
        <f>SUM(K508:N508)</f>
        <v>200000</v>
      </c>
      <c r="K508" s="69"/>
      <c r="L508" s="69"/>
      <c r="M508" s="69"/>
      <c r="N508" s="100">
        <v>200000</v>
      </c>
      <c r="O508" s="125">
        <f>SUM(P508:S508)</f>
        <v>199831.82</v>
      </c>
      <c r="P508" s="69"/>
      <c r="Q508" s="69"/>
      <c r="R508" s="69"/>
      <c r="S508" s="100">
        <v>199831.82</v>
      </c>
      <c r="T508" s="139">
        <f t="shared" si="193"/>
        <v>0.99915910000000008</v>
      </c>
      <c r="U508" s="9" t="str">
        <f t="shared" si="193"/>
        <v xml:space="preserve"> </v>
      </c>
      <c r="V508" s="9" t="str">
        <f t="shared" si="193"/>
        <v xml:space="preserve"> </v>
      </c>
      <c r="W508" s="9" t="str">
        <f t="shared" si="193"/>
        <v xml:space="preserve"> </v>
      </c>
      <c r="X508" s="140">
        <f t="shared" si="193"/>
        <v>0.99915910000000008</v>
      </c>
    </row>
    <row r="509" spans="1:24" s="34" customFormat="1" ht="49.5" customHeight="1" x14ac:dyDescent="0.25">
      <c r="A509" s="101">
        <v>1071</v>
      </c>
      <c r="B509" s="33">
        <v>31001</v>
      </c>
      <c r="C509" s="14" t="s">
        <v>460</v>
      </c>
      <c r="D509" s="49">
        <v>2</v>
      </c>
      <c r="E509" s="69">
        <f>SUM(F509:I509)</f>
        <v>15693</v>
      </c>
      <c r="F509" s="69"/>
      <c r="G509" s="69"/>
      <c r="H509" s="69"/>
      <c r="I509" s="100">
        <v>15693</v>
      </c>
      <c r="J509" s="125">
        <f>SUM(K509:N509)</f>
        <v>15601.8</v>
      </c>
      <c r="K509" s="69"/>
      <c r="L509" s="69"/>
      <c r="M509" s="69"/>
      <c r="N509" s="100">
        <v>15601.8</v>
      </c>
      <c r="O509" s="125">
        <f>SUM(P509:S509)</f>
        <v>15578.26</v>
      </c>
      <c r="P509" s="69"/>
      <c r="Q509" s="69"/>
      <c r="R509" s="69"/>
      <c r="S509" s="100">
        <v>15578.26</v>
      </c>
      <c r="T509" s="139">
        <f t="shared" si="193"/>
        <v>0.9984911997333642</v>
      </c>
      <c r="U509" s="9" t="str">
        <f t="shared" si="193"/>
        <v xml:space="preserve"> </v>
      </c>
      <c r="V509" s="9" t="str">
        <f t="shared" si="193"/>
        <v xml:space="preserve"> </v>
      </c>
      <c r="W509" s="9" t="str">
        <f t="shared" si="193"/>
        <v xml:space="preserve"> </v>
      </c>
      <c r="X509" s="140">
        <f t="shared" si="193"/>
        <v>0.9984911997333642</v>
      </c>
    </row>
    <row r="510" spans="1:24" s="34" customFormat="1" ht="57" customHeight="1" x14ac:dyDescent="0.25">
      <c r="A510" s="101">
        <v>1071</v>
      </c>
      <c r="B510" s="33">
        <v>31004</v>
      </c>
      <c r="C510" s="14" t="s">
        <v>461</v>
      </c>
      <c r="D510" s="49">
        <v>2</v>
      </c>
      <c r="E510" s="69">
        <f>SUM(F510:I510)</f>
        <v>2480</v>
      </c>
      <c r="F510" s="69"/>
      <c r="G510" s="69"/>
      <c r="H510" s="69"/>
      <c r="I510" s="100">
        <v>2480</v>
      </c>
      <c r="J510" s="125">
        <f>SUM(K510:N510)</f>
        <v>2226.0100000000002</v>
      </c>
      <c r="K510" s="69"/>
      <c r="L510" s="69"/>
      <c r="M510" s="69"/>
      <c r="N510" s="100">
        <v>2226.0100000000002</v>
      </c>
      <c r="O510" s="125">
        <f>SUM(P510:S510)</f>
        <v>2226</v>
      </c>
      <c r="P510" s="69"/>
      <c r="Q510" s="69"/>
      <c r="R510" s="69"/>
      <c r="S510" s="100">
        <v>2226</v>
      </c>
      <c r="T510" s="139">
        <f t="shared" si="193"/>
        <v>0.99999550765719825</v>
      </c>
      <c r="U510" s="9" t="str">
        <f t="shared" si="193"/>
        <v xml:space="preserve"> </v>
      </c>
      <c r="V510" s="9" t="str">
        <f t="shared" si="193"/>
        <v xml:space="preserve"> </v>
      </c>
      <c r="W510" s="9" t="str">
        <f t="shared" si="193"/>
        <v xml:space="preserve"> </v>
      </c>
      <c r="X510" s="140">
        <f t="shared" si="193"/>
        <v>0.99999550765719825</v>
      </c>
    </row>
    <row r="511" spans="1:24" s="34" customFormat="1" ht="72.75" customHeight="1" x14ac:dyDescent="0.25">
      <c r="A511" s="101">
        <v>1155</v>
      </c>
      <c r="B511" s="33">
        <v>21001</v>
      </c>
      <c r="C511" s="14" t="s">
        <v>462</v>
      </c>
      <c r="D511" s="49">
        <v>2</v>
      </c>
      <c r="E511" s="69">
        <f t="shared" ref="E511:E538" si="217">SUM(F511:I511)</f>
        <v>0</v>
      </c>
      <c r="F511" s="69"/>
      <c r="G511" s="69"/>
      <c r="H511" s="69"/>
      <c r="I511" s="100"/>
      <c r="J511" s="125">
        <f t="shared" ref="J511:J520" si="218">SUM(K511:N511)</f>
        <v>7194</v>
      </c>
      <c r="K511" s="69"/>
      <c r="L511" s="69"/>
      <c r="M511" s="69">
        <v>7194</v>
      </c>
      <c r="N511" s="100"/>
      <c r="O511" s="125">
        <f t="shared" ref="O511:O537" si="219">SUM(P511:S511)</f>
        <v>7194</v>
      </c>
      <c r="P511" s="69"/>
      <c r="Q511" s="69"/>
      <c r="R511" s="69">
        <v>7194</v>
      </c>
      <c r="S511" s="100"/>
      <c r="T511" s="139">
        <f t="shared" si="193"/>
        <v>1</v>
      </c>
      <c r="U511" s="9" t="str">
        <f t="shared" si="193"/>
        <v xml:space="preserve"> </v>
      </c>
      <c r="V511" s="9" t="str">
        <f t="shared" si="193"/>
        <v xml:space="preserve"> </v>
      </c>
      <c r="W511" s="9">
        <f t="shared" si="193"/>
        <v>1</v>
      </c>
      <c r="X511" s="140" t="str">
        <f t="shared" si="193"/>
        <v xml:space="preserve"> </v>
      </c>
    </row>
    <row r="512" spans="1:24" s="34" customFormat="1" ht="62.25" customHeight="1" x14ac:dyDescent="0.25">
      <c r="A512" s="101">
        <v>1155</v>
      </c>
      <c r="B512" s="33">
        <v>32003</v>
      </c>
      <c r="C512" s="14" t="s">
        <v>463</v>
      </c>
      <c r="D512" s="49">
        <v>2</v>
      </c>
      <c r="E512" s="69">
        <f t="shared" si="217"/>
        <v>46200</v>
      </c>
      <c r="F512" s="69"/>
      <c r="G512" s="69"/>
      <c r="H512" s="69">
        <v>46200</v>
      </c>
      <c r="I512" s="100"/>
      <c r="J512" s="125">
        <f t="shared" si="218"/>
        <v>0</v>
      </c>
      <c r="K512" s="69"/>
      <c r="L512" s="69"/>
      <c r="M512" s="69"/>
      <c r="N512" s="100"/>
      <c r="O512" s="125">
        <f t="shared" si="219"/>
        <v>0</v>
      </c>
      <c r="P512" s="69"/>
      <c r="Q512" s="69"/>
      <c r="R512" s="69"/>
      <c r="S512" s="100"/>
      <c r="T512" s="139" t="str">
        <f t="shared" si="193"/>
        <v xml:space="preserve"> </v>
      </c>
      <c r="U512" s="9" t="str">
        <f t="shared" si="193"/>
        <v xml:space="preserve"> </v>
      </c>
      <c r="V512" s="9" t="str">
        <f t="shared" si="193"/>
        <v xml:space="preserve"> </v>
      </c>
      <c r="W512" s="9" t="str">
        <f t="shared" si="193"/>
        <v xml:space="preserve"> </v>
      </c>
      <c r="X512" s="140" t="str">
        <f t="shared" si="193"/>
        <v xml:space="preserve"> </v>
      </c>
    </row>
    <row r="513" spans="1:24" s="34" customFormat="1" ht="82.5" customHeight="1" x14ac:dyDescent="0.25">
      <c r="A513" s="101">
        <v>1155</v>
      </c>
      <c r="B513" s="33">
        <v>32004</v>
      </c>
      <c r="C513" s="14" t="s">
        <v>464</v>
      </c>
      <c r="D513" s="49">
        <v>2</v>
      </c>
      <c r="E513" s="69">
        <f t="shared" si="217"/>
        <v>137900</v>
      </c>
      <c r="F513" s="69"/>
      <c r="G513" s="69"/>
      <c r="H513" s="69">
        <v>137900</v>
      </c>
      <c r="I513" s="100"/>
      <c r="J513" s="125">
        <f t="shared" si="218"/>
        <v>137900</v>
      </c>
      <c r="K513" s="69"/>
      <c r="L513" s="69"/>
      <c r="M513" s="69">
        <v>137900</v>
      </c>
      <c r="N513" s="100"/>
      <c r="O513" s="125">
        <f t="shared" si="219"/>
        <v>137900</v>
      </c>
      <c r="P513" s="69"/>
      <c r="Q513" s="69"/>
      <c r="R513" s="69">
        <v>137900</v>
      </c>
      <c r="S513" s="100"/>
      <c r="T513" s="139">
        <f t="shared" si="193"/>
        <v>1</v>
      </c>
      <c r="U513" s="9" t="str">
        <f t="shared" si="193"/>
        <v xml:space="preserve"> </v>
      </c>
      <c r="V513" s="9" t="str">
        <f t="shared" si="193"/>
        <v xml:space="preserve"> </v>
      </c>
      <c r="W513" s="9">
        <f t="shared" si="193"/>
        <v>1</v>
      </c>
      <c r="X513" s="140" t="str">
        <f t="shared" si="193"/>
        <v xml:space="preserve"> </v>
      </c>
    </row>
    <row r="514" spans="1:24" s="34" customFormat="1" ht="43.5" customHeight="1" x14ac:dyDescent="0.25">
      <c r="A514" s="101">
        <v>1155</v>
      </c>
      <c r="B514" s="33">
        <v>32005</v>
      </c>
      <c r="C514" s="14" t="s">
        <v>465</v>
      </c>
      <c r="D514" s="49">
        <v>2</v>
      </c>
      <c r="E514" s="69">
        <f t="shared" si="217"/>
        <v>0</v>
      </c>
      <c r="F514" s="69"/>
      <c r="G514" s="69"/>
      <c r="H514" s="69"/>
      <c r="I514" s="100"/>
      <c r="J514" s="125">
        <f t="shared" si="218"/>
        <v>10432.200000000001</v>
      </c>
      <c r="K514" s="69"/>
      <c r="L514" s="69"/>
      <c r="M514" s="69"/>
      <c r="N514" s="100">
        <v>10432.200000000001</v>
      </c>
      <c r="O514" s="125">
        <f t="shared" si="219"/>
        <v>10428.48</v>
      </c>
      <c r="P514" s="69"/>
      <c r="Q514" s="69"/>
      <c r="R514" s="69"/>
      <c r="S514" s="100">
        <v>10428.48</v>
      </c>
      <c r="T514" s="139">
        <f t="shared" si="193"/>
        <v>0.99964341174440663</v>
      </c>
      <c r="U514" s="9" t="str">
        <f t="shared" si="193"/>
        <v xml:space="preserve"> </v>
      </c>
      <c r="V514" s="9" t="str">
        <f t="shared" si="193"/>
        <v xml:space="preserve"> </v>
      </c>
      <c r="W514" s="9" t="str">
        <f t="shared" si="193"/>
        <v xml:space="preserve"> </v>
      </c>
      <c r="X514" s="140">
        <f t="shared" si="193"/>
        <v>0.99964341174440663</v>
      </c>
    </row>
    <row r="515" spans="1:24" s="34" customFormat="1" ht="66" customHeight="1" x14ac:dyDescent="0.25">
      <c r="A515" s="101">
        <v>1173</v>
      </c>
      <c r="B515" s="33">
        <v>31001</v>
      </c>
      <c r="C515" s="14" t="s">
        <v>466</v>
      </c>
      <c r="D515" s="49">
        <v>2</v>
      </c>
      <c r="E515" s="69">
        <f t="shared" si="217"/>
        <v>9730</v>
      </c>
      <c r="F515" s="69"/>
      <c r="G515" s="69"/>
      <c r="H515" s="69"/>
      <c r="I515" s="100">
        <v>9730</v>
      </c>
      <c r="J515" s="125">
        <f t="shared" si="218"/>
        <v>9730</v>
      </c>
      <c r="K515" s="69"/>
      <c r="L515" s="69"/>
      <c r="M515" s="69"/>
      <c r="N515" s="100">
        <v>9730</v>
      </c>
      <c r="O515" s="125">
        <f t="shared" si="219"/>
        <v>9653</v>
      </c>
      <c r="P515" s="69"/>
      <c r="Q515" s="69"/>
      <c r="R515" s="69"/>
      <c r="S515" s="100">
        <v>9653</v>
      </c>
      <c r="T515" s="139">
        <f t="shared" si="193"/>
        <v>0.99208633093525178</v>
      </c>
      <c r="U515" s="9" t="str">
        <f t="shared" si="193"/>
        <v xml:space="preserve"> </v>
      </c>
      <c r="V515" s="9" t="str">
        <f t="shared" si="193"/>
        <v xml:space="preserve"> </v>
      </c>
      <c r="W515" s="9" t="str">
        <f t="shared" si="193"/>
        <v xml:space="preserve"> </v>
      </c>
      <c r="X515" s="140">
        <f t="shared" si="193"/>
        <v>0.99208633093525178</v>
      </c>
    </row>
    <row r="516" spans="1:24" s="34" customFormat="1" ht="42.75" customHeight="1" x14ac:dyDescent="0.25">
      <c r="A516" s="101">
        <v>1173</v>
      </c>
      <c r="B516" s="33">
        <v>32001</v>
      </c>
      <c r="C516" s="14" t="s">
        <v>467</v>
      </c>
      <c r="D516" s="49">
        <v>2</v>
      </c>
      <c r="E516" s="69">
        <f t="shared" si="217"/>
        <v>413011.7</v>
      </c>
      <c r="F516" s="69"/>
      <c r="G516" s="69"/>
      <c r="H516" s="69"/>
      <c r="I516" s="115">
        <v>413011.7</v>
      </c>
      <c r="J516" s="125">
        <f t="shared" si="218"/>
        <v>665569.69999999995</v>
      </c>
      <c r="K516" s="69"/>
      <c r="L516" s="69"/>
      <c r="M516" s="69"/>
      <c r="N516" s="115">
        <v>665569.69999999995</v>
      </c>
      <c r="O516" s="125">
        <f t="shared" si="219"/>
        <v>665569.64</v>
      </c>
      <c r="P516" s="69"/>
      <c r="Q516" s="69"/>
      <c r="R516" s="69"/>
      <c r="S516" s="115">
        <v>665569.64</v>
      </c>
      <c r="T516" s="139">
        <f t="shared" si="193"/>
        <v>0.99999990985166554</v>
      </c>
      <c r="U516" s="9" t="str">
        <f t="shared" si="193"/>
        <v xml:space="preserve"> </v>
      </c>
      <c r="V516" s="9" t="str">
        <f t="shared" si="193"/>
        <v xml:space="preserve"> </v>
      </c>
      <c r="W516" s="9" t="str">
        <f t="shared" si="193"/>
        <v xml:space="preserve"> </v>
      </c>
      <c r="X516" s="140">
        <f t="shared" si="193"/>
        <v>0.99999990985166554</v>
      </c>
    </row>
    <row r="517" spans="1:24" s="34" customFormat="1" ht="30" customHeight="1" x14ac:dyDescent="0.25">
      <c r="A517" s="101">
        <v>1173</v>
      </c>
      <c r="B517" s="33">
        <v>32002</v>
      </c>
      <c r="C517" s="14" t="s">
        <v>468</v>
      </c>
      <c r="D517" s="49">
        <v>2</v>
      </c>
      <c r="E517" s="69">
        <f t="shared" si="217"/>
        <v>489261.6</v>
      </c>
      <c r="F517" s="69"/>
      <c r="G517" s="69"/>
      <c r="H517" s="84">
        <v>489261.6</v>
      </c>
      <c r="I517" s="115"/>
      <c r="J517" s="125">
        <f t="shared" si="218"/>
        <v>489261.6</v>
      </c>
      <c r="K517" s="69"/>
      <c r="L517" s="69"/>
      <c r="M517" s="84">
        <v>489261.6</v>
      </c>
      <c r="N517" s="115"/>
      <c r="O517" s="125">
        <f t="shared" si="219"/>
        <v>487270.75</v>
      </c>
      <c r="P517" s="69"/>
      <c r="Q517" s="69"/>
      <c r="R517" s="84">
        <v>487270.75</v>
      </c>
      <c r="S517" s="115"/>
      <c r="T517" s="139">
        <f t="shared" si="193"/>
        <v>0.99593090894523506</v>
      </c>
      <c r="U517" s="9" t="str">
        <f t="shared" si="193"/>
        <v xml:space="preserve"> </v>
      </c>
      <c r="V517" s="9" t="str">
        <f t="shared" si="193"/>
        <v xml:space="preserve"> </v>
      </c>
      <c r="W517" s="9">
        <f t="shared" si="193"/>
        <v>0.99593090894523506</v>
      </c>
      <c r="X517" s="140" t="str">
        <f t="shared" si="193"/>
        <v xml:space="preserve"> </v>
      </c>
    </row>
    <row r="518" spans="1:24" s="34" customFormat="1" ht="52.5" customHeight="1" x14ac:dyDescent="0.25">
      <c r="A518" s="101"/>
      <c r="B518" s="57"/>
      <c r="C518" s="57" t="s">
        <v>469</v>
      </c>
      <c r="D518" s="51">
        <v>1</v>
      </c>
      <c r="E518" s="69">
        <f t="shared" si="217"/>
        <v>38673715.899999999</v>
      </c>
      <c r="F518" s="69">
        <f>+F519+F520+F538+F549+F583+F586+F593+F600+F603+F604+F605+F606+F641+F644+F647+F648+F649+F654+F660+F667+F670+F677+F699+F723+F778+F791+F818+F837+F936+F941</f>
        <v>25808236.399999999</v>
      </c>
      <c r="G518" s="69">
        <f>+G519+G520+G538+G549+G583+G586+G593+G600+G603+G604+G605+G606+G641+G644+G647+G648+G649+G654+G660+G667+G670+G677+G699+G723+G778+G791+G818+G837+G936+G941</f>
        <v>6981096.5999999996</v>
      </c>
      <c r="H518" s="69">
        <f>+H519+H520+H538+H549+H583+H586+H593+H600+H603+H604+H605+H606+H641+H644+H647+H648+H649+H654+H660+H667+H670+H677+H699+H723+H778+H791+H818+H837+H936+H941</f>
        <v>535044.60000000009</v>
      </c>
      <c r="I518" s="100">
        <f>+I519+I520+I538+I549+I583+I586+I593+I600+I603+I604+I605+I606+I641+I644+I647+I648+I649+I654+I660+I667+I670+I677+I699+I723+I778+I791+I818+I837+I936+I941</f>
        <v>5349338.3</v>
      </c>
      <c r="J518" s="125">
        <f t="shared" si="218"/>
        <v>20404570.399999995</v>
      </c>
      <c r="K518" s="69">
        <f>+K519+K520+K538+K549+K583+K586+K593+K600+K603+K604+K605+K606+K641+K644+K647+K648+K649+K654+K660+K667+K670+K677+K699+K723+K778+K791+K818+K837+K936+K941</f>
        <v>13929549.899999999</v>
      </c>
      <c r="L518" s="69">
        <f>+L519+L520+L538+L549+L583+L586+L593+L600+L603+L604+L605+L606+L641+L644+L647+L648+L649+L654+L660+L667+L670+L677+L699+L723+L778+L791+L818+L837+L936+L941</f>
        <v>4014821.4</v>
      </c>
      <c r="M518" s="69">
        <f>+M519+M520+M538+M549+M583+M586+M593+M600+M603+M604+M605+M606+M641+M644+M647+M648+M649+M654+M660+M667+M670+M677+M699+M723+M778+M791+M818+M837+M936+M941</f>
        <v>416614.9</v>
      </c>
      <c r="N518" s="100">
        <f>+N519+N520+N538+N549+N583+N586+N593+N600+N603+N604+N605+N606+N641+N644+N647+N648+N649+N654+N660+N667+N670+N677+N699+N723+N778+N791+N818+N837+N936+N941</f>
        <v>2043584.2</v>
      </c>
      <c r="O518" s="125">
        <f t="shared" si="219"/>
        <v>15397243.202399999</v>
      </c>
      <c r="P518" s="69">
        <f>+P519+P520+P538+P549+P583+P586+P593+P600+P603+P604+P605+P606+P641+P644+P647+P648+P649+P654+P660+P667+P670+P677+P699+P723+P778+P791+P818+P837+P936+P941</f>
        <v>10888736.082999999</v>
      </c>
      <c r="Q518" s="69">
        <f>+Q519+Q520+Q538+Q549+Q583+Q586+Q593+Q600+Q603+Q604+Q605+Q606+Q641+Q644+Q647+Q648+Q649+Q654+Q660+Q667+Q670+Q677+Q699+Q723+Q778+Q791+Q818+Q837+Q936+Q941</f>
        <v>2582375.6594000002</v>
      </c>
      <c r="R518" s="69">
        <f>+R519+R520+R538+R549+R583+R586+R593+R600+R603+R604+R605+R606+R641+R644+R647+R648+R649+R654+R660+R667+R670+R677+R699+R723+R778+R791+R818+R837+R936+R941</f>
        <v>280641.40999999997</v>
      </c>
      <c r="S518" s="100">
        <f>+S519+S520+S538+S549+S583+S586+S593+S600+S603+S604+S605+S606+S641+S644+S647+S648+S649+S654+S660+S667+S670+S677+S699+S723+S778+S791+S818+S837+S936+S941</f>
        <v>1645490.05</v>
      </c>
      <c r="T518" s="139">
        <f t="shared" si="193"/>
        <v>0.75459776415581892</v>
      </c>
      <c r="U518" s="9">
        <f t="shared" si="193"/>
        <v>0.78170049722855728</v>
      </c>
      <c r="V518" s="9">
        <f t="shared" si="193"/>
        <v>0.64321059447376672</v>
      </c>
      <c r="W518" s="9">
        <f t="shared" si="193"/>
        <v>0.67362307493082929</v>
      </c>
      <c r="X518" s="140">
        <f t="shared" si="193"/>
        <v>0.80519806817844852</v>
      </c>
    </row>
    <row r="519" spans="1:24" s="34" customFormat="1" ht="78" customHeight="1" x14ac:dyDescent="0.25">
      <c r="A519" s="101">
        <v>1041</v>
      </c>
      <c r="B519" s="33">
        <v>32001</v>
      </c>
      <c r="C519" s="14" t="s">
        <v>470</v>
      </c>
      <c r="D519" s="51">
        <v>2</v>
      </c>
      <c r="E519" s="69">
        <f t="shared" si="217"/>
        <v>0</v>
      </c>
      <c r="F519" s="69">
        <v>0</v>
      </c>
      <c r="G519" s="69">
        <v>0</v>
      </c>
      <c r="H519" s="69">
        <v>0</v>
      </c>
      <c r="I519" s="100">
        <v>0</v>
      </c>
      <c r="J519" s="125">
        <f t="shared" si="218"/>
        <v>59524</v>
      </c>
      <c r="K519" s="69">
        <v>0</v>
      </c>
      <c r="L519" s="69">
        <v>0</v>
      </c>
      <c r="M519" s="69">
        <v>0</v>
      </c>
      <c r="N519" s="100">
        <v>59524</v>
      </c>
      <c r="O519" s="125">
        <f t="shared" si="219"/>
        <v>59524</v>
      </c>
      <c r="P519" s="69">
        <v>0</v>
      </c>
      <c r="Q519" s="69">
        <v>0</v>
      </c>
      <c r="R519" s="69">
        <v>0</v>
      </c>
      <c r="S519" s="100">
        <v>59524</v>
      </c>
      <c r="T519" s="139">
        <f t="shared" si="193"/>
        <v>1</v>
      </c>
      <c r="U519" s="9" t="str">
        <f t="shared" si="193"/>
        <v xml:space="preserve"> </v>
      </c>
      <c r="V519" s="9" t="str">
        <f t="shared" si="193"/>
        <v xml:space="preserve"> </v>
      </c>
      <c r="W519" s="9" t="str">
        <f t="shared" si="193"/>
        <v xml:space="preserve"> </v>
      </c>
      <c r="X519" s="140">
        <f t="shared" si="193"/>
        <v>1</v>
      </c>
    </row>
    <row r="520" spans="1:24" s="34" customFormat="1" ht="82.5" x14ac:dyDescent="0.25">
      <c r="A520" s="101">
        <v>1045</v>
      </c>
      <c r="B520" s="33">
        <v>32001</v>
      </c>
      <c r="C520" s="14" t="s">
        <v>471</v>
      </c>
      <c r="D520" s="51">
        <v>2</v>
      </c>
      <c r="E520" s="69">
        <f t="shared" si="217"/>
        <v>1447658.5</v>
      </c>
      <c r="F520" s="69">
        <f>+F521+F527+F529+F531+F534+F536</f>
        <v>0</v>
      </c>
      <c r="G520" s="69">
        <f t="shared" ref="G520:I520" si="220">+G521+G527+G529+G531+G534+G536</f>
        <v>1379965.9</v>
      </c>
      <c r="H520" s="69">
        <f t="shared" si="220"/>
        <v>67692.600000000006</v>
      </c>
      <c r="I520" s="100">
        <f t="shared" si="220"/>
        <v>0</v>
      </c>
      <c r="J520" s="125">
        <f t="shared" si="218"/>
        <v>492088.4</v>
      </c>
      <c r="K520" s="69">
        <f>+K521+K527+K529+K531+K534+K536</f>
        <v>0</v>
      </c>
      <c r="L520" s="69">
        <f t="shared" ref="L520:N520" si="221">+L521+L527+L529+L531+L534+L536</f>
        <v>462303.4</v>
      </c>
      <c r="M520" s="69">
        <f t="shared" si="221"/>
        <v>29785</v>
      </c>
      <c r="N520" s="100">
        <f t="shared" si="221"/>
        <v>0</v>
      </c>
      <c r="O520" s="125">
        <f t="shared" si="219"/>
        <v>429764.36</v>
      </c>
      <c r="P520" s="69">
        <f>+P521+P527+P529+P531+P534+P536</f>
        <v>0</v>
      </c>
      <c r="Q520" s="69">
        <f t="shared" ref="Q520:S520" si="222">+Q521+Q527+Q529+Q531+Q534+Q536</f>
        <v>399979.36</v>
      </c>
      <c r="R520" s="69">
        <f t="shared" si="222"/>
        <v>29785</v>
      </c>
      <c r="S520" s="100">
        <f t="shared" si="222"/>
        <v>0</v>
      </c>
      <c r="T520" s="139">
        <f t="shared" si="193"/>
        <v>0.87334787814547132</v>
      </c>
      <c r="U520" s="9" t="str">
        <f t="shared" si="193"/>
        <v xml:space="preserve"> </v>
      </c>
      <c r="V520" s="9">
        <f t="shared" si="193"/>
        <v>0.86518801289369696</v>
      </c>
      <c r="W520" s="9">
        <f t="shared" si="193"/>
        <v>1</v>
      </c>
      <c r="X520" s="140" t="str">
        <f t="shared" si="193"/>
        <v xml:space="preserve"> </v>
      </c>
    </row>
    <row r="521" spans="1:24" s="34" customFormat="1" ht="32.25" customHeight="1" x14ac:dyDescent="0.25">
      <c r="A521" s="110"/>
      <c r="B521" s="11"/>
      <c r="C521" s="14" t="s">
        <v>371</v>
      </c>
      <c r="D521" s="35">
        <v>3</v>
      </c>
      <c r="E521" s="69">
        <f t="shared" si="217"/>
        <v>548504.1</v>
      </c>
      <c r="F521" s="69">
        <f>SUM(F522:F526)</f>
        <v>0</v>
      </c>
      <c r="G521" s="69">
        <f t="shared" ref="G521:I521" si="223">SUM(G522:G526)</f>
        <v>521315.7</v>
      </c>
      <c r="H521" s="69">
        <f t="shared" si="223"/>
        <v>27188.400000000001</v>
      </c>
      <c r="I521" s="100">
        <f t="shared" si="223"/>
        <v>0</v>
      </c>
      <c r="J521" s="125">
        <f t="shared" ref="J521:J537" si="224">SUM(K521:N521)</f>
        <v>243249.5</v>
      </c>
      <c r="K521" s="69">
        <f>SUM(K522:K526)</f>
        <v>0</v>
      </c>
      <c r="L521" s="69">
        <f t="shared" ref="L521:N521" si="225">SUM(L522:L526)</f>
        <v>238874.5</v>
      </c>
      <c r="M521" s="69">
        <f t="shared" si="225"/>
        <v>4375.0000000000018</v>
      </c>
      <c r="N521" s="100">
        <f t="shared" si="225"/>
        <v>0</v>
      </c>
      <c r="O521" s="125">
        <f t="shared" si="219"/>
        <v>181885.53</v>
      </c>
      <c r="P521" s="69">
        <f>SUM(P522:P526)</f>
        <v>0</v>
      </c>
      <c r="Q521" s="69">
        <f t="shared" ref="Q521:S521" si="226">SUM(Q522:Q526)</f>
        <v>177510.53</v>
      </c>
      <c r="R521" s="69">
        <f t="shared" si="226"/>
        <v>4375.0000000000018</v>
      </c>
      <c r="S521" s="100">
        <f t="shared" si="226"/>
        <v>0</v>
      </c>
      <c r="T521" s="139">
        <f t="shared" si="193"/>
        <v>0.74773238999463509</v>
      </c>
      <c r="U521" s="9" t="str">
        <f t="shared" si="193"/>
        <v xml:space="preserve"> </v>
      </c>
      <c r="V521" s="9">
        <f t="shared" si="193"/>
        <v>0.74311209442615267</v>
      </c>
      <c r="W521" s="9">
        <f t="shared" si="193"/>
        <v>1</v>
      </c>
      <c r="X521" s="140" t="str">
        <f t="shared" si="193"/>
        <v xml:space="preserve"> </v>
      </c>
    </row>
    <row r="522" spans="1:24" s="37" customFormat="1" ht="46.5" customHeight="1" x14ac:dyDescent="0.25">
      <c r="A522" s="107"/>
      <c r="B522" s="18"/>
      <c r="C522" s="15" t="s">
        <v>472</v>
      </c>
      <c r="D522" s="36">
        <v>3</v>
      </c>
      <c r="E522" s="85">
        <f t="shared" si="217"/>
        <v>27188.400000000001</v>
      </c>
      <c r="F522" s="85"/>
      <c r="G522" s="85"/>
      <c r="H522" s="85">
        <v>27188.400000000001</v>
      </c>
      <c r="I522" s="116"/>
      <c r="J522" s="134">
        <f t="shared" si="224"/>
        <v>4375.0000000000018</v>
      </c>
      <c r="K522" s="85"/>
      <c r="L522" s="85"/>
      <c r="M522" s="85">
        <v>4375.0000000000018</v>
      </c>
      <c r="N522" s="116"/>
      <c r="O522" s="134">
        <f t="shared" si="219"/>
        <v>4375.0000000000018</v>
      </c>
      <c r="P522" s="85"/>
      <c r="Q522" s="85"/>
      <c r="R522" s="85">
        <v>4375.0000000000018</v>
      </c>
      <c r="S522" s="116"/>
      <c r="T522" s="141">
        <f t="shared" si="193"/>
        <v>1</v>
      </c>
      <c r="U522" s="16" t="str">
        <f t="shared" si="193"/>
        <v xml:space="preserve"> </v>
      </c>
      <c r="V522" s="16" t="str">
        <f t="shared" si="193"/>
        <v xml:space="preserve"> </v>
      </c>
      <c r="W522" s="16">
        <f t="shared" si="193"/>
        <v>1</v>
      </c>
      <c r="X522" s="142" t="str">
        <f t="shared" si="193"/>
        <v xml:space="preserve"> </v>
      </c>
    </row>
    <row r="523" spans="1:24" s="37" customFormat="1" ht="44.25" customHeight="1" x14ac:dyDescent="0.25">
      <c r="A523" s="107"/>
      <c r="B523" s="18"/>
      <c r="C523" s="15" t="s">
        <v>473</v>
      </c>
      <c r="D523" s="36">
        <v>3</v>
      </c>
      <c r="E523" s="85">
        <f t="shared" si="217"/>
        <v>463207.7</v>
      </c>
      <c r="F523" s="85"/>
      <c r="G523" s="85">
        <v>463207.7</v>
      </c>
      <c r="H523" s="85"/>
      <c r="I523" s="116"/>
      <c r="J523" s="134">
        <f t="shared" si="224"/>
        <v>81830.2</v>
      </c>
      <c r="K523" s="85"/>
      <c r="L523" s="85">
        <v>81830.2</v>
      </c>
      <c r="M523" s="85"/>
      <c r="N523" s="116"/>
      <c r="O523" s="134">
        <f t="shared" si="219"/>
        <v>76519.399999999994</v>
      </c>
      <c r="P523" s="85"/>
      <c r="Q523" s="85">
        <v>76519.399999999994</v>
      </c>
      <c r="R523" s="85"/>
      <c r="S523" s="116"/>
      <c r="T523" s="141">
        <f t="shared" si="193"/>
        <v>0.93509975534704792</v>
      </c>
      <c r="U523" s="16" t="str">
        <f t="shared" si="193"/>
        <v xml:space="preserve"> </v>
      </c>
      <c r="V523" s="16">
        <f t="shared" si="193"/>
        <v>0.93509975534704792</v>
      </c>
      <c r="W523" s="16" t="str">
        <f t="shared" si="193"/>
        <v xml:space="preserve"> </v>
      </c>
      <c r="X523" s="142" t="str">
        <f t="shared" si="193"/>
        <v xml:space="preserve"> </v>
      </c>
    </row>
    <row r="524" spans="1:24" s="37" customFormat="1" ht="38.25" customHeight="1" x14ac:dyDescent="0.25">
      <c r="A524" s="107"/>
      <c r="B524" s="18"/>
      <c r="C524" s="15" t="s">
        <v>474</v>
      </c>
      <c r="D524" s="36">
        <v>3</v>
      </c>
      <c r="E524" s="85">
        <f t="shared" si="217"/>
        <v>58108</v>
      </c>
      <c r="F524" s="85"/>
      <c r="G524" s="85">
        <v>58108</v>
      </c>
      <c r="H524" s="85"/>
      <c r="I524" s="116"/>
      <c r="J524" s="134">
        <f t="shared" si="224"/>
        <v>69744.899999999994</v>
      </c>
      <c r="K524" s="85"/>
      <c r="L524" s="85">
        <v>69744.899999999994</v>
      </c>
      <c r="M524" s="85"/>
      <c r="N524" s="116"/>
      <c r="O524" s="134">
        <f t="shared" si="219"/>
        <v>62909.11</v>
      </c>
      <c r="P524" s="85"/>
      <c r="Q524" s="85">
        <v>62909.11</v>
      </c>
      <c r="R524" s="85"/>
      <c r="S524" s="116"/>
      <c r="T524" s="141">
        <f t="shared" si="193"/>
        <v>0.90198867587450848</v>
      </c>
      <c r="U524" s="16" t="str">
        <f t="shared" si="193"/>
        <v xml:space="preserve"> </v>
      </c>
      <c r="V524" s="16">
        <f t="shared" si="193"/>
        <v>0.90198867587450848</v>
      </c>
      <c r="W524" s="16" t="str">
        <f t="shared" si="193"/>
        <v xml:space="preserve"> </v>
      </c>
      <c r="X524" s="142" t="str">
        <f t="shared" si="193"/>
        <v xml:space="preserve"> </v>
      </c>
    </row>
    <row r="525" spans="1:24" s="37" customFormat="1" ht="42.75" customHeight="1" x14ac:dyDescent="0.25">
      <c r="A525" s="107"/>
      <c r="B525" s="18"/>
      <c r="C525" s="15" t="s">
        <v>475</v>
      </c>
      <c r="D525" s="36">
        <v>3</v>
      </c>
      <c r="E525" s="85">
        <f t="shared" si="217"/>
        <v>0</v>
      </c>
      <c r="F525" s="85"/>
      <c r="G525" s="85">
        <v>0</v>
      </c>
      <c r="H525" s="85"/>
      <c r="I525" s="116"/>
      <c r="J525" s="134">
        <f t="shared" si="224"/>
        <v>48854.6</v>
      </c>
      <c r="K525" s="85"/>
      <c r="L525" s="85">
        <v>48854.6</v>
      </c>
      <c r="M525" s="85"/>
      <c r="N525" s="116"/>
      <c r="O525" s="134">
        <f t="shared" si="219"/>
        <v>38082.019999999997</v>
      </c>
      <c r="P525" s="85"/>
      <c r="Q525" s="85">
        <v>38082.019999999997</v>
      </c>
      <c r="R525" s="85"/>
      <c r="S525" s="116"/>
      <c r="T525" s="141">
        <f t="shared" si="193"/>
        <v>0.77949712002554516</v>
      </c>
      <c r="U525" s="16" t="str">
        <f t="shared" si="193"/>
        <v xml:space="preserve"> </v>
      </c>
      <c r="V525" s="16">
        <f t="shared" si="193"/>
        <v>0.77949712002554516</v>
      </c>
      <c r="W525" s="16" t="str">
        <f t="shared" si="193"/>
        <v xml:space="preserve"> </v>
      </c>
      <c r="X525" s="142" t="str">
        <f t="shared" si="193"/>
        <v xml:space="preserve"> </v>
      </c>
    </row>
    <row r="526" spans="1:24" s="37" customFormat="1" ht="28.5" customHeight="1" x14ac:dyDescent="0.25">
      <c r="A526" s="107"/>
      <c r="B526" s="18"/>
      <c r="C526" s="15" t="s">
        <v>476</v>
      </c>
      <c r="D526" s="36">
        <v>3</v>
      </c>
      <c r="E526" s="85">
        <f t="shared" si="217"/>
        <v>0</v>
      </c>
      <c r="F526" s="85"/>
      <c r="G526" s="85">
        <v>0</v>
      </c>
      <c r="H526" s="85"/>
      <c r="I526" s="116"/>
      <c r="J526" s="134">
        <f t="shared" si="224"/>
        <v>38444.800000000003</v>
      </c>
      <c r="K526" s="85"/>
      <c r="L526" s="85">
        <v>38444.800000000003</v>
      </c>
      <c r="M526" s="85"/>
      <c r="N526" s="116"/>
      <c r="O526" s="134">
        <f t="shared" si="219"/>
        <v>0</v>
      </c>
      <c r="P526" s="85"/>
      <c r="Q526" s="85"/>
      <c r="R526" s="85">
        <v>0</v>
      </c>
      <c r="S526" s="116"/>
      <c r="T526" s="141">
        <f t="shared" si="193"/>
        <v>0</v>
      </c>
      <c r="U526" s="16" t="str">
        <f t="shared" si="193"/>
        <v xml:space="preserve"> </v>
      </c>
      <c r="V526" s="16">
        <f t="shared" si="193"/>
        <v>0</v>
      </c>
      <c r="W526" s="16" t="str">
        <f t="shared" si="193"/>
        <v xml:space="preserve"> </v>
      </c>
      <c r="X526" s="142" t="str">
        <f t="shared" si="193"/>
        <v xml:space="preserve"> </v>
      </c>
    </row>
    <row r="527" spans="1:24" s="34" customFormat="1" ht="26.25" customHeight="1" x14ac:dyDescent="0.25">
      <c r="A527" s="110"/>
      <c r="B527" s="11"/>
      <c r="C527" s="14" t="s">
        <v>377</v>
      </c>
      <c r="D527" s="35">
        <v>3</v>
      </c>
      <c r="E527" s="69">
        <f t="shared" si="217"/>
        <v>473650.3</v>
      </c>
      <c r="F527" s="69">
        <f>+F528</f>
        <v>0</v>
      </c>
      <c r="G527" s="69">
        <f t="shared" ref="G527:I529" si="227">+G528</f>
        <v>473650.3</v>
      </c>
      <c r="H527" s="69">
        <f t="shared" si="227"/>
        <v>0</v>
      </c>
      <c r="I527" s="100">
        <f t="shared" si="227"/>
        <v>0</v>
      </c>
      <c r="J527" s="125">
        <f t="shared" si="224"/>
        <v>0</v>
      </c>
      <c r="K527" s="69">
        <f>+K528</f>
        <v>0</v>
      </c>
      <c r="L527" s="69">
        <f>+L528</f>
        <v>0</v>
      </c>
      <c r="M527" s="69">
        <f>+M528</f>
        <v>0</v>
      </c>
      <c r="N527" s="100">
        <f>+N528</f>
        <v>0</v>
      </c>
      <c r="O527" s="125">
        <f t="shared" si="219"/>
        <v>0</v>
      </c>
      <c r="P527" s="69">
        <f>+P528</f>
        <v>0</v>
      </c>
      <c r="Q527" s="69">
        <f>+Q528</f>
        <v>0</v>
      </c>
      <c r="R527" s="69">
        <f>+R528</f>
        <v>0</v>
      </c>
      <c r="S527" s="100">
        <f>+S528</f>
        <v>0</v>
      </c>
      <c r="T527" s="139" t="str">
        <f t="shared" si="193"/>
        <v xml:space="preserve"> </v>
      </c>
      <c r="U527" s="9" t="str">
        <f t="shared" si="193"/>
        <v xml:space="preserve"> </v>
      </c>
      <c r="V527" s="9" t="str">
        <f t="shared" si="193"/>
        <v xml:space="preserve"> </v>
      </c>
      <c r="W527" s="9" t="str">
        <f t="shared" si="193"/>
        <v xml:space="preserve"> </v>
      </c>
      <c r="X527" s="140" t="str">
        <f t="shared" si="193"/>
        <v xml:space="preserve"> </v>
      </c>
    </row>
    <row r="528" spans="1:24" s="37" customFormat="1" ht="39.75" customHeight="1" x14ac:dyDescent="0.25">
      <c r="A528" s="111"/>
      <c r="B528" s="32"/>
      <c r="C528" s="15" t="s">
        <v>477</v>
      </c>
      <c r="D528" s="36">
        <v>3</v>
      </c>
      <c r="E528" s="85">
        <f t="shared" si="217"/>
        <v>473650.3</v>
      </c>
      <c r="F528" s="85"/>
      <c r="G528" s="85">
        <v>473650.3</v>
      </c>
      <c r="H528" s="85"/>
      <c r="I528" s="116"/>
      <c r="J528" s="134">
        <f t="shared" si="224"/>
        <v>0</v>
      </c>
      <c r="K528" s="85"/>
      <c r="L528" s="85">
        <v>0</v>
      </c>
      <c r="M528" s="85"/>
      <c r="N528" s="116"/>
      <c r="O528" s="134">
        <f t="shared" si="219"/>
        <v>0</v>
      </c>
      <c r="P528" s="85"/>
      <c r="Q528" s="85">
        <v>0</v>
      </c>
      <c r="R528" s="85"/>
      <c r="S528" s="116"/>
      <c r="T528" s="141" t="str">
        <f t="shared" si="193"/>
        <v xml:space="preserve"> </v>
      </c>
      <c r="U528" s="16" t="str">
        <f t="shared" si="193"/>
        <v xml:space="preserve"> </v>
      </c>
      <c r="V528" s="16" t="str">
        <f t="shared" si="193"/>
        <v xml:space="preserve"> </v>
      </c>
      <c r="W528" s="16" t="str">
        <f t="shared" si="193"/>
        <v xml:space="preserve"> </v>
      </c>
      <c r="X528" s="142" t="str">
        <f t="shared" si="193"/>
        <v xml:space="preserve"> </v>
      </c>
    </row>
    <row r="529" spans="1:24" s="34" customFormat="1" x14ac:dyDescent="0.25">
      <c r="A529" s="110"/>
      <c r="B529" s="11"/>
      <c r="C529" s="14" t="s">
        <v>478</v>
      </c>
      <c r="D529" s="35">
        <v>3</v>
      </c>
      <c r="E529" s="69">
        <f t="shared" si="217"/>
        <v>21856.400000000001</v>
      </c>
      <c r="F529" s="69">
        <f>+F530</f>
        <v>0</v>
      </c>
      <c r="G529" s="69">
        <f t="shared" si="227"/>
        <v>0</v>
      </c>
      <c r="H529" s="69">
        <f t="shared" si="227"/>
        <v>21856.400000000001</v>
      </c>
      <c r="I529" s="100">
        <f t="shared" si="227"/>
        <v>0</v>
      </c>
      <c r="J529" s="125">
        <f t="shared" si="224"/>
        <v>15220</v>
      </c>
      <c r="K529" s="69">
        <f>+K530</f>
        <v>0</v>
      </c>
      <c r="L529" s="69">
        <f>+L530</f>
        <v>0</v>
      </c>
      <c r="M529" s="69">
        <f>+M530</f>
        <v>15220</v>
      </c>
      <c r="N529" s="100">
        <f>+N530</f>
        <v>0</v>
      </c>
      <c r="O529" s="125">
        <f t="shared" si="219"/>
        <v>15220</v>
      </c>
      <c r="P529" s="69">
        <f>+P530</f>
        <v>0</v>
      </c>
      <c r="Q529" s="69">
        <f>+Q530</f>
        <v>0</v>
      </c>
      <c r="R529" s="69">
        <f>+R530</f>
        <v>15220</v>
      </c>
      <c r="S529" s="100">
        <f>+S530</f>
        <v>0</v>
      </c>
      <c r="T529" s="139">
        <f t="shared" ref="T529:X579" si="228">IF(J529=0," ",O529/J529)</f>
        <v>1</v>
      </c>
      <c r="U529" s="9" t="str">
        <f t="shared" si="228"/>
        <v xml:space="preserve"> </v>
      </c>
      <c r="V529" s="9" t="str">
        <f t="shared" si="228"/>
        <v xml:space="preserve"> </v>
      </c>
      <c r="W529" s="9">
        <f t="shared" si="228"/>
        <v>1</v>
      </c>
      <c r="X529" s="140" t="str">
        <f t="shared" si="228"/>
        <v xml:space="preserve"> </v>
      </c>
    </row>
    <row r="530" spans="1:24" s="37" customFormat="1" ht="28.5" customHeight="1" x14ac:dyDescent="0.25">
      <c r="A530" s="111"/>
      <c r="B530" s="32"/>
      <c r="C530" s="15" t="s">
        <v>479</v>
      </c>
      <c r="D530" s="36">
        <v>3</v>
      </c>
      <c r="E530" s="85">
        <f t="shared" si="217"/>
        <v>21856.400000000001</v>
      </c>
      <c r="F530" s="85"/>
      <c r="G530" s="85"/>
      <c r="H530" s="85">
        <v>21856.400000000001</v>
      </c>
      <c r="I530" s="116"/>
      <c r="J530" s="134">
        <f t="shared" si="224"/>
        <v>15220</v>
      </c>
      <c r="K530" s="85"/>
      <c r="L530" s="85"/>
      <c r="M530" s="85">
        <v>15220</v>
      </c>
      <c r="N530" s="116"/>
      <c r="O530" s="134">
        <f t="shared" si="219"/>
        <v>15220</v>
      </c>
      <c r="P530" s="85"/>
      <c r="Q530" s="85"/>
      <c r="R530" s="85">
        <v>15220</v>
      </c>
      <c r="S530" s="116"/>
      <c r="T530" s="141">
        <f t="shared" si="228"/>
        <v>1</v>
      </c>
      <c r="U530" s="16" t="str">
        <f t="shared" si="228"/>
        <v xml:space="preserve"> </v>
      </c>
      <c r="V530" s="16" t="str">
        <f t="shared" si="228"/>
        <v xml:space="preserve"> </v>
      </c>
      <c r="W530" s="16">
        <f t="shared" si="228"/>
        <v>1</v>
      </c>
      <c r="X530" s="142" t="str">
        <f t="shared" si="228"/>
        <v xml:space="preserve"> </v>
      </c>
    </row>
    <row r="531" spans="1:24" s="34" customFormat="1" ht="22.5" customHeight="1" x14ac:dyDescent="0.25">
      <c r="A531" s="110"/>
      <c r="B531" s="11"/>
      <c r="C531" s="14" t="s">
        <v>480</v>
      </c>
      <c r="D531" s="35">
        <v>3</v>
      </c>
      <c r="E531" s="69">
        <f t="shared" si="217"/>
        <v>14833.4</v>
      </c>
      <c r="F531" s="69">
        <f>SUM(F532:F533)</f>
        <v>0</v>
      </c>
      <c r="G531" s="69">
        <f>SUM(G532:G533)</f>
        <v>0</v>
      </c>
      <c r="H531" s="69">
        <f>SUM(H532:H533)</f>
        <v>14833.4</v>
      </c>
      <c r="I531" s="100">
        <f>SUM(I532:I533)</f>
        <v>0</v>
      </c>
      <c r="J531" s="125">
        <f t="shared" si="224"/>
        <v>65541</v>
      </c>
      <c r="K531" s="69">
        <f>SUM(K532:K533)</f>
        <v>0</v>
      </c>
      <c r="L531" s="69">
        <f>SUM(L532:L533)</f>
        <v>57791</v>
      </c>
      <c r="M531" s="69">
        <f>SUM(M532:M533)</f>
        <v>7750</v>
      </c>
      <c r="N531" s="100">
        <f>SUM(N532:N533)</f>
        <v>0</v>
      </c>
      <c r="O531" s="125">
        <f t="shared" si="219"/>
        <v>65540.959999999992</v>
      </c>
      <c r="P531" s="69">
        <f>SUM(P532:P533)</f>
        <v>0</v>
      </c>
      <c r="Q531" s="69">
        <f>SUM(Q532:Q533)</f>
        <v>57790.96</v>
      </c>
      <c r="R531" s="69">
        <f>SUM(R532:R533)</f>
        <v>7750</v>
      </c>
      <c r="S531" s="100">
        <f>SUM(S532:S533)</f>
        <v>0</v>
      </c>
      <c r="T531" s="139">
        <f t="shared" si="228"/>
        <v>0.99999938969499991</v>
      </c>
      <c r="U531" s="9" t="str">
        <f t="shared" si="228"/>
        <v xml:space="preserve"> </v>
      </c>
      <c r="V531" s="9">
        <f t="shared" si="228"/>
        <v>0.99999930785070335</v>
      </c>
      <c r="W531" s="9">
        <f t="shared" si="228"/>
        <v>1</v>
      </c>
      <c r="X531" s="140" t="str">
        <f t="shared" si="228"/>
        <v xml:space="preserve"> </v>
      </c>
    </row>
    <row r="532" spans="1:24" s="37" customFormat="1" ht="51.75" customHeight="1" x14ac:dyDescent="0.25">
      <c r="A532" s="107"/>
      <c r="B532" s="18"/>
      <c r="C532" s="15" t="s">
        <v>481</v>
      </c>
      <c r="D532" s="36">
        <v>3</v>
      </c>
      <c r="E532" s="85">
        <f t="shared" si="217"/>
        <v>0</v>
      </c>
      <c r="F532" s="85"/>
      <c r="G532" s="85">
        <v>0</v>
      </c>
      <c r="H532" s="85"/>
      <c r="I532" s="116"/>
      <c r="J532" s="134">
        <f t="shared" si="224"/>
        <v>57791</v>
      </c>
      <c r="K532" s="85"/>
      <c r="L532" s="85">
        <v>57791</v>
      </c>
      <c r="M532" s="85"/>
      <c r="N532" s="116"/>
      <c r="O532" s="134">
        <f t="shared" si="219"/>
        <v>57790.96</v>
      </c>
      <c r="P532" s="85"/>
      <c r="Q532" s="85">
        <v>57790.96</v>
      </c>
      <c r="R532" s="85"/>
      <c r="S532" s="116"/>
      <c r="T532" s="141">
        <f t="shared" si="228"/>
        <v>0.99999930785070335</v>
      </c>
      <c r="U532" s="16" t="str">
        <f t="shared" si="228"/>
        <v xml:space="preserve"> </v>
      </c>
      <c r="V532" s="16">
        <f t="shared" si="228"/>
        <v>0.99999930785070335</v>
      </c>
      <c r="W532" s="16" t="str">
        <f t="shared" si="228"/>
        <v xml:space="preserve"> </v>
      </c>
      <c r="X532" s="142" t="str">
        <f t="shared" si="228"/>
        <v xml:space="preserve"> </v>
      </c>
    </row>
    <row r="533" spans="1:24" s="37" customFormat="1" ht="45" customHeight="1" x14ac:dyDescent="0.25">
      <c r="A533" s="107"/>
      <c r="B533" s="18"/>
      <c r="C533" s="15" t="s">
        <v>482</v>
      </c>
      <c r="D533" s="36">
        <v>3</v>
      </c>
      <c r="E533" s="85">
        <f t="shared" si="217"/>
        <v>14833.4</v>
      </c>
      <c r="F533" s="85"/>
      <c r="G533" s="85"/>
      <c r="H533" s="85">
        <v>14833.4</v>
      </c>
      <c r="I533" s="116"/>
      <c r="J533" s="134">
        <f t="shared" si="224"/>
        <v>7750</v>
      </c>
      <c r="K533" s="85"/>
      <c r="L533" s="85"/>
      <c r="M533" s="85">
        <v>7750</v>
      </c>
      <c r="N533" s="116"/>
      <c r="O533" s="134">
        <f t="shared" si="219"/>
        <v>7750</v>
      </c>
      <c r="P533" s="85"/>
      <c r="Q533" s="85"/>
      <c r="R533" s="85">
        <v>7750</v>
      </c>
      <c r="S533" s="116"/>
      <c r="T533" s="141">
        <f t="shared" si="228"/>
        <v>1</v>
      </c>
      <c r="U533" s="16" t="str">
        <f t="shared" si="228"/>
        <v xml:space="preserve"> </v>
      </c>
      <c r="V533" s="16" t="str">
        <f t="shared" si="228"/>
        <v xml:space="preserve"> </v>
      </c>
      <c r="W533" s="16">
        <f t="shared" si="228"/>
        <v>1</v>
      </c>
      <c r="X533" s="142" t="str">
        <f t="shared" si="228"/>
        <v xml:space="preserve"> </v>
      </c>
    </row>
    <row r="534" spans="1:24" s="34" customFormat="1" ht="28.5" customHeight="1" x14ac:dyDescent="0.25">
      <c r="A534" s="110"/>
      <c r="B534" s="11"/>
      <c r="C534" s="14" t="s">
        <v>483</v>
      </c>
      <c r="D534" s="35">
        <v>3</v>
      </c>
      <c r="E534" s="69">
        <f t="shared" si="217"/>
        <v>384999.9</v>
      </c>
      <c r="F534" s="69">
        <f>+F535</f>
        <v>0</v>
      </c>
      <c r="G534" s="69">
        <f>+G535</f>
        <v>384999.9</v>
      </c>
      <c r="H534" s="69">
        <f>+H535</f>
        <v>0</v>
      </c>
      <c r="I534" s="100">
        <f>+I535</f>
        <v>0</v>
      </c>
      <c r="J534" s="125">
        <f t="shared" si="224"/>
        <v>165637.9</v>
      </c>
      <c r="K534" s="69">
        <f>+K535</f>
        <v>0</v>
      </c>
      <c r="L534" s="69">
        <f>+L535</f>
        <v>165637.9</v>
      </c>
      <c r="M534" s="69">
        <f>+M535</f>
        <v>0</v>
      </c>
      <c r="N534" s="100">
        <f>+N535</f>
        <v>0</v>
      </c>
      <c r="O534" s="125">
        <f t="shared" si="219"/>
        <v>164677.87</v>
      </c>
      <c r="P534" s="69">
        <f>+P535</f>
        <v>0</v>
      </c>
      <c r="Q534" s="69">
        <f>+Q535</f>
        <v>164677.87</v>
      </c>
      <c r="R534" s="69">
        <f>+R535</f>
        <v>0</v>
      </c>
      <c r="S534" s="100">
        <f>+S535</f>
        <v>0</v>
      </c>
      <c r="T534" s="139">
        <f t="shared" si="228"/>
        <v>0.99420404388126149</v>
      </c>
      <c r="U534" s="9" t="str">
        <f t="shared" si="228"/>
        <v xml:space="preserve"> </v>
      </c>
      <c r="V534" s="9">
        <f t="shared" si="228"/>
        <v>0.99420404388126149</v>
      </c>
      <c r="W534" s="9" t="str">
        <f t="shared" si="228"/>
        <v xml:space="preserve"> </v>
      </c>
      <c r="X534" s="140" t="str">
        <f t="shared" si="228"/>
        <v xml:space="preserve"> </v>
      </c>
    </row>
    <row r="535" spans="1:24" s="37" customFormat="1" ht="47.25" customHeight="1" x14ac:dyDescent="0.25">
      <c r="A535" s="111"/>
      <c r="B535" s="32"/>
      <c r="C535" s="15" t="s">
        <v>484</v>
      </c>
      <c r="D535" s="36">
        <v>3</v>
      </c>
      <c r="E535" s="85">
        <f t="shared" si="217"/>
        <v>384999.9</v>
      </c>
      <c r="F535" s="85"/>
      <c r="G535" s="85">
        <v>384999.9</v>
      </c>
      <c r="H535" s="85"/>
      <c r="I535" s="116"/>
      <c r="J535" s="134">
        <f t="shared" si="224"/>
        <v>165637.9</v>
      </c>
      <c r="K535" s="85"/>
      <c r="L535" s="85">
        <v>165637.9</v>
      </c>
      <c r="M535" s="85"/>
      <c r="N535" s="116"/>
      <c r="O535" s="134">
        <f t="shared" si="219"/>
        <v>164677.87</v>
      </c>
      <c r="P535" s="85"/>
      <c r="Q535" s="85">
        <v>164677.87</v>
      </c>
      <c r="R535" s="85"/>
      <c r="S535" s="116"/>
      <c r="T535" s="141">
        <f t="shared" si="228"/>
        <v>0.99420404388126149</v>
      </c>
      <c r="U535" s="16" t="str">
        <f t="shared" si="228"/>
        <v xml:space="preserve"> </v>
      </c>
      <c r="V535" s="16">
        <f t="shared" si="228"/>
        <v>0.99420404388126149</v>
      </c>
      <c r="W535" s="16" t="str">
        <f t="shared" si="228"/>
        <v xml:space="preserve"> </v>
      </c>
      <c r="X535" s="142" t="str">
        <f t="shared" si="228"/>
        <v xml:space="preserve"> </v>
      </c>
    </row>
    <row r="536" spans="1:24" s="34" customFormat="1" ht="24.75" customHeight="1" x14ac:dyDescent="0.25">
      <c r="A536" s="110"/>
      <c r="B536" s="11"/>
      <c r="C536" s="14" t="s">
        <v>395</v>
      </c>
      <c r="D536" s="35">
        <v>3</v>
      </c>
      <c r="E536" s="69">
        <f t="shared" si="217"/>
        <v>3814.4</v>
      </c>
      <c r="F536" s="69">
        <f>+F537</f>
        <v>0</v>
      </c>
      <c r="G536" s="69">
        <f>+G537</f>
        <v>0</v>
      </c>
      <c r="H536" s="69">
        <f>+H537</f>
        <v>3814.4</v>
      </c>
      <c r="I536" s="100">
        <f>+I537</f>
        <v>0</v>
      </c>
      <c r="J536" s="125">
        <f t="shared" si="224"/>
        <v>2440</v>
      </c>
      <c r="K536" s="69">
        <f>+K537</f>
        <v>0</v>
      </c>
      <c r="L536" s="69">
        <f>+L537</f>
        <v>0</v>
      </c>
      <c r="M536" s="69">
        <f>+M537</f>
        <v>2440</v>
      </c>
      <c r="N536" s="100">
        <f>+N537</f>
        <v>0</v>
      </c>
      <c r="O536" s="125">
        <f t="shared" si="219"/>
        <v>2440</v>
      </c>
      <c r="P536" s="69">
        <f>+P537</f>
        <v>0</v>
      </c>
      <c r="Q536" s="69">
        <f>+Q537</f>
        <v>0</v>
      </c>
      <c r="R536" s="69">
        <f>+R537</f>
        <v>2440</v>
      </c>
      <c r="S536" s="100">
        <f>+S537</f>
        <v>0</v>
      </c>
      <c r="T536" s="139">
        <f t="shared" si="228"/>
        <v>1</v>
      </c>
      <c r="U536" s="9" t="str">
        <f t="shared" si="228"/>
        <v xml:space="preserve"> </v>
      </c>
      <c r="V536" s="9" t="str">
        <f t="shared" si="228"/>
        <v xml:space="preserve"> </v>
      </c>
      <c r="W536" s="9">
        <f t="shared" si="228"/>
        <v>1</v>
      </c>
      <c r="X536" s="140" t="str">
        <f t="shared" si="228"/>
        <v xml:space="preserve"> </v>
      </c>
    </row>
    <row r="537" spans="1:24" s="37" customFormat="1" ht="30" customHeight="1" x14ac:dyDescent="0.25">
      <c r="A537" s="111"/>
      <c r="B537" s="32"/>
      <c r="C537" s="15" t="s">
        <v>485</v>
      </c>
      <c r="D537" s="36">
        <v>3</v>
      </c>
      <c r="E537" s="85">
        <f t="shared" si="217"/>
        <v>3814.4</v>
      </c>
      <c r="F537" s="85"/>
      <c r="G537" s="85"/>
      <c r="H537" s="85">
        <v>3814.4</v>
      </c>
      <c r="I537" s="116"/>
      <c r="J537" s="134">
        <f t="shared" si="224"/>
        <v>2440</v>
      </c>
      <c r="K537" s="85"/>
      <c r="L537" s="85"/>
      <c r="M537" s="85">
        <v>2440</v>
      </c>
      <c r="N537" s="116"/>
      <c r="O537" s="134">
        <f t="shared" si="219"/>
        <v>2440</v>
      </c>
      <c r="P537" s="85"/>
      <c r="Q537" s="85"/>
      <c r="R537" s="85">
        <v>2440</v>
      </c>
      <c r="S537" s="116"/>
      <c r="T537" s="141">
        <f t="shared" si="228"/>
        <v>1</v>
      </c>
      <c r="U537" s="16" t="str">
        <f t="shared" si="228"/>
        <v xml:space="preserve"> </v>
      </c>
      <c r="V537" s="16" t="str">
        <f t="shared" si="228"/>
        <v xml:space="preserve"> </v>
      </c>
      <c r="W537" s="16">
        <f t="shared" si="228"/>
        <v>1</v>
      </c>
      <c r="X537" s="142" t="str">
        <f t="shared" si="228"/>
        <v xml:space="preserve"> </v>
      </c>
    </row>
    <row r="538" spans="1:24" s="34" customFormat="1" ht="76.5" customHeight="1" x14ac:dyDescent="0.25">
      <c r="A538" s="101">
        <v>1045</v>
      </c>
      <c r="B538" s="33">
        <v>32005</v>
      </c>
      <c r="C538" s="14" t="s">
        <v>486</v>
      </c>
      <c r="D538" s="51">
        <v>2</v>
      </c>
      <c r="E538" s="69">
        <f t="shared" si="217"/>
        <v>1862117.7</v>
      </c>
      <c r="F538" s="69">
        <f>+F539+F541+F543+F545+F547</f>
        <v>1856999.9</v>
      </c>
      <c r="G538" s="69">
        <f t="shared" ref="G538:I538" si="229">+G539+G541+G543+G545+G547</f>
        <v>0</v>
      </c>
      <c r="H538" s="69">
        <f t="shared" si="229"/>
        <v>5117.8</v>
      </c>
      <c r="I538" s="100">
        <f t="shared" si="229"/>
        <v>0</v>
      </c>
      <c r="J538" s="125">
        <f t="shared" ref="J538" si="230">SUM(K538:N538)</f>
        <v>381668.60000000003</v>
      </c>
      <c r="K538" s="69">
        <f>+K539+K541+K543+K545+K547</f>
        <v>381668.60000000003</v>
      </c>
      <c r="L538" s="69">
        <f t="shared" ref="L538:N538" si="231">+L539+L541+L543+L545+L547</f>
        <v>0</v>
      </c>
      <c r="M538" s="69">
        <f t="shared" si="231"/>
        <v>0</v>
      </c>
      <c r="N538" s="100">
        <f t="shared" si="231"/>
        <v>0</v>
      </c>
      <c r="O538" s="125">
        <f t="shared" ref="O538" si="232">SUM(P538:S538)</f>
        <v>316227.24</v>
      </c>
      <c r="P538" s="69">
        <f>+P539+P541+P543+P545+P547</f>
        <v>316227.24</v>
      </c>
      <c r="Q538" s="69">
        <f t="shared" ref="Q538:S538" si="233">+Q539+Q541+Q543+Q545+Q547</f>
        <v>0</v>
      </c>
      <c r="R538" s="69">
        <f t="shared" si="233"/>
        <v>0</v>
      </c>
      <c r="S538" s="100">
        <f t="shared" si="233"/>
        <v>0</v>
      </c>
      <c r="T538" s="139">
        <f t="shared" si="228"/>
        <v>0.8285387899345138</v>
      </c>
      <c r="U538" s="9">
        <f t="shared" si="228"/>
        <v>0.8285387899345138</v>
      </c>
      <c r="V538" s="9" t="str">
        <f t="shared" si="228"/>
        <v xml:space="preserve"> </v>
      </c>
      <c r="W538" s="9" t="str">
        <f t="shared" si="228"/>
        <v xml:space="preserve"> </v>
      </c>
      <c r="X538" s="140" t="str">
        <f t="shared" si="228"/>
        <v xml:space="preserve"> </v>
      </c>
    </row>
    <row r="539" spans="1:24" s="66" customFormat="1" x14ac:dyDescent="0.2">
      <c r="A539" s="110"/>
      <c r="B539" s="11"/>
      <c r="C539" s="14" t="s">
        <v>371</v>
      </c>
      <c r="D539" s="35">
        <v>3</v>
      </c>
      <c r="E539" s="69">
        <f t="shared" ref="E539:E549" si="234">SUM(F539:I539)</f>
        <v>5117.8</v>
      </c>
      <c r="F539" s="69">
        <f>+F540</f>
        <v>0</v>
      </c>
      <c r="G539" s="69">
        <f>+G540</f>
        <v>0</v>
      </c>
      <c r="H539" s="69">
        <f>+H540</f>
        <v>5117.8</v>
      </c>
      <c r="I539" s="100">
        <f>+I540</f>
        <v>0</v>
      </c>
      <c r="J539" s="125">
        <f t="shared" ref="J539:J549" si="235">SUM(K539:N539)</f>
        <v>0</v>
      </c>
      <c r="K539" s="69">
        <f>+K540</f>
        <v>0</v>
      </c>
      <c r="L539" s="69">
        <f>+L540</f>
        <v>0</v>
      </c>
      <c r="M539" s="69">
        <f>+M540</f>
        <v>0</v>
      </c>
      <c r="N539" s="100">
        <f>+N540</f>
        <v>0</v>
      </c>
      <c r="O539" s="125">
        <f t="shared" ref="O539:O549" si="236">SUM(P539:S539)</f>
        <v>0</v>
      </c>
      <c r="P539" s="69">
        <f>+P540</f>
        <v>0</v>
      </c>
      <c r="Q539" s="69">
        <f>+Q540</f>
        <v>0</v>
      </c>
      <c r="R539" s="69">
        <f>+R540</f>
        <v>0</v>
      </c>
      <c r="S539" s="100">
        <f>+S540</f>
        <v>0</v>
      </c>
      <c r="T539" s="139" t="str">
        <f t="shared" si="228"/>
        <v xml:space="preserve"> </v>
      </c>
      <c r="U539" s="9" t="str">
        <f t="shared" si="228"/>
        <v xml:space="preserve"> </v>
      </c>
      <c r="V539" s="9" t="str">
        <f t="shared" si="228"/>
        <v xml:space="preserve"> </v>
      </c>
      <c r="W539" s="9" t="str">
        <f t="shared" si="228"/>
        <v xml:space="preserve"> </v>
      </c>
      <c r="X539" s="140" t="str">
        <f t="shared" si="228"/>
        <v xml:space="preserve"> </v>
      </c>
    </row>
    <row r="540" spans="1:24" s="37" customFormat="1" ht="49.5" x14ac:dyDescent="0.25">
      <c r="A540" s="111"/>
      <c r="B540" s="32"/>
      <c r="C540" s="15" t="s">
        <v>487</v>
      </c>
      <c r="D540" s="36">
        <v>3</v>
      </c>
      <c r="E540" s="85">
        <f t="shared" si="234"/>
        <v>5117.8</v>
      </c>
      <c r="F540" s="85"/>
      <c r="G540" s="85"/>
      <c r="H540" s="85">
        <v>5117.8</v>
      </c>
      <c r="I540" s="116"/>
      <c r="J540" s="134">
        <f t="shared" si="235"/>
        <v>0</v>
      </c>
      <c r="K540" s="85"/>
      <c r="L540" s="85"/>
      <c r="M540" s="85">
        <v>0</v>
      </c>
      <c r="N540" s="116"/>
      <c r="O540" s="134">
        <f t="shared" si="236"/>
        <v>0</v>
      </c>
      <c r="P540" s="85"/>
      <c r="Q540" s="85"/>
      <c r="R540" s="85">
        <v>0</v>
      </c>
      <c r="S540" s="116"/>
      <c r="T540" s="141" t="str">
        <f t="shared" si="228"/>
        <v xml:space="preserve"> </v>
      </c>
      <c r="U540" s="16" t="str">
        <f t="shared" si="228"/>
        <v xml:space="preserve"> </v>
      </c>
      <c r="V540" s="16" t="str">
        <f t="shared" si="228"/>
        <v xml:space="preserve"> </v>
      </c>
      <c r="W540" s="16" t="str">
        <f t="shared" si="228"/>
        <v xml:space="preserve"> </v>
      </c>
      <c r="X540" s="142" t="str">
        <f t="shared" si="228"/>
        <v xml:space="preserve"> </v>
      </c>
    </row>
    <row r="541" spans="1:24" s="66" customFormat="1" ht="31.5" customHeight="1" x14ac:dyDescent="0.2">
      <c r="A541" s="110"/>
      <c r="B541" s="11"/>
      <c r="C541" s="14" t="s">
        <v>364</v>
      </c>
      <c r="D541" s="35">
        <v>3</v>
      </c>
      <c r="E541" s="69">
        <f t="shared" si="234"/>
        <v>453627.9</v>
      </c>
      <c r="F541" s="69">
        <f>+F542</f>
        <v>453627.9</v>
      </c>
      <c r="G541" s="69">
        <f>+G542</f>
        <v>0</v>
      </c>
      <c r="H541" s="69">
        <f>+H542</f>
        <v>0</v>
      </c>
      <c r="I541" s="100">
        <f>+I542</f>
        <v>0</v>
      </c>
      <c r="J541" s="125">
        <f t="shared" si="235"/>
        <v>0</v>
      </c>
      <c r="K541" s="69">
        <f>+K542</f>
        <v>0</v>
      </c>
      <c r="L541" s="69">
        <f>+L542</f>
        <v>0</v>
      </c>
      <c r="M541" s="69">
        <f>+M542</f>
        <v>0</v>
      </c>
      <c r="N541" s="100">
        <f>+N542</f>
        <v>0</v>
      </c>
      <c r="O541" s="125">
        <f t="shared" si="236"/>
        <v>0</v>
      </c>
      <c r="P541" s="69">
        <f>+P542</f>
        <v>0</v>
      </c>
      <c r="Q541" s="69">
        <f>+Q542</f>
        <v>0</v>
      </c>
      <c r="R541" s="69">
        <f>+R542</f>
        <v>0</v>
      </c>
      <c r="S541" s="100">
        <f>+S542</f>
        <v>0</v>
      </c>
      <c r="T541" s="139" t="str">
        <f t="shared" si="228"/>
        <v xml:space="preserve"> </v>
      </c>
      <c r="U541" s="9" t="str">
        <f t="shared" si="228"/>
        <v xml:space="preserve"> </v>
      </c>
      <c r="V541" s="9" t="str">
        <f t="shared" si="228"/>
        <v xml:space="preserve"> </v>
      </c>
      <c r="W541" s="9" t="str">
        <f t="shared" si="228"/>
        <v xml:space="preserve"> </v>
      </c>
      <c r="X541" s="140" t="str">
        <f t="shared" si="228"/>
        <v xml:space="preserve"> </v>
      </c>
    </row>
    <row r="542" spans="1:24" s="37" customFormat="1" ht="42.75" customHeight="1" x14ac:dyDescent="0.25">
      <c r="A542" s="111"/>
      <c r="B542" s="32"/>
      <c r="C542" s="15" t="s">
        <v>488</v>
      </c>
      <c r="D542" s="36">
        <v>3</v>
      </c>
      <c r="E542" s="85">
        <f t="shared" si="234"/>
        <v>453627.9</v>
      </c>
      <c r="F542" s="85">
        <v>453627.9</v>
      </c>
      <c r="G542" s="85"/>
      <c r="H542" s="85"/>
      <c r="I542" s="116"/>
      <c r="J542" s="134">
        <f t="shared" si="235"/>
        <v>0</v>
      </c>
      <c r="K542" s="85">
        <v>0</v>
      </c>
      <c r="L542" s="85"/>
      <c r="M542" s="85"/>
      <c r="N542" s="116"/>
      <c r="O542" s="134">
        <f t="shared" si="236"/>
        <v>0</v>
      </c>
      <c r="P542" s="85">
        <v>0</v>
      </c>
      <c r="Q542" s="85"/>
      <c r="R542" s="85"/>
      <c r="S542" s="116"/>
      <c r="T542" s="141" t="str">
        <f t="shared" si="228"/>
        <v xml:space="preserve"> </v>
      </c>
      <c r="U542" s="16" t="str">
        <f t="shared" si="228"/>
        <v xml:space="preserve"> </v>
      </c>
      <c r="V542" s="16" t="str">
        <f t="shared" si="228"/>
        <v xml:space="preserve"> </v>
      </c>
      <c r="W542" s="16" t="str">
        <f t="shared" si="228"/>
        <v xml:space="preserve"> </v>
      </c>
      <c r="X542" s="142" t="str">
        <f t="shared" si="228"/>
        <v xml:space="preserve"> </v>
      </c>
    </row>
    <row r="543" spans="1:24" s="66" customFormat="1" ht="27" customHeight="1" x14ac:dyDescent="0.2">
      <c r="A543" s="110"/>
      <c r="B543" s="11"/>
      <c r="C543" s="14" t="s">
        <v>478</v>
      </c>
      <c r="D543" s="35">
        <v>3</v>
      </c>
      <c r="E543" s="69">
        <f t="shared" si="234"/>
        <v>324249.2</v>
      </c>
      <c r="F543" s="69">
        <f>+F544</f>
        <v>324249.2</v>
      </c>
      <c r="G543" s="69">
        <f>+G544</f>
        <v>0</v>
      </c>
      <c r="H543" s="69">
        <f>+H544</f>
        <v>0</v>
      </c>
      <c r="I543" s="100">
        <f>+I544</f>
        <v>0</v>
      </c>
      <c r="J543" s="125">
        <f t="shared" si="235"/>
        <v>120</v>
      </c>
      <c r="K543" s="69">
        <f>+K544</f>
        <v>120</v>
      </c>
      <c r="L543" s="69">
        <f>+L544</f>
        <v>0</v>
      </c>
      <c r="M543" s="69">
        <f>+M544</f>
        <v>0</v>
      </c>
      <c r="N543" s="100">
        <f>+N544</f>
        <v>0</v>
      </c>
      <c r="O543" s="125">
        <f t="shared" si="236"/>
        <v>0</v>
      </c>
      <c r="P543" s="69">
        <f>+P544</f>
        <v>0</v>
      </c>
      <c r="Q543" s="69">
        <f>+Q544</f>
        <v>0</v>
      </c>
      <c r="R543" s="69">
        <f>+R544</f>
        <v>0</v>
      </c>
      <c r="S543" s="100">
        <f>+S544</f>
        <v>0</v>
      </c>
      <c r="T543" s="139">
        <f t="shared" si="228"/>
        <v>0</v>
      </c>
      <c r="U543" s="9">
        <f t="shared" si="228"/>
        <v>0</v>
      </c>
      <c r="V543" s="9" t="str">
        <f t="shared" si="228"/>
        <v xml:space="preserve"> </v>
      </c>
      <c r="W543" s="9" t="str">
        <f t="shared" si="228"/>
        <v xml:space="preserve"> </v>
      </c>
      <c r="X543" s="140" t="str">
        <f t="shared" si="228"/>
        <v xml:space="preserve"> </v>
      </c>
    </row>
    <row r="544" spans="1:24" s="37" customFormat="1" ht="45" customHeight="1" x14ac:dyDescent="0.25">
      <c r="A544" s="111"/>
      <c r="B544" s="32"/>
      <c r="C544" s="15" t="s">
        <v>489</v>
      </c>
      <c r="D544" s="36">
        <v>3</v>
      </c>
      <c r="E544" s="85">
        <f t="shared" si="234"/>
        <v>324249.2</v>
      </c>
      <c r="F544" s="85">
        <v>324249.2</v>
      </c>
      <c r="G544" s="85"/>
      <c r="H544" s="85"/>
      <c r="I544" s="116"/>
      <c r="J544" s="134">
        <f t="shared" si="235"/>
        <v>120</v>
      </c>
      <c r="K544" s="85">
        <v>120</v>
      </c>
      <c r="L544" s="85"/>
      <c r="M544" s="85"/>
      <c r="N544" s="116"/>
      <c r="O544" s="134">
        <f t="shared" si="236"/>
        <v>0</v>
      </c>
      <c r="P544" s="85">
        <v>0</v>
      </c>
      <c r="Q544" s="85"/>
      <c r="R544" s="85"/>
      <c r="S544" s="116"/>
      <c r="T544" s="141">
        <f t="shared" si="228"/>
        <v>0</v>
      </c>
      <c r="U544" s="16">
        <f t="shared" si="228"/>
        <v>0</v>
      </c>
      <c r="V544" s="16" t="str">
        <f t="shared" si="228"/>
        <v xml:space="preserve"> </v>
      </c>
      <c r="W544" s="16" t="str">
        <f t="shared" si="228"/>
        <v xml:space="preserve"> </v>
      </c>
      <c r="X544" s="142" t="str">
        <f t="shared" si="228"/>
        <v xml:space="preserve"> </v>
      </c>
    </row>
    <row r="545" spans="1:24" s="66" customFormat="1" ht="32.25" customHeight="1" x14ac:dyDescent="0.2">
      <c r="A545" s="110"/>
      <c r="B545" s="11"/>
      <c r="C545" s="14" t="s">
        <v>366</v>
      </c>
      <c r="D545" s="35">
        <v>3</v>
      </c>
      <c r="E545" s="69">
        <f t="shared" si="234"/>
        <v>454616.4</v>
      </c>
      <c r="F545" s="69">
        <f>+F546</f>
        <v>454616.4</v>
      </c>
      <c r="G545" s="69">
        <f>+G546</f>
        <v>0</v>
      </c>
      <c r="H545" s="69">
        <f>+H546</f>
        <v>0</v>
      </c>
      <c r="I545" s="100">
        <f>+I546</f>
        <v>0</v>
      </c>
      <c r="J545" s="125">
        <f t="shared" si="235"/>
        <v>0</v>
      </c>
      <c r="K545" s="69">
        <f>+K546</f>
        <v>0</v>
      </c>
      <c r="L545" s="69">
        <f>+L546</f>
        <v>0</v>
      </c>
      <c r="M545" s="69">
        <f>+M546</f>
        <v>0</v>
      </c>
      <c r="N545" s="100">
        <f>+N546</f>
        <v>0</v>
      </c>
      <c r="O545" s="125">
        <f t="shared" si="236"/>
        <v>0</v>
      </c>
      <c r="P545" s="69">
        <f>+P546</f>
        <v>0</v>
      </c>
      <c r="Q545" s="69">
        <f>+Q546</f>
        <v>0</v>
      </c>
      <c r="R545" s="69">
        <f>+R546</f>
        <v>0</v>
      </c>
      <c r="S545" s="100">
        <f>+S546</f>
        <v>0</v>
      </c>
      <c r="T545" s="139" t="str">
        <f t="shared" si="228"/>
        <v xml:space="preserve"> </v>
      </c>
      <c r="U545" s="9" t="str">
        <f t="shared" si="228"/>
        <v xml:space="preserve"> </v>
      </c>
      <c r="V545" s="9" t="str">
        <f t="shared" si="228"/>
        <v xml:space="preserve"> </v>
      </c>
      <c r="W545" s="9" t="str">
        <f t="shared" si="228"/>
        <v xml:space="preserve"> </v>
      </c>
      <c r="X545" s="140" t="str">
        <f t="shared" si="228"/>
        <v xml:space="preserve"> </v>
      </c>
    </row>
    <row r="546" spans="1:24" s="65" customFormat="1" ht="44.25" customHeight="1" x14ac:dyDescent="0.2">
      <c r="A546" s="110"/>
      <c r="B546" s="11"/>
      <c r="C546" s="15" t="s">
        <v>490</v>
      </c>
      <c r="D546" s="36">
        <v>3</v>
      </c>
      <c r="E546" s="85">
        <f t="shared" si="234"/>
        <v>454616.4</v>
      </c>
      <c r="F546" s="85">
        <v>454616.4</v>
      </c>
      <c r="G546" s="85"/>
      <c r="H546" s="84"/>
      <c r="I546" s="115"/>
      <c r="J546" s="134">
        <f t="shared" si="235"/>
        <v>0</v>
      </c>
      <c r="K546" s="85">
        <v>0</v>
      </c>
      <c r="L546" s="85"/>
      <c r="M546" s="85"/>
      <c r="N546" s="115"/>
      <c r="O546" s="134">
        <f t="shared" si="236"/>
        <v>0</v>
      </c>
      <c r="P546" s="85">
        <v>0</v>
      </c>
      <c r="Q546" s="85"/>
      <c r="R546" s="85"/>
      <c r="S546" s="115"/>
      <c r="T546" s="141" t="str">
        <f t="shared" si="228"/>
        <v xml:space="preserve"> </v>
      </c>
      <c r="U546" s="16" t="str">
        <f t="shared" si="228"/>
        <v xml:space="preserve"> </v>
      </c>
      <c r="V546" s="16" t="str">
        <f t="shared" si="228"/>
        <v xml:space="preserve"> </v>
      </c>
      <c r="W546" s="16" t="str">
        <f t="shared" si="228"/>
        <v xml:space="preserve"> </v>
      </c>
      <c r="X546" s="142" t="str">
        <f t="shared" si="228"/>
        <v xml:space="preserve"> </v>
      </c>
    </row>
    <row r="547" spans="1:24" s="37" customFormat="1" ht="25.5" customHeight="1" x14ac:dyDescent="0.25">
      <c r="A547" s="110"/>
      <c r="B547" s="11"/>
      <c r="C547" s="14" t="s">
        <v>406</v>
      </c>
      <c r="D547" s="36">
        <v>3</v>
      </c>
      <c r="E547" s="69">
        <f t="shared" si="234"/>
        <v>624506.4</v>
      </c>
      <c r="F547" s="69">
        <f>+F548</f>
        <v>624506.4</v>
      </c>
      <c r="G547" s="69">
        <f>+G548</f>
        <v>0</v>
      </c>
      <c r="H547" s="69">
        <f>+H548</f>
        <v>0</v>
      </c>
      <c r="I547" s="100">
        <f>+I548</f>
        <v>0</v>
      </c>
      <c r="J547" s="125">
        <f t="shared" si="235"/>
        <v>381548.60000000003</v>
      </c>
      <c r="K547" s="69">
        <f>+K548</f>
        <v>381548.60000000003</v>
      </c>
      <c r="L547" s="69">
        <f>+L548</f>
        <v>0</v>
      </c>
      <c r="M547" s="69">
        <f>+M548</f>
        <v>0</v>
      </c>
      <c r="N547" s="100">
        <f>+N548</f>
        <v>0</v>
      </c>
      <c r="O547" s="125">
        <f t="shared" si="236"/>
        <v>316227.24</v>
      </c>
      <c r="P547" s="69">
        <f>+P548</f>
        <v>316227.24</v>
      </c>
      <c r="Q547" s="69">
        <f>+Q548</f>
        <v>0</v>
      </c>
      <c r="R547" s="69">
        <f>+R548</f>
        <v>0</v>
      </c>
      <c r="S547" s="100">
        <f>+S548</f>
        <v>0</v>
      </c>
      <c r="T547" s="141">
        <f t="shared" si="228"/>
        <v>0.82879937182314378</v>
      </c>
      <c r="U547" s="16">
        <f t="shared" si="228"/>
        <v>0.82879937182314378</v>
      </c>
      <c r="V547" s="16" t="str">
        <f t="shared" si="228"/>
        <v xml:space="preserve"> </v>
      </c>
      <c r="W547" s="16" t="str">
        <f t="shared" si="228"/>
        <v xml:space="preserve"> </v>
      </c>
      <c r="X547" s="142" t="str">
        <f t="shared" si="228"/>
        <v xml:space="preserve"> </v>
      </c>
    </row>
    <row r="548" spans="1:24" s="65" customFormat="1" ht="63" customHeight="1" x14ac:dyDescent="0.2">
      <c r="A548" s="110"/>
      <c r="B548" s="11"/>
      <c r="C548" s="15" t="s">
        <v>491</v>
      </c>
      <c r="D548" s="36">
        <v>3</v>
      </c>
      <c r="E548" s="85">
        <f t="shared" si="234"/>
        <v>624506.4</v>
      </c>
      <c r="F548" s="85">
        <v>624506.4</v>
      </c>
      <c r="G548" s="85"/>
      <c r="H548" s="84"/>
      <c r="I548" s="115"/>
      <c r="J548" s="134">
        <f t="shared" si="235"/>
        <v>381548.60000000003</v>
      </c>
      <c r="K548" s="85">
        <v>381548.60000000003</v>
      </c>
      <c r="L548" s="85"/>
      <c r="M548" s="85"/>
      <c r="N548" s="115"/>
      <c r="O548" s="134">
        <f t="shared" si="236"/>
        <v>316227.24</v>
      </c>
      <c r="P548" s="85">
        <v>316227.24</v>
      </c>
      <c r="Q548" s="85">
        <v>0</v>
      </c>
      <c r="R548" s="85"/>
      <c r="S548" s="115"/>
      <c r="T548" s="141">
        <f t="shared" si="228"/>
        <v>0.82879937182314378</v>
      </c>
      <c r="U548" s="16">
        <f t="shared" si="228"/>
        <v>0.82879937182314378</v>
      </c>
      <c r="V548" s="16" t="str">
        <f t="shared" si="228"/>
        <v xml:space="preserve"> </v>
      </c>
      <c r="W548" s="16" t="str">
        <f t="shared" si="228"/>
        <v xml:space="preserve"> </v>
      </c>
      <c r="X548" s="142" t="str">
        <f t="shared" si="228"/>
        <v xml:space="preserve"> </v>
      </c>
    </row>
    <row r="549" spans="1:24" s="34" customFormat="1" ht="49.5" customHeight="1" x14ac:dyDescent="0.25">
      <c r="A549" s="101">
        <v>1075</v>
      </c>
      <c r="B549" s="33">
        <v>21001</v>
      </c>
      <c r="C549" s="14" t="s">
        <v>492</v>
      </c>
      <c r="D549" s="51">
        <v>2</v>
      </c>
      <c r="E549" s="69">
        <f t="shared" si="234"/>
        <v>660352.9</v>
      </c>
      <c r="F549" s="69">
        <f>+F550+F567</f>
        <v>0</v>
      </c>
      <c r="G549" s="69">
        <f>+G550+G567</f>
        <v>654340.9</v>
      </c>
      <c r="H549" s="69">
        <f>+H550+H567</f>
        <v>6012</v>
      </c>
      <c r="I549" s="100">
        <f>+I550+I567</f>
        <v>0</v>
      </c>
      <c r="J549" s="125">
        <f t="shared" si="235"/>
        <v>299498</v>
      </c>
      <c r="K549" s="69">
        <f>+K550+K567</f>
        <v>0</v>
      </c>
      <c r="L549" s="69">
        <f t="shared" ref="L549:N549" si="237">+L550+L567</f>
        <v>289710</v>
      </c>
      <c r="M549" s="69">
        <f t="shared" si="237"/>
        <v>9788</v>
      </c>
      <c r="N549" s="100">
        <f t="shared" si="237"/>
        <v>0</v>
      </c>
      <c r="O549" s="125">
        <f t="shared" si="236"/>
        <v>291181.02</v>
      </c>
      <c r="P549" s="69">
        <f>+P550+P567</f>
        <v>0</v>
      </c>
      <c r="Q549" s="69">
        <f>+Q550+Q567</f>
        <v>281393.02</v>
      </c>
      <c r="R549" s="69">
        <f>+R550+R567</f>
        <v>9788</v>
      </c>
      <c r="S549" s="100">
        <f>+S550+S567</f>
        <v>0</v>
      </c>
      <c r="T549" s="139">
        <f t="shared" si="228"/>
        <v>0.97223026531061985</v>
      </c>
      <c r="U549" s="9" t="str">
        <f t="shared" si="228"/>
        <v xml:space="preserve"> </v>
      </c>
      <c r="V549" s="9">
        <f t="shared" si="228"/>
        <v>0.97129205067136104</v>
      </c>
      <c r="W549" s="9">
        <f t="shared" si="228"/>
        <v>1</v>
      </c>
      <c r="X549" s="140" t="str">
        <f t="shared" si="228"/>
        <v xml:space="preserve"> </v>
      </c>
    </row>
    <row r="550" spans="1:24" s="34" customFormat="1" ht="27" customHeight="1" x14ac:dyDescent="0.25">
      <c r="A550" s="110"/>
      <c r="B550" s="11"/>
      <c r="C550" s="14" t="s">
        <v>493</v>
      </c>
      <c r="D550" s="35">
        <v>3</v>
      </c>
      <c r="E550" s="69">
        <f>SUM(F550:I550)</f>
        <v>654340.9</v>
      </c>
      <c r="F550" s="69">
        <f>+F552+F554+F556+F558+F563+F565</f>
        <v>0</v>
      </c>
      <c r="G550" s="69">
        <f t="shared" ref="G550:I550" si="238">+G552+G554+G556+G558+G563+G565</f>
        <v>654340.9</v>
      </c>
      <c r="H550" s="69">
        <f t="shared" si="238"/>
        <v>0</v>
      </c>
      <c r="I550" s="100">
        <f t="shared" si="238"/>
        <v>0</v>
      </c>
      <c r="J550" s="125">
        <f>SUM(K550:N550)</f>
        <v>289710</v>
      </c>
      <c r="K550" s="69">
        <f>+K552+K554+K556+K558+K561+K563+K565</f>
        <v>0</v>
      </c>
      <c r="L550" s="69">
        <f t="shared" ref="L550:N550" si="239">+L552+L554+L556+L558+L561+L563+L565</f>
        <v>289710</v>
      </c>
      <c r="M550" s="69">
        <f t="shared" si="239"/>
        <v>0</v>
      </c>
      <c r="N550" s="100">
        <f t="shared" si="239"/>
        <v>0</v>
      </c>
      <c r="O550" s="125">
        <f>SUM(P550:S550)</f>
        <v>281393.02</v>
      </c>
      <c r="P550" s="69">
        <f>+P552+P554+P556+P558+P561+P563+P565</f>
        <v>0</v>
      </c>
      <c r="Q550" s="69">
        <f t="shared" ref="Q550:S550" si="240">+Q552+Q554+Q556+Q558+Q561+Q563+Q565</f>
        <v>281393.02</v>
      </c>
      <c r="R550" s="69">
        <f t="shared" si="240"/>
        <v>0</v>
      </c>
      <c r="S550" s="100">
        <f t="shared" si="240"/>
        <v>0</v>
      </c>
      <c r="T550" s="139">
        <f t="shared" si="228"/>
        <v>0.97129205067136104</v>
      </c>
      <c r="U550" s="9" t="str">
        <f t="shared" si="228"/>
        <v xml:space="preserve"> </v>
      </c>
      <c r="V550" s="9">
        <f t="shared" si="228"/>
        <v>0.97129205067136104</v>
      </c>
      <c r="W550" s="9" t="str">
        <f t="shared" si="228"/>
        <v xml:space="preserve"> </v>
      </c>
      <c r="X550" s="140" t="str">
        <f t="shared" si="228"/>
        <v xml:space="preserve"> </v>
      </c>
    </row>
    <row r="551" spans="1:24" s="37" customFormat="1" ht="24.75" customHeight="1" x14ac:dyDescent="0.25">
      <c r="A551" s="110"/>
      <c r="B551" s="11"/>
      <c r="C551" s="15" t="s">
        <v>494</v>
      </c>
      <c r="D551" s="36">
        <v>3</v>
      </c>
      <c r="E551" s="69"/>
      <c r="F551" s="69"/>
      <c r="G551" s="69"/>
      <c r="H551" s="69"/>
      <c r="I551" s="100"/>
      <c r="J551" s="125"/>
      <c r="K551" s="69"/>
      <c r="L551" s="69"/>
      <c r="M551" s="69"/>
      <c r="N551" s="100"/>
      <c r="O551" s="125"/>
      <c r="P551" s="69"/>
      <c r="Q551" s="69"/>
      <c r="R551" s="69"/>
      <c r="S551" s="100"/>
      <c r="T551" s="141" t="str">
        <f t="shared" si="228"/>
        <v xml:space="preserve"> </v>
      </c>
      <c r="U551" s="16" t="str">
        <f t="shared" si="228"/>
        <v xml:space="preserve"> </v>
      </c>
      <c r="V551" s="16" t="str">
        <f t="shared" si="228"/>
        <v xml:space="preserve"> </v>
      </c>
      <c r="W551" s="16" t="str">
        <f t="shared" si="228"/>
        <v xml:space="preserve"> </v>
      </c>
      <c r="X551" s="142" t="str">
        <f t="shared" si="228"/>
        <v xml:space="preserve"> </v>
      </c>
    </row>
    <row r="552" spans="1:24" s="34" customFormat="1" ht="21" customHeight="1" x14ac:dyDescent="0.25">
      <c r="A552" s="110"/>
      <c r="B552" s="11"/>
      <c r="C552" s="14" t="s">
        <v>371</v>
      </c>
      <c r="D552" s="35">
        <v>3</v>
      </c>
      <c r="E552" s="69">
        <f t="shared" ref="E552:E553" si="241">SUM(F552:I552)</f>
        <v>262840.09999999998</v>
      </c>
      <c r="F552" s="69">
        <f>+F553</f>
        <v>0</v>
      </c>
      <c r="G552" s="69">
        <f>+G553</f>
        <v>262840.09999999998</v>
      </c>
      <c r="H552" s="69">
        <f>+H553</f>
        <v>0</v>
      </c>
      <c r="I552" s="100">
        <f>+I553</f>
        <v>0</v>
      </c>
      <c r="J552" s="125">
        <f t="shared" ref="J552:J565" si="242">SUM(K552:N552)</f>
        <v>0</v>
      </c>
      <c r="K552" s="69">
        <f>+K553</f>
        <v>0</v>
      </c>
      <c r="L552" s="69">
        <f>+L553</f>
        <v>0</v>
      </c>
      <c r="M552" s="69">
        <f>+M553</f>
        <v>0</v>
      </c>
      <c r="N552" s="100">
        <f>+N553</f>
        <v>0</v>
      </c>
      <c r="O552" s="125">
        <f t="shared" ref="O552:O565" si="243">SUM(P552:S552)</f>
        <v>0</v>
      </c>
      <c r="P552" s="69">
        <f>+P553</f>
        <v>0</v>
      </c>
      <c r="Q552" s="69">
        <f>+Q553</f>
        <v>0</v>
      </c>
      <c r="R552" s="69">
        <f>+R553</f>
        <v>0</v>
      </c>
      <c r="S552" s="100">
        <f>+S553</f>
        <v>0</v>
      </c>
      <c r="T552" s="139" t="str">
        <f t="shared" si="228"/>
        <v xml:space="preserve"> </v>
      </c>
      <c r="U552" s="9" t="str">
        <f t="shared" si="228"/>
        <v xml:space="preserve"> </v>
      </c>
      <c r="V552" s="9" t="str">
        <f t="shared" si="228"/>
        <v xml:space="preserve"> </v>
      </c>
      <c r="W552" s="9" t="str">
        <f t="shared" si="228"/>
        <v xml:space="preserve"> </v>
      </c>
      <c r="X552" s="140" t="str">
        <f t="shared" si="228"/>
        <v xml:space="preserve"> </v>
      </c>
    </row>
    <row r="553" spans="1:24" s="65" customFormat="1" ht="42.75" customHeight="1" x14ac:dyDescent="0.2">
      <c r="A553" s="111"/>
      <c r="B553" s="32"/>
      <c r="C553" s="15" t="s">
        <v>495</v>
      </c>
      <c r="D553" s="36">
        <v>3</v>
      </c>
      <c r="E553" s="81">
        <f t="shared" si="241"/>
        <v>262840.09999999998</v>
      </c>
      <c r="F553" s="81"/>
      <c r="G553" s="81">
        <v>262840.09999999998</v>
      </c>
      <c r="H553" s="81"/>
      <c r="I553" s="112"/>
      <c r="J553" s="133">
        <f t="shared" si="242"/>
        <v>0</v>
      </c>
      <c r="K553" s="81"/>
      <c r="L553" s="81">
        <v>0</v>
      </c>
      <c r="M553" s="81"/>
      <c r="N553" s="112"/>
      <c r="O553" s="133">
        <f t="shared" si="243"/>
        <v>0</v>
      </c>
      <c r="P553" s="81"/>
      <c r="Q553" s="81">
        <v>0</v>
      </c>
      <c r="R553" s="81"/>
      <c r="S553" s="112"/>
      <c r="T553" s="141" t="str">
        <f t="shared" si="228"/>
        <v xml:space="preserve"> </v>
      </c>
      <c r="U553" s="16" t="str">
        <f t="shared" si="228"/>
        <v xml:space="preserve"> </v>
      </c>
      <c r="V553" s="16" t="str">
        <f t="shared" si="228"/>
        <v xml:space="preserve"> </v>
      </c>
      <c r="W553" s="16" t="str">
        <f t="shared" si="228"/>
        <v xml:space="preserve"> </v>
      </c>
      <c r="X553" s="142" t="str">
        <f t="shared" si="228"/>
        <v xml:space="preserve"> </v>
      </c>
    </row>
    <row r="554" spans="1:24" s="66" customFormat="1" ht="27.75" customHeight="1" x14ac:dyDescent="0.2">
      <c r="A554" s="110"/>
      <c r="B554" s="11"/>
      <c r="C554" s="14" t="s">
        <v>496</v>
      </c>
      <c r="D554" s="35">
        <v>3</v>
      </c>
      <c r="E554" s="69">
        <f t="shared" ref="E554:E566" si="244">SUM(F554:I554)</f>
        <v>51350</v>
      </c>
      <c r="F554" s="69">
        <f>+F555</f>
        <v>0</v>
      </c>
      <c r="G554" s="69">
        <f>+G555</f>
        <v>51350</v>
      </c>
      <c r="H554" s="69">
        <f>+H555</f>
        <v>0</v>
      </c>
      <c r="I554" s="100">
        <f>+I555</f>
        <v>0</v>
      </c>
      <c r="J554" s="125">
        <f t="shared" si="242"/>
        <v>20143.899999999998</v>
      </c>
      <c r="K554" s="69">
        <f>+K555</f>
        <v>0</v>
      </c>
      <c r="L554" s="69">
        <f>+L555</f>
        <v>20143.899999999998</v>
      </c>
      <c r="M554" s="69">
        <f>+M555</f>
        <v>0</v>
      </c>
      <c r="N554" s="100">
        <f>+N555</f>
        <v>0</v>
      </c>
      <c r="O554" s="125">
        <f t="shared" si="243"/>
        <v>20143.12</v>
      </c>
      <c r="P554" s="69">
        <f>+P555</f>
        <v>0</v>
      </c>
      <c r="Q554" s="69">
        <f>+Q555</f>
        <v>20143.12</v>
      </c>
      <c r="R554" s="69">
        <f>+R555</f>
        <v>0</v>
      </c>
      <c r="S554" s="100">
        <f>+S555</f>
        <v>0</v>
      </c>
      <c r="T554" s="139">
        <f t="shared" si="228"/>
        <v>0.99996127860046968</v>
      </c>
      <c r="U554" s="9" t="str">
        <f t="shared" si="228"/>
        <v xml:space="preserve"> </v>
      </c>
      <c r="V554" s="9">
        <f t="shared" si="228"/>
        <v>0.99996127860046968</v>
      </c>
      <c r="W554" s="9" t="str">
        <f t="shared" si="228"/>
        <v xml:space="preserve"> </v>
      </c>
      <c r="X554" s="140" t="str">
        <f t="shared" si="228"/>
        <v xml:space="preserve"> </v>
      </c>
    </row>
    <row r="555" spans="1:24" s="65" customFormat="1" ht="55.5" customHeight="1" x14ac:dyDescent="0.2">
      <c r="A555" s="111"/>
      <c r="B555" s="32"/>
      <c r="C555" s="15" t="s">
        <v>497</v>
      </c>
      <c r="D555" s="36">
        <v>3</v>
      </c>
      <c r="E555" s="81">
        <f t="shared" si="244"/>
        <v>51350</v>
      </c>
      <c r="F555" s="81"/>
      <c r="G555" s="81">
        <v>51350</v>
      </c>
      <c r="H555" s="81"/>
      <c r="I555" s="112"/>
      <c r="J555" s="133">
        <f t="shared" si="242"/>
        <v>20143.899999999998</v>
      </c>
      <c r="K555" s="81"/>
      <c r="L555" s="81">
        <v>20143.899999999998</v>
      </c>
      <c r="M555" s="81"/>
      <c r="N555" s="112"/>
      <c r="O555" s="133">
        <f t="shared" si="243"/>
        <v>20143.12</v>
      </c>
      <c r="P555" s="81"/>
      <c r="Q555" s="81">
        <v>20143.12</v>
      </c>
      <c r="R555" s="81"/>
      <c r="S555" s="112"/>
      <c r="T555" s="141">
        <f t="shared" si="228"/>
        <v>0.99996127860046968</v>
      </c>
      <c r="U555" s="16" t="str">
        <f t="shared" si="228"/>
        <v xml:space="preserve"> </v>
      </c>
      <c r="V555" s="16">
        <f t="shared" si="228"/>
        <v>0.99996127860046968</v>
      </c>
      <c r="W555" s="16" t="str">
        <f t="shared" si="228"/>
        <v xml:space="preserve"> </v>
      </c>
      <c r="X555" s="142" t="str">
        <f t="shared" si="228"/>
        <v xml:space="preserve"> </v>
      </c>
    </row>
    <row r="556" spans="1:24" s="66" customFormat="1" ht="27.75" customHeight="1" x14ac:dyDescent="0.2">
      <c r="A556" s="110"/>
      <c r="B556" s="11"/>
      <c r="C556" s="14" t="s">
        <v>368</v>
      </c>
      <c r="D556" s="35">
        <v>3</v>
      </c>
      <c r="E556" s="69">
        <f t="shared" si="244"/>
        <v>72724</v>
      </c>
      <c r="F556" s="69">
        <f>+F557</f>
        <v>0</v>
      </c>
      <c r="G556" s="69">
        <f>+G557</f>
        <v>72724</v>
      </c>
      <c r="H556" s="69">
        <f>+H557</f>
        <v>0</v>
      </c>
      <c r="I556" s="100">
        <f>+I557</f>
        <v>0</v>
      </c>
      <c r="J556" s="125">
        <f t="shared" si="242"/>
        <v>3358.9</v>
      </c>
      <c r="K556" s="69">
        <f>+K557</f>
        <v>0</v>
      </c>
      <c r="L556" s="69">
        <f>+L557</f>
        <v>3358.9</v>
      </c>
      <c r="M556" s="69">
        <f>+M557</f>
        <v>0</v>
      </c>
      <c r="N556" s="100">
        <f>+N557</f>
        <v>0</v>
      </c>
      <c r="O556" s="125">
        <f t="shared" si="243"/>
        <v>3345.83</v>
      </c>
      <c r="P556" s="69">
        <f>+P557</f>
        <v>0</v>
      </c>
      <c r="Q556" s="69">
        <f>+Q557</f>
        <v>3345.83</v>
      </c>
      <c r="R556" s="69">
        <f>+R557</f>
        <v>0</v>
      </c>
      <c r="S556" s="100">
        <f>+S557</f>
        <v>0</v>
      </c>
      <c r="T556" s="139">
        <f t="shared" si="228"/>
        <v>0.99610884515764087</v>
      </c>
      <c r="U556" s="9" t="str">
        <f t="shared" si="228"/>
        <v xml:space="preserve"> </v>
      </c>
      <c r="V556" s="9">
        <f t="shared" si="228"/>
        <v>0.99610884515764087</v>
      </c>
      <c r="W556" s="9" t="str">
        <f t="shared" si="228"/>
        <v xml:space="preserve"> </v>
      </c>
      <c r="X556" s="140" t="str">
        <f t="shared" si="228"/>
        <v xml:space="preserve"> </v>
      </c>
    </row>
    <row r="557" spans="1:24" s="37" customFormat="1" ht="41.25" customHeight="1" x14ac:dyDescent="0.25">
      <c r="A557" s="111"/>
      <c r="B557" s="32"/>
      <c r="C557" s="15" t="s">
        <v>498</v>
      </c>
      <c r="D557" s="36">
        <v>3</v>
      </c>
      <c r="E557" s="81">
        <f t="shared" si="244"/>
        <v>72724</v>
      </c>
      <c r="F557" s="81"/>
      <c r="G557" s="81">
        <v>72724</v>
      </c>
      <c r="H557" s="81"/>
      <c r="I557" s="112"/>
      <c r="J557" s="133">
        <f t="shared" si="242"/>
        <v>3358.9</v>
      </c>
      <c r="K557" s="81"/>
      <c r="L557" s="81">
        <v>3358.9</v>
      </c>
      <c r="M557" s="81"/>
      <c r="N557" s="112"/>
      <c r="O557" s="133">
        <f t="shared" si="243"/>
        <v>3345.83</v>
      </c>
      <c r="P557" s="81"/>
      <c r="Q557" s="81">
        <v>3345.83</v>
      </c>
      <c r="R557" s="81"/>
      <c r="S557" s="112"/>
      <c r="T557" s="141">
        <f t="shared" si="228"/>
        <v>0.99610884515764087</v>
      </c>
      <c r="U557" s="16" t="str">
        <f t="shared" si="228"/>
        <v xml:space="preserve"> </v>
      </c>
      <c r="V557" s="16">
        <f t="shared" si="228"/>
        <v>0.99610884515764087</v>
      </c>
      <c r="W557" s="16" t="str">
        <f t="shared" si="228"/>
        <v xml:space="preserve"> </v>
      </c>
      <c r="X557" s="142" t="str">
        <f t="shared" si="228"/>
        <v xml:space="preserve"> </v>
      </c>
    </row>
    <row r="558" spans="1:24" s="66" customFormat="1" ht="30.75" customHeight="1" x14ac:dyDescent="0.2">
      <c r="A558" s="110"/>
      <c r="B558" s="11"/>
      <c r="C558" s="14" t="s">
        <v>366</v>
      </c>
      <c r="D558" s="35">
        <v>3</v>
      </c>
      <c r="E558" s="69">
        <f t="shared" si="244"/>
        <v>175521.5</v>
      </c>
      <c r="F558" s="69">
        <f>+F559+F560</f>
        <v>0</v>
      </c>
      <c r="G558" s="69">
        <f t="shared" ref="G558:I558" si="245">+G559+G560</f>
        <v>175521.5</v>
      </c>
      <c r="H558" s="69">
        <f>+H559+H560</f>
        <v>0</v>
      </c>
      <c r="I558" s="100">
        <f t="shared" si="245"/>
        <v>0</v>
      </c>
      <c r="J558" s="125">
        <f t="shared" si="242"/>
        <v>130093.4</v>
      </c>
      <c r="K558" s="69">
        <f>+K559+K560</f>
        <v>0</v>
      </c>
      <c r="L558" s="69">
        <f t="shared" ref="L558" si="246">+L559+L560</f>
        <v>130093.4</v>
      </c>
      <c r="M558" s="69">
        <f>+M559+M560</f>
        <v>0</v>
      </c>
      <c r="N558" s="100">
        <f t="shared" ref="N558" si="247">+N559+N560</f>
        <v>0</v>
      </c>
      <c r="O558" s="125">
        <f t="shared" si="243"/>
        <v>125866.85999999999</v>
      </c>
      <c r="P558" s="69">
        <f>+P559+P560</f>
        <v>0</v>
      </c>
      <c r="Q558" s="69">
        <f t="shared" ref="Q558" si="248">+Q559+Q560</f>
        <v>125866.85999999999</v>
      </c>
      <c r="R558" s="69">
        <f>+R559+R560</f>
        <v>0</v>
      </c>
      <c r="S558" s="100">
        <f t="shared" ref="S558" si="249">+S559+S560</f>
        <v>0</v>
      </c>
      <c r="T558" s="139">
        <f t="shared" si="228"/>
        <v>0.96751149558701666</v>
      </c>
      <c r="U558" s="9" t="str">
        <f t="shared" si="228"/>
        <v xml:space="preserve"> </v>
      </c>
      <c r="V558" s="9">
        <f t="shared" si="228"/>
        <v>0.96751149558701666</v>
      </c>
      <c r="W558" s="9" t="str">
        <f t="shared" si="228"/>
        <v xml:space="preserve"> </v>
      </c>
      <c r="X558" s="140" t="str">
        <f t="shared" si="228"/>
        <v xml:space="preserve"> </v>
      </c>
    </row>
    <row r="559" spans="1:24" s="65" customFormat="1" ht="57.75" customHeight="1" x14ac:dyDescent="0.2">
      <c r="A559" s="111"/>
      <c r="B559" s="32"/>
      <c r="C559" s="15" t="s">
        <v>499</v>
      </c>
      <c r="D559" s="36">
        <v>3</v>
      </c>
      <c r="E559" s="81">
        <f t="shared" si="244"/>
        <v>58279.5</v>
      </c>
      <c r="F559" s="81"/>
      <c r="G559" s="81">
        <v>58279.5</v>
      </c>
      <c r="H559" s="81"/>
      <c r="I559" s="112"/>
      <c r="J559" s="133">
        <f t="shared" si="242"/>
        <v>50491.199999999997</v>
      </c>
      <c r="K559" s="81"/>
      <c r="L559" s="81">
        <v>50491.199999999997</v>
      </c>
      <c r="M559" s="81"/>
      <c r="N559" s="112"/>
      <c r="O559" s="133">
        <f t="shared" si="243"/>
        <v>48174.879999999997</v>
      </c>
      <c r="P559" s="81"/>
      <c r="Q559" s="81">
        <v>48174.879999999997</v>
      </c>
      <c r="R559" s="81"/>
      <c r="S559" s="112"/>
      <c r="T559" s="141">
        <f t="shared" si="228"/>
        <v>0.95412428304338182</v>
      </c>
      <c r="U559" s="16" t="str">
        <f t="shared" si="228"/>
        <v xml:space="preserve"> </v>
      </c>
      <c r="V559" s="16">
        <f t="shared" si="228"/>
        <v>0.95412428304338182</v>
      </c>
      <c r="W559" s="16" t="str">
        <f t="shared" si="228"/>
        <v xml:space="preserve"> </v>
      </c>
      <c r="X559" s="142" t="str">
        <f t="shared" si="228"/>
        <v xml:space="preserve"> </v>
      </c>
    </row>
    <row r="560" spans="1:24" s="37" customFormat="1" ht="44.25" customHeight="1" x14ac:dyDescent="0.25">
      <c r="A560" s="111"/>
      <c r="B560" s="32"/>
      <c r="C560" s="15" t="s">
        <v>500</v>
      </c>
      <c r="D560" s="36">
        <v>3</v>
      </c>
      <c r="E560" s="81">
        <f t="shared" si="244"/>
        <v>117242</v>
      </c>
      <c r="F560" s="81"/>
      <c r="G560" s="81">
        <v>117242</v>
      </c>
      <c r="H560" s="81"/>
      <c r="I560" s="112"/>
      <c r="J560" s="133">
        <f t="shared" si="242"/>
        <v>79602.2</v>
      </c>
      <c r="K560" s="81"/>
      <c r="L560" s="81">
        <v>79602.2</v>
      </c>
      <c r="M560" s="81"/>
      <c r="N560" s="112"/>
      <c r="O560" s="133">
        <f t="shared" si="243"/>
        <v>77691.98</v>
      </c>
      <c r="P560" s="81"/>
      <c r="Q560" s="81">
        <v>77691.98</v>
      </c>
      <c r="R560" s="81"/>
      <c r="S560" s="112"/>
      <c r="T560" s="141">
        <f t="shared" si="228"/>
        <v>0.97600292454228654</v>
      </c>
      <c r="U560" s="16" t="str">
        <f t="shared" si="228"/>
        <v xml:space="preserve"> </v>
      </c>
      <c r="V560" s="16">
        <f t="shared" si="228"/>
        <v>0.97600292454228654</v>
      </c>
      <c r="W560" s="16" t="str">
        <f t="shared" si="228"/>
        <v xml:space="preserve"> </v>
      </c>
      <c r="X560" s="142" t="str">
        <f t="shared" si="228"/>
        <v xml:space="preserve"> </v>
      </c>
    </row>
    <row r="561" spans="1:24" s="34" customFormat="1" ht="25.5" customHeight="1" x14ac:dyDescent="0.25">
      <c r="A561" s="110"/>
      <c r="B561" s="11"/>
      <c r="C561" s="14" t="s">
        <v>390</v>
      </c>
      <c r="D561" s="35">
        <v>3</v>
      </c>
      <c r="E561" s="69">
        <f t="shared" si="244"/>
        <v>0</v>
      </c>
      <c r="F561" s="69">
        <f>+F562</f>
        <v>0</v>
      </c>
      <c r="G561" s="69">
        <f>+G562</f>
        <v>0</v>
      </c>
      <c r="H561" s="69">
        <f>+H562</f>
        <v>0</v>
      </c>
      <c r="I561" s="100">
        <f>+I562</f>
        <v>0</v>
      </c>
      <c r="J561" s="125">
        <f t="shared" si="242"/>
        <v>8285.7000000000007</v>
      </c>
      <c r="K561" s="69">
        <f>+K562</f>
        <v>0</v>
      </c>
      <c r="L561" s="69">
        <f>+L562</f>
        <v>8285.7000000000007</v>
      </c>
      <c r="M561" s="69">
        <f>+M562</f>
        <v>0</v>
      </c>
      <c r="N561" s="100">
        <f>+N562</f>
        <v>0</v>
      </c>
      <c r="O561" s="125">
        <f t="shared" si="243"/>
        <v>8160.95</v>
      </c>
      <c r="P561" s="69">
        <f>+P562</f>
        <v>0</v>
      </c>
      <c r="Q561" s="69">
        <f>+Q562</f>
        <v>8160.95</v>
      </c>
      <c r="R561" s="69">
        <f>+R562</f>
        <v>0</v>
      </c>
      <c r="S561" s="100">
        <f>+S562</f>
        <v>0</v>
      </c>
      <c r="T561" s="139">
        <f t="shared" si="228"/>
        <v>0.98494393955851633</v>
      </c>
      <c r="U561" s="9" t="str">
        <f t="shared" si="228"/>
        <v xml:space="preserve"> </v>
      </c>
      <c r="V561" s="9">
        <f t="shared" si="228"/>
        <v>0.98494393955851633</v>
      </c>
      <c r="W561" s="9" t="str">
        <f t="shared" si="228"/>
        <v xml:space="preserve"> </v>
      </c>
      <c r="X561" s="140" t="str">
        <f t="shared" si="228"/>
        <v xml:space="preserve"> </v>
      </c>
    </row>
    <row r="562" spans="1:24" s="37" customFormat="1" ht="59.25" customHeight="1" x14ac:dyDescent="0.25">
      <c r="A562" s="111"/>
      <c r="B562" s="32"/>
      <c r="C562" s="15" t="s">
        <v>501</v>
      </c>
      <c r="D562" s="36">
        <v>3</v>
      </c>
      <c r="E562" s="81">
        <f t="shared" si="244"/>
        <v>0</v>
      </c>
      <c r="F562" s="81"/>
      <c r="G562" s="81">
        <v>0</v>
      </c>
      <c r="H562" s="81"/>
      <c r="I562" s="112"/>
      <c r="J562" s="133">
        <f t="shared" si="242"/>
        <v>8285.7000000000007</v>
      </c>
      <c r="K562" s="81"/>
      <c r="L562" s="81">
        <v>8285.7000000000007</v>
      </c>
      <c r="M562" s="81"/>
      <c r="N562" s="112"/>
      <c r="O562" s="133">
        <f t="shared" si="243"/>
        <v>8160.95</v>
      </c>
      <c r="P562" s="81"/>
      <c r="Q562" s="81">
        <v>8160.95</v>
      </c>
      <c r="R562" s="81"/>
      <c r="S562" s="112"/>
      <c r="T562" s="141">
        <f t="shared" si="228"/>
        <v>0.98494393955851633</v>
      </c>
      <c r="U562" s="16" t="str">
        <f t="shared" si="228"/>
        <v xml:space="preserve"> </v>
      </c>
      <c r="V562" s="16">
        <f t="shared" si="228"/>
        <v>0.98494393955851633</v>
      </c>
      <c r="W562" s="16" t="str">
        <f t="shared" si="228"/>
        <v xml:space="preserve"> </v>
      </c>
      <c r="X562" s="142" t="str">
        <f t="shared" si="228"/>
        <v xml:space="preserve"> </v>
      </c>
    </row>
    <row r="563" spans="1:24" s="66" customFormat="1" ht="31.5" customHeight="1" x14ac:dyDescent="0.2">
      <c r="A563" s="110"/>
      <c r="B563" s="11"/>
      <c r="C563" s="14" t="s">
        <v>406</v>
      </c>
      <c r="D563" s="35">
        <v>3</v>
      </c>
      <c r="E563" s="69">
        <f t="shared" si="244"/>
        <v>30009.399999999998</v>
      </c>
      <c r="F563" s="69">
        <f>+F564</f>
        <v>0</v>
      </c>
      <c r="G563" s="69">
        <f>+G564</f>
        <v>30009.399999999998</v>
      </c>
      <c r="H563" s="69">
        <f>+H564</f>
        <v>0</v>
      </c>
      <c r="I563" s="100">
        <f>+I564</f>
        <v>0</v>
      </c>
      <c r="J563" s="125">
        <f t="shared" si="242"/>
        <v>37094.699999999997</v>
      </c>
      <c r="K563" s="69">
        <f>+K564</f>
        <v>0</v>
      </c>
      <c r="L563" s="69">
        <f>+L564</f>
        <v>37094.699999999997</v>
      </c>
      <c r="M563" s="69">
        <f>+M564</f>
        <v>0</v>
      </c>
      <c r="N563" s="100">
        <f>+N564</f>
        <v>0</v>
      </c>
      <c r="O563" s="125">
        <f t="shared" si="243"/>
        <v>33142.86</v>
      </c>
      <c r="P563" s="69">
        <f>+P564</f>
        <v>0</v>
      </c>
      <c r="Q563" s="69">
        <f>+Q564</f>
        <v>33142.86</v>
      </c>
      <c r="R563" s="69">
        <f>+R564</f>
        <v>0</v>
      </c>
      <c r="S563" s="100">
        <f>+S564</f>
        <v>0</v>
      </c>
      <c r="T563" s="139">
        <f t="shared" si="228"/>
        <v>0.89346618250046517</v>
      </c>
      <c r="U563" s="9" t="str">
        <f t="shared" si="228"/>
        <v xml:space="preserve"> </v>
      </c>
      <c r="V563" s="9">
        <f t="shared" si="228"/>
        <v>0.89346618250046517</v>
      </c>
      <c r="W563" s="9" t="str">
        <f t="shared" si="228"/>
        <v xml:space="preserve"> </v>
      </c>
      <c r="X563" s="140" t="str">
        <f t="shared" si="228"/>
        <v xml:space="preserve"> </v>
      </c>
    </row>
    <row r="564" spans="1:24" s="65" customFormat="1" ht="28.5" customHeight="1" x14ac:dyDescent="0.2">
      <c r="A564" s="111"/>
      <c r="B564" s="32"/>
      <c r="C564" s="15" t="s">
        <v>502</v>
      </c>
      <c r="D564" s="36">
        <v>3</v>
      </c>
      <c r="E564" s="81">
        <f t="shared" si="244"/>
        <v>30009.399999999998</v>
      </c>
      <c r="F564" s="81"/>
      <c r="G564" s="81">
        <v>30009.399999999998</v>
      </c>
      <c r="H564" s="81"/>
      <c r="I564" s="112"/>
      <c r="J564" s="133">
        <f t="shared" si="242"/>
        <v>37094.699999999997</v>
      </c>
      <c r="K564" s="81"/>
      <c r="L564" s="81">
        <v>37094.699999999997</v>
      </c>
      <c r="M564" s="81"/>
      <c r="N564" s="112"/>
      <c r="O564" s="133">
        <f t="shared" si="243"/>
        <v>33142.86</v>
      </c>
      <c r="P564" s="81"/>
      <c r="Q564" s="81">
        <v>33142.86</v>
      </c>
      <c r="R564" s="81"/>
      <c r="S564" s="112"/>
      <c r="T564" s="141">
        <f t="shared" si="228"/>
        <v>0.89346618250046517</v>
      </c>
      <c r="U564" s="16" t="str">
        <f t="shared" si="228"/>
        <v xml:space="preserve"> </v>
      </c>
      <c r="V564" s="16">
        <f t="shared" si="228"/>
        <v>0.89346618250046517</v>
      </c>
      <c r="W564" s="16" t="str">
        <f t="shared" si="228"/>
        <v xml:space="preserve"> </v>
      </c>
      <c r="X564" s="142" t="str">
        <f t="shared" si="228"/>
        <v xml:space="preserve"> </v>
      </c>
    </row>
    <row r="565" spans="1:24" s="34" customFormat="1" ht="24" customHeight="1" x14ac:dyDescent="0.25">
      <c r="A565" s="110"/>
      <c r="B565" s="11"/>
      <c r="C565" s="14" t="s">
        <v>503</v>
      </c>
      <c r="D565" s="35">
        <v>3</v>
      </c>
      <c r="E565" s="69">
        <f t="shared" si="244"/>
        <v>61895.9</v>
      </c>
      <c r="F565" s="69">
        <f>SUM(F566:F566)</f>
        <v>0</v>
      </c>
      <c r="G565" s="69">
        <f>SUM(G566:G566)</f>
        <v>61895.9</v>
      </c>
      <c r="H565" s="69">
        <f>SUM(H566:H566)</f>
        <v>0</v>
      </c>
      <c r="I565" s="100">
        <f>SUM(I566:I566)</f>
        <v>0</v>
      </c>
      <c r="J565" s="125">
        <f t="shared" si="242"/>
        <v>90733.4</v>
      </c>
      <c r="K565" s="69">
        <f>SUM(K566:K566)</f>
        <v>0</v>
      </c>
      <c r="L565" s="69">
        <f>SUM(L566:L566)</f>
        <v>90733.4</v>
      </c>
      <c r="M565" s="69">
        <f>SUM(M566:M566)</f>
        <v>0</v>
      </c>
      <c r="N565" s="100">
        <f>SUM(N566:N566)</f>
        <v>0</v>
      </c>
      <c r="O565" s="125">
        <f t="shared" si="243"/>
        <v>90733.4</v>
      </c>
      <c r="P565" s="69">
        <f>SUM(P566:P566)</f>
        <v>0</v>
      </c>
      <c r="Q565" s="69">
        <f>SUM(Q566:Q566)</f>
        <v>90733.4</v>
      </c>
      <c r="R565" s="69">
        <f>SUM(R566:R566)</f>
        <v>0</v>
      </c>
      <c r="S565" s="100">
        <f>SUM(S566:S566)</f>
        <v>0</v>
      </c>
      <c r="T565" s="139">
        <f t="shared" si="228"/>
        <v>1</v>
      </c>
      <c r="U565" s="9" t="str">
        <f t="shared" si="228"/>
        <v xml:space="preserve"> </v>
      </c>
      <c r="V565" s="9">
        <f t="shared" si="228"/>
        <v>1</v>
      </c>
      <c r="W565" s="9" t="str">
        <f t="shared" si="228"/>
        <v xml:space="preserve"> </v>
      </c>
      <c r="X565" s="140" t="str">
        <f t="shared" si="228"/>
        <v xml:space="preserve"> </v>
      </c>
    </row>
    <row r="566" spans="1:24" s="65" customFormat="1" ht="54" customHeight="1" x14ac:dyDescent="0.2">
      <c r="A566" s="111"/>
      <c r="B566" s="32"/>
      <c r="C566" s="15" t="s">
        <v>504</v>
      </c>
      <c r="D566" s="36">
        <v>3</v>
      </c>
      <c r="E566" s="81">
        <f t="shared" si="244"/>
        <v>61895.9</v>
      </c>
      <c r="F566" s="81"/>
      <c r="G566" s="81">
        <v>61895.9</v>
      </c>
      <c r="H566" s="81"/>
      <c r="I566" s="112"/>
      <c r="J566" s="133">
        <f>SUM(K566:N566)</f>
        <v>90733.4</v>
      </c>
      <c r="K566" s="81"/>
      <c r="L566" s="81">
        <v>90733.4</v>
      </c>
      <c r="M566" s="81"/>
      <c r="N566" s="112"/>
      <c r="O566" s="133">
        <f>SUM(P566:S566)</f>
        <v>90733.4</v>
      </c>
      <c r="P566" s="81"/>
      <c r="Q566" s="81">
        <v>90733.4</v>
      </c>
      <c r="R566" s="81"/>
      <c r="S566" s="112"/>
      <c r="T566" s="141">
        <f t="shared" si="228"/>
        <v>1</v>
      </c>
      <c r="U566" s="16" t="str">
        <f t="shared" si="228"/>
        <v xml:space="preserve"> </v>
      </c>
      <c r="V566" s="16">
        <f t="shared" si="228"/>
        <v>1</v>
      </c>
      <c r="W566" s="16" t="str">
        <f t="shared" si="228"/>
        <v xml:space="preserve"> </v>
      </c>
      <c r="X566" s="142" t="str">
        <f t="shared" si="228"/>
        <v xml:space="preserve"> </v>
      </c>
    </row>
    <row r="567" spans="1:24" s="34" customFormat="1" ht="78.75" customHeight="1" x14ac:dyDescent="0.25">
      <c r="A567" s="110"/>
      <c r="B567" s="11"/>
      <c r="C567" s="14" t="s">
        <v>505</v>
      </c>
      <c r="D567" s="35">
        <v>3</v>
      </c>
      <c r="E567" s="69">
        <f>SUM(F567:I567)</f>
        <v>6012</v>
      </c>
      <c r="F567" s="69">
        <f>+F569+F571+F573+F578+F580</f>
        <v>0</v>
      </c>
      <c r="G567" s="69">
        <f t="shared" ref="G567:I567" si="250">+G569+G571+G573+G578+G580</f>
        <v>0</v>
      </c>
      <c r="H567" s="69">
        <f t="shared" si="250"/>
        <v>6012</v>
      </c>
      <c r="I567" s="100">
        <f t="shared" si="250"/>
        <v>0</v>
      </c>
      <c r="J567" s="125">
        <f>SUM(K567:N567)</f>
        <v>9788</v>
      </c>
      <c r="K567" s="69">
        <f>+K569+K571+K573+K578+K580</f>
        <v>0</v>
      </c>
      <c r="L567" s="69">
        <f t="shared" ref="L567:N567" si="251">+L569+L571+L573+L578+L580</f>
        <v>0</v>
      </c>
      <c r="M567" s="69">
        <f t="shared" si="251"/>
        <v>9788</v>
      </c>
      <c r="N567" s="100">
        <f t="shared" si="251"/>
        <v>0</v>
      </c>
      <c r="O567" s="125">
        <f>SUM(P567:S567)</f>
        <v>9788</v>
      </c>
      <c r="P567" s="69">
        <f>+P569+P571+P573+P578+P580</f>
        <v>0</v>
      </c>
      <c r="Q567" s="69">
        <f t="shared" ref="Q567:S567" si="252">+Q569+Q571+Q573+Q578+Q580</f>
        <v>0</v>
      </c>
      <c r="R567" s="69">
        <f t="shared" si="252"/>
        <v>9788</v>
      </c>
      <c r="S567" s="100">
        <f t="shared" si="252"/>
        <v>0</v>
      </c>
      <c r="T567" s="139">
        <f t="shared" si="228"/>
        <v>1</v>
      </c>
      <c r="U567" s="9" t="str">
        <f t="shared" si="228"/>
        <v xml:space="preserve"> </v>
      </c>
      <c r="V567" s="9" t="str">
        <f t="shared" si="228"/>
        <v xml:space="preserve"> </v>
      </c>
      <c r="W567" s="9">
        <f t="shared" si="228"/>
        <v>1</v>
      </c>
      <c r="X567" s="140" t="str">
        <f t="shared" si="228"/>
        <v xml:space="preserve"> </v>
      </c>
    </row>
    <row r="568" spans="1:24" s="37" customFormat="1" x14ac:dyDescent="0.25">
      <c r="A568" s="110"/>
      <c r="B568" s="11"/>
      <c r="C568" s="15" t="s">
        <v>494</v>
      </c>
      <c r="D568" s="36">
        <v>3</v>
      </c>
      <c r="E568" s="69"/>
      <c r="F568" s="69"/>
      <c r="G568" s="69"/>
      <c r="H568" s="69"/>
      <c r="I568" s="100"/>
      <c r="J568" s="125"/>
      <c r="K568" s="69"/>
      <c r="L568" s="69"/>
      <c r="M568" s="69"/>
      <c r="N568" s="100"/>
      <c r="O568" s="125"/>
      <c r="P568" s="69"/>
      <c r="Q568" s="69"/>
      <c r="R568" s="69"/>
      <c r="S568" s="100"/>
      <c r="T568" s="141" t="str">
        <f t="shared" si="228"/>
        <v xml:space="preserve"> </v>
      </c>
      <c r="U568" s="16" t="str">
        <f t="shared" si="228"/>
        <v xml:space="preserve"> </v>
      </c>
      <c r="V568" s="16" t="str">
        <f t="shared" si="228"/>
        <v xml:space="preserve"> </v>
      </c>
      <c r="W568" s="16" t="str">
        <f t="shared" si="228"/>
        <v xml:space="preserve"> </v>
      </c>
      <c r="X568" s="142" t="str">
        <f t="shared" si="228"/>
        <v xml:space="preserve"> </v>
      </c>
    </row>
    <row r="569" spans="1:24" s="34" customFormat="1" ht="27" customHeight="1" x14ac:dyDescent="0.25">
      <c r="A569" s="110"/>
      <c r="B569" s="11"/>
      <c r="C569" s="14" t="s">
        <v>368</v>
      </c>
      <c r="D569" s="35">
        <v>3</v>
      </c>
      <c r="E569" s="69">
        <f t="shared" ref="E569:E583" si="253">SUM(F569:I569)</f>
        <v>0</v>
      </c>
      <c r="F569" s="69">
        <f>+F570</f>
        <v>0</v>
      </c>
      <c r="G569" s="69">
        <f t="shared" ref="G569:I569" si="254">+G570</f>
        <v>0</v>
      </c>
      <c r="H569" s="69">
        <f t="shared" si="254"/>
        <v>0</v>
      </c>
      <c r="I569" s="100">
        <f t="shared" si="254"/>
        <v>0</v>
      </c>
      <c r="J569" s="125">
        <f t="shared" ref="J569:J583" si="255">SUM(K569:N569)</f>
        <v>1608</v>
      </c>
      <c r="K569" s="69">
        <f>+K570</f>
        <v>0</v>
      </c>
      <c r="L569" s="69">
        <f t="shared" ref="L569:N569" si="256">+L570</f>
        <v>0</v>
      </c>
      <c r="M569" s="69">
        <f t="shared" si="256"/>
        <v>1608</v>
      </c>
      <c r="N569" s="100">
        <f t="shared" si="256"/>
        <v>0</v>
      </c>
      <c r="O569" s="125">
        <f t="shared" ref="O569:O593" si="257">SUM(P569:S569)</f>
        <v>1608</v>
      </c>
      <c r="P569" s="69">
        <f>+P570</f>
        <v>0</v>
      </c>
      <c r="Q569" s="69">
        <f t="shared" ref="Q569:S569" si="258">+Q570</f>
        <v>0</v>
      </c>
      <c r="R569" s="69">
        <f t="shared" si="258"/>
        <v>1608</v>
      </c>
      <c r="S569" s="100">
        <f t="shared" si="258"/>
        <v>0</v>
      </c>
      <c r="T569" s="139">
        <f t="shared" si="228"/>
        <v>1</v>
      </c>
      <c r="U569" s="9" t="str">
        <f t="shared" si="228"/>
        <v xml:space="preserve"> </v>
      </c>
      <c r="V569" s="9" t="str">
        <f t="shared" si="228"/>
        <v xml:space="preserve"> </v>
      </c>
      <c r="W569" s="9">
        <f t="shared" si="228"/>
        <v>1</v>
      </c>
      <c r="X569" s="140" t="str">
        <f t="shared" si="228"/>
        <v xml:space="preserve"> </v>
      </c>
    </row>
    <row r="570" spans="1:24" s="65" customFormat="1" ht="75.75" customHeight="1" x14ac:dyDescent="0.2">
      <c r="A570" s="111"/>
      <c r="B570" s="32"/>
      <c r="C570" s="15" t="s">
        <v>506</v>
      </c>
      <c r="D570" s="36">
        <v>3</v>
      </c>
      <c r="E570" s="81">
        <f t="shared" si="253"/>
        <v>0</v>
      </c>
      <c r="F570" s="81"/>
      <c r="G570" s="81"/>
      <c r="H570" s="81">
        <v>0</v>
      </c>
      <c r="I570" s="112"/>
      <c r="J570" s="133">
        <f t="shared" si="255"/>
        <v>1608</v>
      </c>
      <c r="K570" s="81"/>
      <c r="L570" s="81"/>
      <c r="M570" s="81">
        <v>1608</v>
      </c>
      <c r="N570" s="112"/>
      <c r="O570" s="133">
        <f t="shared" si="257"/>
        <v>1608</v>
      </c>
      <c r="P570" s="81"/>
      <c r="Q570" s="81"/>
      <c r="R570" s="81">
        <v>1608</v>
      </c>
      <c r="S570" s="112"/>
      <c r="T570" s="141">
        <f t="shared" si="228"/>
        <v>1</v>
      </c>
      <c r="U570" s="16" t="str">
        <f t="shared" si="228"/>
        <v xml:space="preserve"> </v>
      </c>
      <c r="V570" s="16" t="str">
        <f t="shared" si="228"/>
        <v xml:space="preserve"> </v>
      </c>
      <c r="W570" s="16">
        <f t="shared" si="228"/>
        <v>1</v>
      </c>
      <c r="X570" s="142" t="str">
        <f t="shared" si="228"/>
        <v xml:space="preserve"> </v>
      </c>
    </row>
    <row r="571" spans="1:24" s="34" customFormat="1" ht="27" customHeight="1" x14ac:dyDescent="0.25">
      <c r="A571" s="110"/>
      <c r="B571" s="11"/>
      <c r="C571" s="14" t="s">
        <v>478</v>
      </c>
      <c r="D571" s="35">
        <v>3</v>
      </c>
      <c r="E571" s="69">
        <f t="shared" ref="E571:E572" si="259">SUM(F571:I571)</f>
        <v>0</v>
      </c>
      <c r="F571" s="69">
        <f>+F572</f>
        <v>0</v>
      </c>
      <c r="G571" s="69">
        <f t="shared" ref="G571:I571" si="260">+G572</f>
        <v>0</v>
      </c>
      <c r="H571" s="69">
        <f t="shared" si="260"/>
        <v>0</v>
      </c>
      <c r="I571" s="100">
        <f t="shared" si="260"/>
        <v>0</v>
      </c>
      <c r="J571" s="125">
        <f t="shared" si="255"/>
        <v>1880</v>
      </c>
      <c r="K571" s="69">
        <f>+K572</f>
        <v>0</v>
      </c>
      <c r="L571" s="69">
        <f t="shared" ref="L571:N571" si="261">+L572</f>
        <v>0</v>
      </c>
      <c r="M571" s="69">
        <f t="shared" si="261"/>
        <v>1880</v>
      </c>
      <c r="N571" s="100">
        <f t="shared" si="261"/>
        <v>0</v>
      </c>
      <c r="O571" s="125">
        <f t="shared" si="257"/>
        <v>1880</v>
      </c>
      <c r="P571" s="69">
        <f>+P572</f>
        <v>0</v>
      </c>
      <c r="Q571" s="69">
        <f t="shared" ref="Q571:S571" si="262">+Q572</f>
        <v>0</v>
      </c>
      <c r="R571" s="69">
        <f t="shared" si="262"/>
        <v>1880</v>
      </c>
      <c r="S571" s="100">
        <f t="shared" si="262"/>
        <v>0</v>
      </c>
      <c r="T571" s="139">
        <f t="shared" si="228"/>
        <v>1</v>
      </c>
      <c r="U571" s="9" t="str">
        <f t="shared" si="228"/>
        <v xml:space="preserve"> </v>
      </c>
      <c r="V571" s="9" t="str">
        <f t="shared" si="228"/>
        <v xml:space="preserve"> </v>
      </c>
      <c r="W571" s="9">
        <f t="shared" si="228"/>
        <v>1</v>
      </c>
      <c r="X571" s="140" t="str">
        <f t="shared" si="228"/>
        <v xml:space="preserve"> </v>
      </c>
    </row>
    <row r="572" spans="1:24" s="37" customFormat="1" ht="82.5" customHeight="1" x14ac:dyDescent="0.25">
      <c r="A572" s="111"/>
      <c r="B572" s="32"/>
      <c r="C572" s="15" t="s">
        <v>507</v>
      </c>
      <c r="D572" s="36">
        <v>3</v>
      </c>
      <c r="E572" s="81">
        <f t="shared" si="259"/>
        <v>0</v>
      </c>
      <c r="F572" s="81"/>
      <c r="G572" s="81"/>
      <c r="H572" s="81">
        <v>0</v>
      </c>
      <c r="I572" s="112"/>
      <c r="J572" s="133">
        <f t="shared" si="255"/>
        <v>1880</v>
      </c>
      <c r="K572" s="81"/>
      <c r="L572" s="81"/>
      <c r="M572" s="81">
        <v>1880</v>
      </c>
      <c r="N572" s="112"/>
      <c r="O572" s="133">
        <f t="shared" si="257"/>
        <v>1880</v>
      </c>
      <c r="P572" s="81"/>
      <c r="Q572" s="81"/>
      <c r="R572" s="81">
        <v>1880</v>
      </c>
      <c r="S572" s="112"/>
      <c r="T572" s="141">
        <f t="shared" si="228"/>
        <v>1</v>
      </c>
      <c r="U572" s="16" t="str">
        <f t="shared" si="228"/>
        <v xml:space="preserve"> </v>
      </c>
      <c r="V572" s="16" t="str">
        <f t="shared" si="228"/>
        <v xml:space="preserve"> </v>
      </c>
      <c r="W572" s="16">
        <f t="shared" si="228"/>
        <v>1</v>
      </c>
      <c r="X572" s="142" t="str">
        <f t="shared" si="228"/>
        <v xml:space="preserve"> </v>
      </c>
    </row>
    <row r="573" spans="1:24" s="34" customFormat="1" ht="27" customHeight="1" x14ac:dyDescent="0.25">
      <c r="A573" s="110"/>
      <c r="B573" s="11"/>
      <c r="C573" s="14" t="s">
        <v>366</v>
      </c>
      <c r="D573" s="35">
        <v>3</v>
      </c>
      <c r="E573" s="69">
        <f t="shared" si="253"/>
        <v>3420</v>
      </c>
      <c r="F573" s="69">
        <f>+F574+F575+F576+F577</f>
        <v>0</v>
      </c>
      <c r="G573" s="69">
        <f t="shared" ref="G573:I573" si="263">+G574+G575+G576+G577</f>
        <v>0</v>
      </c>
      <c r="H573" s="69">
        <f t="shared" si="263"/>
        <v>3420</v>
      </c>
      <c r="I573" s="100">
        <f t="shared" si="263"/>
        <v>0</v>
      </c>
      <c r="J573" s="125">
        <f t="shared" si="255"/>
        <v>2700</v>
      </c>
      <c r="K573" s="69">
        <f>+K574+K575+K576+K577</f>
        <v>0</v>
      </c>
      <c r="L573" s="69">
        <f t="shared" ref="L573:N573" si="264">+L574+L575+L576+L577</f>
        <v>0</v>
      </c>
      <c r="M573" s="69">
        <f t="shared" si="264"/>
        <v>2700</v>
      </c>
      <c r="N573" s="100">
        <f t="shared" si="264"/>
        <v>0</v>
      </c>
      <c r="O573" s="125">
        <f t="shared" si="257"/>
        <v>2700</v>
      </c>
      <c r="P573" s="69">
        <f>+P574+P575+P576+P577</f>
        <v>0</v>
      </c>
      <c r="Q573" s="69">
        <f t="shared" ref="Q573:S573" si="265">+Q574+Q575+Q576+Q577</f>
        <v>0</v>
      </c>
      <c r="R573" s="69">
        <f t="shared" si="265"/>
        <v>2700</v>
      </c>
      <c r="S573" s="100">
        <f t="shared" si="265"/>
        <v>0</v>
      </c>
      <c r="T573" s="139">
        <f t="shared" si="228"/>
        <v>1</v>
      </c>
      <c r="U573" s="9" t="str">
        <f t="shared" si="228"/>
        <v xml:space="preserve"> </v>
      </c>
      <c r="V573" s="9" t="str">
        <f t="shared" si="228"/>
        <v xml:space="preserve"> </v>
      </c>
      <c r="W573" s="9">
        <f t="shared" si="228"/>
        <v>1</v>
      </c>
      <c r="X573" s="140" t="str">
        <f t="shared" si="228"/>
        <v xml:space="preserve"> </v>
      </c>
    </row>
    <row r="574" spans="1:24" s="37" customFormat="1" ht="82.5" customHeight="1" x14ac:dyDescent="0.25">
      <c r="A574" s="107"/>
      <c r="B574" s="18"/>
      <c r="C574" s="15" t="s">
        <v>508</v>
      </c>
      <c r="D574" s="36">
        <v>3</v>
      </c>
      <c r="E574" s="81">
        <f t="shared" si="253"/>
        <v>960</v>
      </c>
      <c r="F574" s="81"/>
      <c r="G574" s="81"/>
      <c r="H574" s="81">
        <v>960</v>
      </c>
      <c r="I574" s="112"/>
      <c r="J574" s="133">
        <f t="shared" si="255"/>
        <v>760</v>
      </c>
      <c r="K574" s="81"/>
      <c r="L574" s="81"/>
      <c r="M574" s="81">
        <v>760</v>
      </c>
      <c r="N574" s="112"/>
      <c r="O574" s="133">
        <f t="shared" si="257"/>
        <v>760</v>
      </c>
      <c r="P574" s="81"/>
      <c r="Q574" s="81"/>
      <c r="R574" s="81">
        <v>760</v>
      </c>
      <c r="S574" s="112"/>
      <c r="T574" s="141">
        <f t="shared" si="228"/>
        <v>1</v>
      </c>
      <c r="U574" s="16" t="str">
        <f t="shared" si="228"/>
        <v xml:space="preserve"> </v>
      </c>
      <c r="V574" s="16" t="str">
        <f t="shared" si="228"/>
        <v xml:space="preserve"> </v>
      </c>
      <c r="W574" s="16">
        <f t="shared" si="228"/>
        <v>1</v>
      </c>
      <c r="X574" s="142" t="str">
        <f t="shared" si="228"/>
        <v xml:space="preserve"> </v>
      </c>
    </row>
    <row r="575" spans="1:24" s="37" customFormat="1" ht="81.75" customHeight="1" x14ac:dyDescent="0.25">
      <c r="A575" s="107"/>
      <c r="B575" s="18"/>
      <c r="C575" s="15" t="s">
        <v>509</v>
      </c>
      <c r="D575" s="36">
        <v>3</v>
      </c>
      <c r="E575" s="81">
        <f t="shared" si="253"/>
        <v>540</v>
      </c>
      <c r="F575" s="81"/>
      <c r="G575" s="81"/>
      <c r="H575" s="81">
        <v>540</v>
      </c>
      <c r="I575" s="112"/>
      <c r="J575" s="133">
        <f t="shared" si="255"/>
        <v>420</v>
      </c>
      <c r="K575" s="81"/>
      <c r="L575" s="81"/>
      <c r="M575" s="81">
        <v>420</v>
      </c>
      <c r="N575" s="112"/>
      <c r="O575" s="133">
        <f t="shared" si="257"/>
        <v>420</v>
      </c>
      <c r="P575" s="81"/>
      <c r="Q575" s="81"/>
      <c r="R575" s="81">
        <v>420</v>
      </c>
      <c r="S575" s="112"/>
      <c r="T575" s="141">
        <f t="shared" si="228"/>
        <v>1</v>
      </c>
      <c r="U575" s="16" t="str">
        <f t="shared" si="228"/>
        <v xml:space="preserve"> </v>
      </c>
      <c r="V575" s="16" t="str">
        <f t="shared" si="228"/>
        <v xml:space="preserve"> </v>
      </c>
      <c r="W575" s="16">
        <f t="shared" si="228"/>
        <v>1</v>
      </c>
      <c r="X575" s="142" t="str">
        <f t="shared" si="228"/>
        <v xml:space="preserve"> </v>
      </c>
    </row>
    <row r="576" spans="1:24" s="37" customFormat="1" ht="86.25" customHeight="1" x14ac:dyDescent="0.25">
      <c r="A576" s="107"/>
      <c r="B576" s="18"/>
      <c r="C576" s="15" t="s">
        <v>510</v>
      </c>
      <c r="D576" s="36">
        <v>3</v>
      </c>
      <c r="E576" s="81">
        <f t="shared" si="253"/>
        <v>960</v>
      </c>
      <c r="F576" s="81"/>
      <c r="G576" s="81"/>
      <c r="H576" s="81">
        <v>960</v>
      </c>
      <c r="I576" s="112"/>
      <c r="J576" s="133">
        <f t="shared" si="255"/>
        <v>760</v>
      </c>
      <c r="K576" s="81"/>
      <c r="L576" s="81"/>
      <c r="M576" s="81">
        <v>760</v>
      </c>
      <c r="N576" s="112"/>
      <c r="O576" s="133">
        <f t="shared" si="257"/>
        <v>760</v>
      </c>
      <c r="P576" s="81"/>
      <c r="Q576" s="81"/>
      <c r="R576" s="81">
        <v>760</v>
      </c>
      <c r="S576" s="112"/>
      <c r="T576" s="141">
        <f t="shared" si="228"/>
        <v>1</v>
      </c>
      <c r="U576" s="16" t="str">
        <f t="shared" si="228"/>
        <v xml:space="preserve"> </v>
      </c>
      <c r="V576" s="16" t="str">
        <f t="shared" si="228"/>
        <v xml:space="preserve"> </v>
      </c>
      <c r="W576" s="16">
        <f t="shared" si="228"/>
        <v>1</v>
      </c>
      <c r="X576" s="142" t="str">
        <f t="shared" si="228"/>
        <v xml:space="preserve"> </v>
      </c>
    </row>
    <row r="577" spans="1:24" s="37" customFormat="1" ht="61.5" customHeight="1" x14ac:dyDescent="0.25">
      <c r="A577" s="107"/>
      <c r="B577" s="18"/>
      <c r="C577" s="15" t="s">
        <v>511</v>
      </c>
      <c r="D577" s="36">
        <v>3</v>
      </c>
      <c r="E577" s="81">
        <f t="shared" si="253"/>
        <v>960</v>
      </c>
      <c r="F577" s="81"/>
      <c r="G577" s="81"/>
      <c r="H577" s="81">
        <v>960</v>
      </c>
      <c r="I577" s="112"/>
      <c r="J577" s="133">
        <f t="shared" si="255"/>
        <v>760</v>
      </c>
      <c r="K577" s="81"/>
      <c r="L577" s="81"/>
      <c r="M577" s="81">
        <v>760</v>
      </c>
      <c r="N577" s="112"/>
      <c r="O577" s="133">
        <f t="shared" si="257"/>
        <v>760</v>
      </c>
      <c r="P577" s="81"/>
      <c r="Q577" s="81"/>
      <c r="R577" s="81">
        <v>760</v>
      </c>
      <c r="S577" s="112"/>
      <c r="T577" s="141">
        <f t="shared" si="228"/>
        <v>1</v>
      </c>
      <c r="U577" s="16" t="str">
        <f t="shared" si="228"/>
        <v xml:space="preserve"> </v>
      </c>
      <c r="V577" s="16" t="str">
        <f t="shared" si="228"/>
        <v xml:space="preserve"> </v>
      </c>
      <c r="W577" s="16">
        <f t="shared" si="228"/>
        <v>1</v>
      </c>
      <c r="X577" s="142" t="str">
        <f t="shared" si="228"/>
        <v xml:space="preserve"> </v>
      </c>
    </row>
    <row r="578" spans="1:24" s="34" customFormat="1" ht="29.25" customHeight="1" x14ac:dyDescent="0.25">
      <c r="A578" s="110"/>
      <c r="B578" s="11"/>
      <c r="C578" s="14" t="s">
        <v>362</v>
      </c>
      <c r="D578" s="35">
        <v>3</v>
      </c>
      <c r="E578" s="69">
        <f t="shared" si="253"/>
        <v>0</v>
      </c>
      <c r="F578" s="69">
        <f>+F579</f>
        <v>0</v>
      </c>
      <c r="G578" s="69">
        <f>+G579</f>
        <v>0</v>
      </c>
      <c r="H578" s="69">
        <f>+H579</f>
        <v>0</v>
      </c>
      <c r="I578" s="100">
        <f>+I579</f>
        <v>0</v>
      </c>
      <c r="J578" s="125">
        <f t="shared" si="255"/>
        <v>1560</v>
      </c>
      <c r="K578" s="69">
        <f>+K579</f>
        <v>0</v>
      </c>
      <c r="L578" s="69">
        <f>+L579</f>
        <v>0</v>
      </c>
      <c r="M578" s="69">
        <f>+M579</f>
        <v>1560</v>
      </c>
      <c r="N578" s="100">
        <f>+N579</f>
        <v>0</v>
      </c>
      <c r="O578" s="125">
        <f t="shared" si="257"/>
        <v>1560</v>
      </c>
      <c r="P578" s="69">
        <f>+P579</f>
        <v>0</v>
      </c>
      <c r="Q578" s="69">
        <f>+Q579</f>
        <v>0</v>
      </c>
      <c r="R578" s="69">
        <f>+R579</f>
        <v>1560</v>
      </c>
      <c r="S578" s="100">
        <f>+S579</f>
        <v>0</v>
      </c>
      <c r="T578" s="139">
        <f t="shared" si="228"/>
        <v>1</v>
      </c>
      <c r="U578" s="9" t="str">
        <f t="shared" si="228"/>
        <v xml:space="preserve"> </v>
      </c>
      <c r="V578" s="9" t="str">
        <f t="shared" si="228"/>
        <v xml:space="preserve"> </v>
      </c>
      <c r="W578" s="9">
        <f t="shared" si="228"/>
        <v>1</v>
      </c>
      <c r="X578" s="140" t="str">
        <f t="shared" si="228"/>
        <v xml:space="preserve"> </v>
      </c>
    </row>
    <row r="579" spans="1:24" s="65" customFormat="1" ht="93" customHeight="1" x14ac:dyDescent="0.2">
      <c r="A579" s="111"/>
      <c r="B579" s="32"/>
      <c r="C579" s="15" t="s">
        <v>512</v>
      </c>
      <c r="D579" s="36">
        <v>3</v>
      </c>
      <c r="E579" s="81">
        <f t="shared" si="253"/>
        <v>0</v>
      </c>
      <c r="F579" s="81"/>
      <c r="G579" s="81"/>
      <c r="H579" s="81">
        <v>0</v>
      </c>
      <c r="I579" s="112"/>
      <c r="J579" s="133">
        <f t="shared" si="255"/>
        <v>1560</v>
      </c>
      <c r="K579" s="81"/>
      <c r="L579" s="81"/>
      <c r="M579" s="81">
        <v>1560</v>
      </c>
      <c r="N579" s="112"/>
      <c r="O579" s="133">
        <f t="shared" si="257"/>
        <v>1560</v>
      </c>
      <c r="P579" s="81"/>
      <c r="Q579" s="81"/>
      <c r="R579" s="81">
        <v>1560</v>
      </c>
      <c r="S579" s="112"/>
      <c r="T579" s="141">
        <f t="shared" si="228"/>
        <v>1</v>
      </c>
      <c r="U579" s="16" t="str">
        <f t="shared" si="228"/>
        <v xml:space="preserve"> </v>
      </c>
      <c r="V579" s="16" t="str">
        <f t="shared" si="228"/>
        <v xml:space="preserve"> </v>
      </c>
      <c r="W579" s="16">
        <f t="shared" si="228"/>
        <v>1</v>
      </c>
      <c r="X579" s="142" t="str">
        <f t="shared" si="228"/>
        <v xml:space="preserve"> </v>
      </c>
    </row>
    <row r="580" spans="1:24" s="34" customFormat="1" ht="28.5" customHeight="1" x14ac:dyDescent="0.25">
      <c r="A580" s="110"/>
      <c r="B580" s="11"/>
      <c r="C580" s="14" t="s">
        <v>503</v>
      </c>
      <c r="D580" s="35">
        <v>3</v>
      </c>
      <c r="E580" s="69">
        <f t="shared" ref="E580:E582" si="266">SUM(F580:I580)</f>
        <v>2592</v>
      </c>
      <c r="F580" s="69">
        <f>+F581+F582</f>
        <v>0</v>
      </c>
      <c r="G580" s="69">
        <f t="shared" ref="G580:I580" si="267">+G581+G582</f>
        <v>0</v>
      </c>
      <c r="H580" s="69">
        <f t="shared" si="267"/>
        <v>2592</v>
      </c>
      <c r="I580" s="100">
        <f t="shared" si="267"/>
        <v>0</v>
      </c>
      <c r="J580" s="125">
        <f t="shared" ref="J580:J582" si="268">SUM(K580:N580)</f>
        <v>2040</v>
      </c>
      <c r="K580" s="69">
        <f>+K581+K582</f>
        <v>0</v>
      </c>
      <c r="L580" s="69">
        <f t="shared" ref="L580:N580" si="269">+L581+L582</f>
        <v>0</v>
      </c>
      <c r="M580" s="69">
        <f t="shared" si="269"/>
        <v>2040</v>
      </c>
      <c r="N580" s="100">
        <f t="shared" si="269"/>
        <v>0</v>
      </c>
      <c r="O580" s="125">
        <f t="shared" ref="O580:O582" si="270">SUM(P580:S580)</f>
        <v>2040</v>
      </c>
      <c r="P580" s="69">
        <f>+P581+P582</f>
        <v>0</v>
      </c>
      <c r="Q580" s="69">
        <f t="shared" ref="Q580:S580" si="271">+Q581+Q582</f>
        <v>0</v>
      </c>
      <c r="R580" s="69">
        <f t="shared" si="271"/>
        <v>2040</v>
      </c>
      <c r="S580" s="100">
        <f t="shared" si="271"/>
        <v>0</v>
      </c>
      <c r="T580" s="139">
        <f t="shared" ref="T580:X630" si="272">IF(J580=0," ",O580/J580)</f>
        <v>1</v>
      </c>
      <c r="U580" s="9" t="str">
        <f t="shared" si="272"/>
        <v xml:space="preserve"> </v>
      </c>
      <c r="V580" s="9" t="str">
        <f t="shared" si="272"/>
        <v xml:space="preserve"> </v>
      </c>
      <c r="W580" s="9">
        <f t="shared" si="272"/>
        <v>1</v>
      </c>
      <c r="X580" s="140" t="str">
        <f t="shared" si="272"/>
        <v xml:space="preserve"> </v>
      </c>
    </row>
    <row r="581" spans="1:24" s="65" customFormat="1" ht="60.75" customHeight="1" x14ac:dyDescent="0.2">
      <c r="A581" s="107"/>
      <c r="B581" s="18"/>
      <c r="C581" s="15" t="s">
        <v>513</v>
      </c>
      <c r="D581" s="36">
        <v>3</v>
      </c>
      <c r="E581" s="81">
        <f t="shared" si="266"/>
        <v>1152</v>
      </c>
      <c r="F581" s="81"/>
      <c r="G581" s="81"/>
      <c r="H581" s="81">
        <v>1152</v>
      </c>
      <c r="I581" s="112"/>
      <c r="J581" s="133">
        <f t="shared" si="268"/>
        <v>920</v>
      </c>
      <c r="K581" s="81"/>
      <c r="L581" s="81"/>
      <c r="M581" s="81">
        <v>920</v>
      </c>
      <c r="N581" s="112"/>
      <c r="O581" s="133">
        <f t="shared" si="270"/>
        <v>920</v>
      </c>
      <c r="P581" s="81"/>
      <c r="Q581" s="81"/>
      <c r="R581" s="81">
        <v>920</v>
      </c>
      <c r="S581" s="112"/>
      <c r="T581" s="141">
        <f t="shared" si="272"/>
        <v>1</v>
      </c>
      <c r="U581" s="16" t="str">
        <f t="shared" si="272"/>
        <v xml:space="preserve"> </v>
      </c>
      <c r="V581" s="16" t="str">
        <f t="shared" si="272"/>
        <v xml:space="preserve"> </v>
      </c>
      <c r="W581" s="16">
        <f t="shared" si="272"/>
        <v>1</v>
      </c>
      <c r="X581" s="142" t="str">
        <f t="shared" si="272"/>
        <v xml:space="preserve"> </v>
      </c>
    </row>
    <row r="582" spans="1:24" s="37" customFormat="1" ht="81.75" customHeight="1" x14ac:dyDescent="0.25">
      <c r="A582" s="107"/>
      <c r="B582" s="18"/>
      <c r="C582" s="15" t="s">
        <v>514</v>
      </c>
      <c r="D582" s="36">
        <v>3</v>
      </c>
      <c r="E582" s="81">
        <f t="shared" si="266"/>
        <v>1440</v>
      </c>
      <c r="F582" s="81"/>
      <c r="G582" s="81"/>
      <c r="H582" s="81">
        <v>1440</v>
      </c>
      <c r="I582" s="112"/>
      <c r="J582" s="133">
        <f t="shared" si="268"/>
        <v>1120</v>
      </c>
      <c r="K582" s="81"/>
      <c r="L582" s="81"/>
      <c r="M582" s="81">
        <v>1120</v>
      </c>
      <c r="N582" s="112"/>
      <c r="O582" s="133">
        <f t="shared" si="270"/>
        <v>1120</v>
      </c>
      <c r="P582" s="81"/>
      <c r="Q582" s="81"/>
      <c r="R582" s="81">
        <v>1120</v>
      </c>
      <c r="S582" s="112"/>
      <c r="T582" s="141">
        <f t="shared" si="272"/>
        <v>1</v>
      </c>
      <c r="U582" s="16" t="str">
        <f t="shared" si="272"/>
        <v xml:space="preserve"> </v>
      </c>
      <c r="V582" s="16" t="str">
        <f t="shared" si="272"/>
        <v xml:space="preserve"> </v>
      </c>
      <c r="W582" s="16">
        <f t="shared" si="272"/>
        <v>1</v>
      </c>
      <c r="X582" s="142" t="str">
        <f t="shared" si="272"/>
        <v xml:space="preserve"> </v>
      </c>
    </row>
    <row r="583" spans="1:24" s="66" customFormat="1" ht="43.5" customHeight="1" x14ac:dyDescent="0.2">
      <c r="A583" s="101">
        <v>1075</v>
      </c>
      <c r="B583" s="33">
        <v>21004</v>
      </c>
      <c r="C583" s="14" t="s">
        <v>515</v>
      </c>
      <c r="D583" s="51">
        <v>2</v>
      </c>
      <c r="E583" s="69">
        <f t="shared" si="253"/>
        <v>0</v>
      </c>
      <c r="F583" s="69">
        <f>+F584</f>
        <v>0</v>
      </c>
      <c r="G583" s="69">
        <f>+G584</f>
        <v>0</v>
      </c>
      <c r="H583" s="69">
        <f>+H584</f>
        <v>0</v>
      </c>
      <c r="I583" s="100">
        <f>+I584</f>
        <v>0</v>
      </c>
      <c r="J583" s="125">
        <f t="shared" si="255"/>
        <v>7325</v>
      </c>
      <c r="K583" s="69">
        <f>+K584</f>
        <v>0</v>
      </c>
      <c r="L583" s="69">
        <f>+L584</f>
        <v>7325</v>
      </c>
      <c r="M583" s="69">
        <f>+M584</f>
        <v>0</v>
      </c>
      <c r="N583" s="100">
        <f>+N584</f>
        <v>0</v>
      </c>
      <c r="O583" s="125">
        <f>SUM(P583:S583)</f>
        <v>7325</v>
      </c>
      <c r="P583" s="69">
        <f>+P584</f>
        <v>0</v>
      </c>
      <c r="Q583" s="69">
        <f>+Q584</f>
        <v>7325</v>
      </c>
      <c r="R583" s="69">
        <f>+R584</f>
        <v>0</v>
      </c>
      <c r="S583" s="100">
        <f>+S584</f>
        <v>0</v>
      </c>
      <c r="T583" s="139">
        <f t="shared" si="272"/>
        <v>1</v>
      </c>
      <c r="U583" s="9" t="str">
        <f t="shared" si="272"/>
        <v xml:space="preserve"> </v>
      </c>
      <c r="V583" s="9">
        <f t="shared" si="272"/>
        <v>1</v>
      </c>
      <c r="W583" s="9" t="str">
        <f t="shared" si="272"/>
        <v xml:space="preserve"> </v>
      </c>
      <c r="X583" s="140" t="str">
        <f t="shared" si="272"/>
        <v xml:space="preserve"> </v>
      </c>
    </row>
    <row r="584" spans="1:24" s="66" customFormat="1" ht="27.75" customHeight="1" x14ac:dyDescent="0.2">
      <c r="A584" s="110"/>
      <c r="B584" s="11"/>
      <c r="C584" s="14" t="s">
        <v>371</v>
      </c>
      <c r="D584" s="35">
        <v>3</v>
      </c>
      <c r="E584" s="69">
        <f>SUM(F584:I584)</f>
        <v>0</v>
      </c>
      <c r="F584" s="69">
        <f>SUM(F585)</f>
        <v>0</v>
      </c>
      <c r="G584" s="69">
        <f>SUM(G585)</f>
        <v>0</v>
      </c>
      <c r="H584" s="69">
        <f>SUM(H585)</f>
        <v>0</v>
      </c>
      <c r="I584" s="100">
        <f>SUM(I585)</f>
        <v>0</v>
      </c>
      <c r="J584" s="125">
        <f>SUM(K584:N584)</f>
        <v>7325</v>
      </c>
      <c r="K584" s="69">
        <f>SUM(K585)</f>
        <v>0</v>
      </c>
      <c r="L584" s="69">
        <f>SUM(L585)</f>
        <v>7325</v>
      </c>
      <c r="M584" s="69">
        <f>SUM(M585)</f>
        <v>0</v>
      </c>
      <c r="N584" s="100">
        <f>SUM(N585)</f>
        <v>0</v>
      </c>
      <c r="O584" s="125">
        <f>SUM(P584:S584)</f>
        <v>7325</v>
      </c>
      <c r="P584" s="69">
        <f>SUM(P585)</f>
        <v>0</v>
      </c>
      <c r="Q584" s="69">
        <f>SUM(Q585)</f>
        <v>7325</v>
      </c>
      <c r="R584" s="69">
        <f>SUM(R585)</f>
        <v>0</v>
      </c>
      <c r="S584" s="100">
        <f>SUM(S585)</f>
        <v>0</v>
      </c>
      <c r="T584" s="139">
        <f t="shared" si="272"/>
        <v>1</v>
      </c>
      <c r="U584" s="9" t="str">
        <f t="shared" si="272"/>
        <v xml:space="preserve"> </v>
      </c>
      <c r="V584" s="9">
        <f t="shared" si="272"/>
        <v>1</v>
      </c>
      <c r="W584" s="9" t="str">
        <f t="shared" si="272"/>
        <v xml:space="preserve"> </v>
      </c>
      <c r="X584" s="140" t="str">
        <f t="shared" si="272"/>
        <v xml:space="preserve"> </v>
      </c>
    </row>
    <row r="585" spans="1:24" s="65" customFormat="1" ht="47.25" customHeight="1" x14ac:dyDescent="0.2">
      <c r="A585" s="111"/>
      <c r="B585" s="32"/>
      <c r="C585" s="15" t="s">
        <v>516</v>
      </c>
      <c r="D585" s="36">
        <v>3</v>
      </c>
      <c r="E585" s="81">
        <f>SUM(F585:I585)</f>
        <v>0</v>
      </c>
      <c r="F585" s="81"/>
      <c r="G585" s="81">
        <v>0</v>
      </c>
      <c r="H585" s="81"/>
      <c r="I585" s="112"/>
      <c r="J585" s="133">
        <f>SUM(K585:N585)</f>
        <v>7325</v>
      </c>
      <c r="K585" s="81"/>
      <c r="L585" s="81">
        <v>7325</v>
      </c>
      <c r="M585" s="81"/>
      <c r="N585" s="112"/>
      <c r="O585" s="133">
        <f>SUM(P585:S585)</f>
        <v>7325</v>
      </c>
      <c r="P585" s="81"/>
      <c r="Q585" s="81">
        <v>7325</v>
      </c>
      <c r="R585" s="81"/>
      <c r="S585" s="112"/>
      <c r="T585" s="141">
        <f t="shared" si="272"/>
        <v>1</v>
      </c>
      <c r="U585" s="16" t="str">
        <f t="shared" si="272"/>
        <v xml:space="preserve"> </v>
      </c>
      <c r="V585" s="16">
        <f t="shared" si="272"/>
        <v>1</v>
      </c>
      <c r="W585" s="16" t="str">
        <f t="shared" si="272"/>
        <v xml:space="preserve"> </v>
      </c>
      <c r="X585" s="142" t="str">
        <f t="shared" si="272"/>
        <v xml:space="preserve"> </v>
      </c>
    </row>
    <row r="586" spans="1:24" s="66" customFormat="1" ht="72.75" customHeight="1" x14ac:dyDescent="0.2">
      <c r="A586" s="101">
        <v>1075</v>
      </c>
      <c r="B586" s="33">
        <v>21005</v>
      </c>
      <c r="C586" s="14" t="s">
        <v>517</v>
      </c>
      <c r="D586" s="51">
        <v>2</v>
      </c>
      <c r="E586" s="69">
        <f t="shared" ref="E586" si="273">SUM(F586:I586)</f>
        <v>0</v>
      </c>
      <c r="F586" s="69">
        <f>+F587+F591</f>
        <v>0</v>
      </c>
      <c r="G586" s="69">
        <f t="shared" ref="G586:I586" si="274">+G587+G591</f>
        <v>0</v>
      </c>
      <c r="H586" s="69">
        <f t="shared" si="274"/>
        <v>0</v>
      </c>
      <c r="I586" s="100">
        <f t="shared" si="274"/>
        <v>0</v>
      </c>
      <c r="J586" s="125">
        <f t="shared" ref="J586" si="275">SUM(K586:N586)</f>
        <v>130065</v>
      </c>
      <c r="K586" s="69">
        <f>+K587+K591</f>
        <v>0</v>
      </c>
      <c r="L586" s="69">
        <f t="shared" ref="L586:N586" si="276">+L587+L591</f>
        <v>0</v>
      </c>
      <c r="M586" s="69">
        <f t="shared" si="276"/>
        <v>0</v>
      </c>
      <c r="N586" s="100">
        <f t="shared" si="276"/>
        <v>130065</v>
      </c>
      <c r="O586" s="125">
        <f>SUM(P586:S586)</f>
        <v>130065</v>
      </c>
      <c r="P586" s="69">
        <f>+P587+P591</f>
        <v>0</v>
      </c>
      <c r="Q586" s="69">
        <f t="shared" ref="Q586:S586" si="277">+Q587+Q591</f>
        <v>0</v>
      </c>
      <c r="R586" s="69">
        <f t="shared" si="277"/>
        <v>0</v>
      </c>
      <c r="S586" s="100">
        <f t="shared" si="277"/>
        <v>130065</v>
      </c>
      <c r="T586" s="139">
        <f t="shared" si="272"/>
        <v>1</v>
      </c>
      <c r="U586" s="9" t="str">
        <f t="shared" si="272"/>
        <v xml:space="preserve"> </v>
      </c>
      <c r="V586" s="9" t="str">
        <f t="shared" si="272"/>
        <v xml:space="preserve"> </v>
      </c>
      <c r="W586" s="9" t="str">
        <f t="shared" si="272"/>
        <v xml:space="preserve"> </v>
      </c>
      <c r="X586" s="140">
        <f t="shared" si="272"/>
        <v>1</v>
      </c>
    </row>
    <row r="587" spans="1:24" s="66" customFormat="1" ht="28.5" customHeight="1" x14ac:dyDescent="0.2">
      <c r="A587" s="110"/>
      <c r="B587" s="11"/>
      <c r="C587" s="14" t="s">
        <v>371</v>
      </c>
      <c r="D587" s="35">
        <v>3</v>
      </c>
      <c r="E587" s="69">
        <f>SUM(F587:I587)</f>
        <v>0</v>
      </c>
      <c r="F587" s="69">
        <f>+F588+F589+F590</f>
        <v>0</v>
      </c>
      <c r="G587" s="69">
        <f t="shared" ref="G587:I587" si="278">+G588+G589+G590</f>
        <v>0</v>
      </c>
      <c r="H587" s="69">
        <f t="shared" si="278"/>
        <v>0</v>
      </c>
      <c r="I587" s="100">
        <f t="shared" si="278"/>
        <v>0</v>
      </c>
      <c r="J587" s="125">
        <f>SUM(K587:N587)</f>
        <v>122475</v>
      </c>
      <c r="K587" s="69">
        <f>+K588+K589+K590</f>
        <v>0</v>
      </c>
      <c r="L587" s="69">
        <f t="shared" ref="L587:N587" si="279">+L588+L589+L590</f>
        <v>0</v>
      </c>
      <c r="M587" s="69">
        <f t="shared" si="279"/>
        <v>0</v>
      </c>
      <c r="N587" s="100">
        <f t="shared" si="279"/>
        <v>122475</v>
      </c>
      <c r="O587" s="125">
        <f t="shared" ref="O587:O592" si="280">SUM(P587:S587)</f>
        <v>122475</v>
      </c>
      <c r="P587" s="69">
        <f>+P588+P589+P590</f>
        <v>0</v>
      </c>
      <c r="Q587" s="69">
        <f t="shared" ref="Q587:S587" si="281">+Q588+Q589+Q590</f>
        <v>0</v>
      </c>
      <c r="R587" s="69">
        <f t="shared" si="281"/>
        <v>0</v>
      </c>
      <c r="S587" s="100">
        <f t="shared" si="281"/>
        <v>122475</v>
      </c>
      <c r="T587" s="139">
        <f t="shared" si="272"/>
        <v>1</v>
      </c>
      <c r="U587" s="9" t="str">
        <f t="shared" si="272"/>
        <v xml:space="preserve"> </v>
      </c>
      <c r="V587" s="9" t="str">
        <f t="shared" si="272"/>
        <v xml:space="preserve"> </v>
      </c>
      <c r="W587" s="9" t="str">
        <f t="shared" si="272"/>
        <v xml:space="preserve"> </v>
      </c>
      <c r="X587" s="140">
        <f t="shared" si="272"/>
        <v>1</v>
      </c>
    </row>
    <row r="588" spans="1:24" s="37" customFormat="1" ht="91.5" customHeight="1" x14ac:dyDescent="0.25">
      <c r="A588" s="111"/>
      <c r="B588" s="32"/>
      <c r="C588" s="15" t="s">
        <v>518</v>
      </c>
      <c r="D588" s="36">
        <v>3</v>
      </c>
      <c r="E588" s="81">
        <f>SUM(F588:I588)</f>
        <v>0</v>
      </c>
      <c r="F588" s="81"/>
      <c r="G588" s="81"/>
      <c r="H588" s="81"/>
      <c r="I588" s="112">
        <v>0</v>
      </c>
      <c r="J588" s="133">
        <f>SUM(K588:N588)</f>
        <v>29210</v>
      </c>
      <c r="K588" s="81"/>
      <c r="L588" s="81"/>
      <c r="M588" s="81"/>
      <c r="N588" s="112">
        <v>29210</v>
      </c>
      <c r="O588" s="133">
        <f t="shared" si="280"/>
        <v>29210</v>
      </c>
      <c r="P588" s="81"/>
      <c r="Q588" s="81"/>
      <c r="R588" s="81"/>
      <c r="S588" s="112">
        <v>29210</v>
      </c>
      <c r="T588" s="141">
        <f t="shared" si="272"/>
        <v>1</v>
      </c>
      <c r="U588" s="16" t="str">
        <f t="shared" si="272"/>
        <v xml:space="preserve"> </v>
      </c>
      <c r="V588" s="16" t="str">
        <f t="shared" si="272"/>
        <v xml:space="preserve"> </v>
      </c>
      <c r="W588" s="16" t="str">
        <f t="shared" si="272"/>
        <v xml:space="preserve"> </v>
      </c>
      <c r="X588" s="142">
        <f t="shared" si="272"/>
        <v>1</v>
      </c>
    </row>
    <row r="589" spans="1:24" s="65" customFormat="1" ht="91.5" customHeight="1" x14ac:dyDescent="0.2">
      <c r="A589" s="111"/>
      <c r="B589" s="32"/>
      <c r="C589" s="15" t="s">
        <v>519</v>
      </c>
      <c r="D589" s="36">
        <v>3</v>
      </c>
      <c r="E589" s="81">
        <f t="shared" ref="E589:E590" si="282">SUM(F589:I589)</f>
        <v>0</v>
      </c>
      <c r="F589" s="81"/>
      <c r="G589" s="81"/>
      <c r="H589" s="81"/>
      <c r="I589" s="112">
        <v>0</v>
      </c>
      <c r="J589" s="133">
        <f t="shared" ref="J589:J590" si="283">SUM(K589:N589)</f>
        <v>62905</v>
      </c>
      <c r="K589" s="81"/>
      <c r="L589" s="81"/>
      <c r="M589" s="81"/>
      <c r="N589" s="112">
        <v>62905</v>
      </c>
      <c r="O589" s="133">
        <f t="shared" si="280"/>
        <v>62905</v>
      </c>
      <c r="P589" s="81"/>
      <c r="Q589" s="81"/>
      <c r="R589" s="81"/>
      <c r="S589" s="112">
        <v>62905</v>
      </c>
      <c r="T589" s="141">
        <f t="shared" si="272"/>
        <v>1</v>
      </c>
      <c r="U589" s="16" t="str">
        <f t="shared" si="272"/>
        <v xml:space="preserve"> </v>
      </c>
      <c r="V589" s="16" t="str">
        <f t="shared" si="272"/>
        <v xml:space="preserve"> </v>
      </c>
      <c r="W589" s="16" t="str">
        <f t="shared" si="272"/>
        <v xml:space="preserve"> </v>
      </c>
      <c r="X589" s="142">
        <f t="shared" si="272"/>
        <v>1</v>
      </c>
    </row>
    <row r="590" spans="1:24" s="65" customFormat="1" ht="96.75" customHeight="1" x14ac:dyDescent="0.2">
      <c r="A590" s="111"/>
      <c r="B590" s="32"/>
      <c r="C590" s="15" t="s">
        <v>520</v>
      </c>
      <c r="D590" s="36">
        <v>3</v>
      </c>
      <c r="E590" s="81">
        <f t="shared" si="282"/>
        <v>0</v>
      </c>
      <c r="F590" s="81"/>
      <c r="G590" s="81"/>
      <c r="H590" s="81"/>
      <c r="I590" s="112">
        <v>0</v>
      </c>
      <c r="J590" s="133">
        <f t="shared" si="283"/>
        <v>30360</v>
      </c>
      <c r="K590" s="81"/>
      <c r="L590" s="81"/>
      <c r="M590" s="81"/>
      <c r="N590" s="112">
        <v>30360</v>
      </c>
      <c r="O590" s="133">
        <f t="shared" si="280"/>
        <v>30360</v>
      </c>
      <c r="P590" s="81"/>
      <c r="Q590" s="81"/>
      <c r="R590" s="81"/>
      <c r="S590" s="112">
        <v>30360</v>
      </c>
      <c r="T590" s="141">
        <f t="shared" si="272"/>
        <v>1</v>
      </c>
      <c r="U590" s="16" t="str">
        <f t="shared" si="272"/>
        <v xml:space="preserve"> </v>
      </c>
      <c r="V590" s="16" t="str">
        <f t="shared" si="272"/>
        <v xml:space="preserve"> </v>
      </c>
      <c r="W590" s="16" t="str">
        <f t="shared" si="272"/>
        <v xml:space="preserve"> </v>
      </c>
      <c r="X590" s="142">
        <f t="shared" si="272"/>
        <v>1</v>
      </c>
    </row>
    <row r="591" spans="1:24" s="66" customFormat="1" ht="30" customHeight="1" x14ac:dyDescent="0.2">
      <c r="A591" s="110"/>
      <c r="B591" s="11"/>
      <c r="C591" s="14" t="s">
        <v>390</v>
      </c>
      <c r="D591" s="35">
        <v>3</v>
      </c>
      <c r="E591" s="69">
        <f>SUM(F591:I591)</f>
        <v>0</v>
      </c>
      <c r="F591" s="69">
        <f>+F592</f>
        <v>0</v>
      </c>
      <c r="G591" s="69">
        <f t="shared" ref="G591:I591" si="284">+G592</f>
        <v>0</v>
      </c>
      <c r="H591" s="69">
        <f t="shared" si="284"/>
        <v>0</v>
      </c>
      <c r="I591" s="100">
        <f t="shared" si="284"/>
        <v>0</v>
      </c>
      <c r="J591" s="125">
        <f>SUM(K591:N591)</f>
        <v>7590</v>
      </c>
      <c r="K591" s="69">
        <f>+K592</f>
        <v>0</v>
      </c>
      <c r="L591" s="69">
        <f t="shared" ref="L591:N591" si="285">+L592</f>
        <v>0</v>
      </c>
      <c r="M591" s="69">
        <f t="shared" si="285"/>
        <v>0</v>
      </c>
      <c r="N591" s="100">
        <f t="shared" si="285"/>
        <v>7590</v>
      </c>
      <c r="O591" s="125">
        <f t="shared" si="280"/>
        <v>7590</v>
      </c>
      <c r="P591" s="69">
        <f>+P592</f>
        <v>0</v>
      </c>
      <c r="Q591" s="69">
        <f t="shared" ref="Q591:S591" si="286">+Q592</f>
        <v>0</v>
      </c>
      <c r="R591" s="69">
        <f t="shared" si="286"/>
        <v>0</v>
      </c>
      <c r="S591" s="100">
        <f t="shared" si="286"/>
        <v>7590</v>
      </c>
      <c r="T591" s="139">
        <f t="shared" si="272"/>
        <v>1</v>
      </c>
      <c r="U591" s="9" t="str">
        <f t="shared" si="272"/>
        <v xml:space="preserve"> </v>
      </c>
      <c r="V591" s="9" t="str">
        <f t="shared" si="272"/>
        <v xml:space="preserve"> </v>
      </c>
      <c r="W591" s="9" t="str">
        <f t="shared" si="272"/>
        <v xml:space="preserve"> </v>
      </c>
      <c r="X591" s="140">
        <f t="shared" si="272"/>
        <v>1</v>
      </c>
    </row>
    <row r="592" spans="1:24" s="65" customFormat="1" ht="95.25" customHeight="1" x14ac:dyDescent="0.2">
      <c r="A592" s="111"/>
      <c r="B592" s="32"/>
      <c r="C592" s="15" t="s">
        <v>521</v>
      </c>
      <c r="D592" s="36">
        <v>3</v>
      </c>
      <c r="E592" s="81">
        <f t="shared" ref="E592" si="287">SUM(F592:I592)</f>
        <v>0</v>
      </c>
      <c r="F592" s="81"/>
      <c r="G592" s="81"/>
      <c r="H592" s="81"/>
      <c r="I592" s="112">
        <v>0</v>
      </c>
      <c r="J592" s="133">
        <f t="shared" ref="J592" si="288">SUM(K592:N592)</f>
        <v>7590</v>
      </c>
      <c r="K592" s="81"/>
      <c r="L592" s="81"/>
      <c r="M592" s="81"/>
      <c r="N592" s="112">
        <v>7590</v>
      </c>
      <c r="O592" s="133">
        <f t="shared" si="280"/>
        <v>7590</v>
      </c>
      <c r="P592" s="81"/>
      <c r="Q592" s="81"/>
      <c r="R592" s="81"/>
      <c r="S592" s="112">
        <v>7590</v>
      </c>
      <c r="T592" s="141">
        <f t="shared" si="272"/>
        <v>1</v>
      </c>
      <c r="U592" s="16" t="str">
        <f t="shared" si="272"/>
        <v xml:space="preserve"> </v>
      </c>
      <c r="V592" s="16" t="str">
        <f t="shared" si="272"/>
        <v xml:space="preserve"> </v>
      </c>
      <c r="W592" s="16" t="str">
        <f t="shared" si="272"/>
        <v xml:space="preserve"> </v>
      </c>
      <c r="X592" s="142">
        <f t="shared" si="272"/>
        <v>1</v>
      </c>
    </row>
    <row r="593" spans="1:24" s="34" customFormat="1" ht="48" customHeight="1" x14ac:dyDescent="0.25">
      <c r="A593" s="101">
        <v>1075</v>
      </c>
      <c r="B593" s="33">
        <v>32001</v>
      </c>
      <c r="C593" s="14" t="s">
        <v>522</v>
      </c>
      <c r="D593" s="51">
        <v>2</v>
      </c>
      <c r="E593" s="69">
        <f>SUM(F593:I593)</f>
        <v>400171.10000000003</v>
      </c>
      <c r="F593" s="69">
        <f>+F594+F598</f>
        <v>0</v>
      </c>
      <c r="G593" s="69">
        <f t="shared" ref="G593:I593" si="289">+G594+G598</f>
        <v>364893.30000000005</v>
      </c>
      <c r="H593" s="69">
        <f t="shared" si="289"/>
        <v>35277.800000000003</v>
      </c>
      <c r="I593" s="100">
        <f t="shared" si="289"/>
        <v>0</v>
      </c>
      <c r="J593" s="125">
        <f>SUM(K593:N593)</f>
        <v>95622.799999999988</v>
      </c>
      <c r="K593" s="69">
        <f>+K594+K598</f>
        <v>0</v>
      </c>
      <c r="L593" s="69">
        <f t="shared" ref="L593:N593" si="290">+L594+L598</f>
        <v>95622.799999999988</v>
      </c>
      <c r="M593" s="69">
        <f t="shared" si="290"/>
        <v>0</v>
      </c>
      <c r="N593" s="100">
        <f t="shared" si="290"/>
        <v>0</v>
      </c>
      <c r="O593" s="125">
        <f t="shared" si="257"/>
        <v>29080.32</v>
      </c>
      <c r="P593" s="69">
        <f>+P594+P598</f>
        <v>0</v>
      </c>
      <c r="Q593" s="69">
        <f t="shared" ref="Q593:S593" si="291">+Q594+Q598</f>
        <v>29080.32</v>
      </c>
      <c r="R593" s="69">
        <f t="shared" si="291"/>
        <v>0</v>
      </c>
      <c r="S593" s="100">
        <f t="shared" si="291"/>
        <v>0</v>
      </c>
      <c r="T593" s="139">
        <f t="shared" si="272"/>
        <v>0.30411491819942527</v>
      </c>
      <c r="U593" s="9" t="str">
        <f t="shared" si="272"/>
        <v xml:space="preserve"> </v>
      </c>
      <c r="V593" s="9">
        <f t="shared" si="272"/>
        <v>0.30411491819942527</v>
      </c>
      <c r="W593" s="9" t="str">
        <f t="shared" si="272"/>
        <v xml:space="preserve"> </v>
      </c>
      <c r="X593" s="140" t="str">
        <f t="shared" si="272"/>
        <v xml:space="preserve"> </v>
      </c>
    </row>
    <row r="594" spans="1:24" s="66" customFormat="1" ht="38.25" customHeight="1" x14ac:dyDescent="0.2">
      <c r="A594" s="110"/>
      <c r="B594" s="11"/>
      <c r="C594" s="14" t="s">
        <v>371</v>
      </c>
      <c r="D594" s="35">
        <v>3</v>
      </c>
      <c r="E594" s="69">
        <f t="shared" ref="E594:E606" si="292">SUM(F594:I594)</f>
        <v>364893.30000000005</v>
      </c>
      <c r="F594" s="69">
        <f>+F595+F596+F597</f>
        <v>0</v>
      </c>
      <c r="G594" s="69">
        <f t="shared" ref="G594:I594" si="293">+G595+G596+G597</f>
        <v>364893.30000000005</v>
      </c>
      <c r="H594" s="69">
        <f t="shared" si="293"/>
        <v>0</v>
      </c>
      <c r="I594" s="100">
        <f t="shared" si="293"/>
        <v>0</v>
      </c>
      <c r="J594" s="125">
        <f t="shared" ref="J594:J600" si="294">SUM(K594:N594)</f>
        <v>95622.799999999988</v>
      </c>
      <c r="K594" s="69">
        <f>+K595+K596+K597</f>
        <v>0</v>
      </c>
      <c r="L594" s="69">
        <f t="shared" ref="L594:N594" si="295">+L595+L596+L597</f>
        <v>95622.799999999988</v>
      </c>
      <c r="M594" s="69">
        <f t="shared" si="295"/>
        <v>0</v>
      </c>
      <c r="N594" s="100">
        <f t="shared" si="295"/>
        <v>0</v>
      </c>
      <c r="O594" s="125">
        <f t="shared" ref="O594:O600" si="296">SUM(P594:S594)</f>
        <v>29080.32</v>
      </c>
      <c r="P594" s="69">
        <f>+P595+P596+P597</f>
        <v>0</v>
      </c>
      <c r="Q594" s="69">
        <f t="shared" ref="Q594:S594" si="297">+Q595+Q596+Q597</f>
        <v>29080.32</v>
      </c>
      <c r="R594" s="69">
        <f t="shared" si="297"/>
        <v>0</v>
      </c>
      <c r="S594" s="100">
        <f t="shared" si="297"/>
        <v>0</v>
      </c>
      <c r="T594" s="139">
        <f t="shared" si="272"/>
        <v>0.30411491819942527</v>
      </c>
      <c r="U594" s="9" t="str">
        <f t="shared" si="272"/>
        <v xml:space="preserve"> </v>
      </c>
      <c r="V594" s="9">
        <f t="shared" si="272"/>
        <v>0.30411491819942527</v>
      </c>
      <c r="W594" s="9" t="str">
        <f t="shared" si="272"/>
        <v xml:space="preserve"> </v>
      </c>
      <c r="X594" s="140" t="str">
        <f t="shared" si="272"/>
        <v xml:space="preserve"> </v>
      </c>
    </row>
    <row r="595" spans="1:24" s="37" customFormat="1" ht="69" customHeight="1" x14ac:dyDescent="0.25">
      <c r="A595" s="107"/>
      <c r="B595" s="18"/>
      <c r="C595" s="15" t="s">
        <v>523</v>
      </c>
      <c r="D595" s="36">
        <v>3</v>
      </c>
      <c r="E595" s="81">
        <f t="shared" si="292"/>
        <v>164204.20000000001</v>
      </c>
      <c r="F595" s="81"/>
      <c r="G595" s="81">
        <v>164204.20000000001</v>
      </c>
      <c r="H595" s="81"/>
      <c r="I595" s="112"/>
      <c r="J595" s="133">
        <f t="shared" si="294"/>
        <v>0</v>
      </c>
      <c r="K595" s="81"/>
      <c r="L595" s="81">
        <v>0</v>
      </c>
      <c r="M595" s="81"/>
      <c r="N595" s="112"/>
      <c r="O595" s="133">
        <f t="shared" si="296"/>
        <v>0</v>
      </c>
      <c r="P595" s="81"/>
      <c r="Q595" s="81">
        <v>0</v>
      </c>
      <c r="R595" s="81"/>
      <c r="S595" s="112"/>
      <c r="T595" s="141" t="str">
        <f t="shared" si="272"/>
        <v xml:space="preserve"> </v>
      </c>
      <c r="U595" s="16" t="str">
        <f t="shared" si="272"/>
        <v xml:space="preserve"> </v>
      </c>
      <c r="V595" s="16" t="str">
        <f t="shared" si="272"/>
        <v xml:space="preserve"> </v>
      </c>
      <c r="W595" s="16" t="str">
        <f t="shared" si="272"/>
        <v xml:space="preserve"> </v>
      </c>
      <c r="X595" s="142" t="str">
        <f t="shared" si="272"/>
        <v xml:space="preserve"> </v>
      </c>
    </row>
    <row r="596" spans="1:24" s="65" customFormat="1" ht="24.75" customHeight="1" x14ac:dyDescent="0.2">
      <c r="A596" s="107"/>
      <c r="B596" s="18"/>
      <c r="C596" s="15" t="s">
        <v>524</v>
      </c>
      <c r="D596" s="36">
        <v>3</v>
      </c>
      <c r="E596" s="81">
        <f t="shared" si="292"/>
        <v>200689.1</v>
      </c>
      <c r="F596" s="81"/>
      <c r="G596" s="81">
        <v>200689.1</v>
      </c>
      <c r="H596" s="81"/>
      <c r="I596" s="112"/>
      <c r="J596" s="133">
        <f t="shared" si="294"/>
        <v>20152.7</v>
      </c>
      <c r="K596" s="81"/>
      <c r="L596" s="81">
        <v>20152.7</v>
      </c>
      <c r="M596" s="81"/>
      <c r="N596" s="112"/>
      <c r="O596" s="133">
        <f t="shared" si="296"/>
        <v>0</v>
      </c>
      <c r="P596" s="81"/>
      <c r="Q596" s="81">
        <v>0</v>
      </c>
      <c r="R596" s="81"/>
      <c r="S596" s="112"/>
      <c r="T596" s="141">
        <f t="shared" si="272"/>
        <v>0</v>
      </c>
      <c r="U596" s="16" t="str">
        <f t="shared" si="272"/>
        <v xml:space="preserve"> </v>
      </c>
      <c r="V596" s="16">
        <f t="shared" si="272"/>
        <v>0</v>
      </c>
      <c r="W596" s="16" t="str">
        <f t="shared" si="272"/>
        <v xml:space="preserve"> </v>
      </c>
      <c r="X596" s="142" t="str">
        <f t="shared" si="272"/>
        <v xml:space="preserve"> </v>
      </c>
    </row>
    <row r="597" spans="1:24" s="65" customFormat="1" ht="34.5" customHeight="1" x14ac:dyDescent="0.2">
      <c r="A597" s="107"/>
      <c r="B597" s="18"/>
      <c r="C597" s="15" t="s">
        <v>525</v>
      </c>
      <c r="D597" s="36">
        <v>3</v>
      </c>
      <c r="E597" s="81">
        <f t="shared" ref="E597" si="298">SUM(F597:I597)</f>
        <v>0</v>
      </c>
      <c r="F597" s="81"/>
      <c r="G597" s="81">
        <v>0</v>
      </c>
      <c r="H597" s="81"/>
      <c r="I597" s="112"/>
      <c r="J597" s="133">
        <f t="shared" ref="J597" si="299">SUM(K597:N597)</f>
        <v>75470.099999999991</v>
      </c>
      <c r="K597" s="81"/>
      <c r="L597" s="81">
        <v>75470.099999999991</v>
      </c>
      <c r="M597" s="81"/>
      <c r="N597" s="112"/>
      <c r="O597" s="133">
        <f t="shared" ref="O597" si="300">SUM(P597:S597)</f>
        <v>29080.32</v>
      </c>
      <c r="P597" s="81"/>
      <c r="Q597" s="81">
        <v>29080.32</v>
      </c>
      <c r="R597" s="81"/>
      <c r="S597" s="112"/>
      <c r="T597" s="141">
        <f t="shared" si="272"/>
        <v>0.38532239920180311</v>
      </c>
      <c r="U597" s="16" t="str">
        <f t="shared" si="272"/>
        <v xml:space="preserve"> </v>
      </c>
      <c r="V597" s="16">
        <f t="shared" si="272"/>
        <v>0.38532239920180311</v>
      </c>
      <c r="W597" s="16" t="str">
        <f t="shared" si="272"/>
        <v xml:space="preserve"> </v>
      </c>
      <c r="X597" s="142" t="str">
        <f t="shared" si="272"/>
        <v xml:space="preserve"> </v>
      </c>
    </row>
    <row r="598" spans="1:24" s="37" customFormat="1" ht="27.75" customHeight="1" x14ac:dyDescent="0.25">
      <c r="A598" s="110"/>
      <c r="B598" s="11"/>
      <c r="C598" s="14" t="s">
        <v>395</v>
      </c>
      <c r="D598" s="36">
        <v>3</v>
      </c>
      <c r="E598" s="69">
        <f t="shared" si="292"/>
        <v>35277.800000000003</v>
      </c>
      <c r="F598" s="69">
        <f>SUM(F599)</f>
        <v>0</v>
      </c>
      <c r="G598" s="69">
        <f>SUM(G599)</f>
        <v>0</v>
      </c>
      <c r="H598" s="69">
        <f>SUM(H599)</f>
        <v>35277.800000000003</v>
      </c>
      <c r="I598" s="100">
        <f>SUM(I599)</f>
        <v>0</v>
      </c>
      <c r="J598" s="125">
        <f t="shared" si="294"/>
        <v>0</v>
      </c>
      <c r="K598" s="69">
        <f>SUM(K599)</f>
        <v>0</v>
      </c>
      <c r="L598" s="69">
        <f>SUM(L599)</f>
        <v>0</v>
      </c>
      <c r="M598" s="69">
        <f>SUM(M599)</f>
        <v>0</v>
      </c>
      <c r="N598" s="100">
        <f>SUM(N599)</f>
        <v>0</v>
      </c>
      <c r="O598" s="125">
        <f t="shared" si="296"/>
        <v>0</v>
      </c>
      <c r="P598" s="69">
        <f>SUM(P599)</f>
        <v>0</v>
      </c>
      <c r="Q598" s="69">
        <f>SUM(Q599)</f>
        <v>0</v>
      </c>
      <c r="R598" s="69">
        <f>SUM(R599)</f>
        <v>0</v>
      </c>
      <c r="S598" s="100">
        <f>SUM(S599)</f>
        <v>0</v>
      </c>
      <c r="T598" s="141" t="str">
        <f t="shared" si="272"/>
        <v xml:space="preserve"> </v>
      </c>
      <c r="U598" s="16" t="str">
        <f t="shared" si="272"/>
        <v xml:space="preserve"> </v>
      </c>
      <c r="V598" s="16" t="str">
        <f t="shared" si="272"/>
        <v xml:space="preserve"> </v>
      </c>
      <c r="W598" s="16" t="str">
        <f t="shared" si="272"/>
        <v xml:space="preserve"> </v>
      </c>
      <c r="X598" s="142" t="str">
        <f t="shared" si="272"/>
        <v xml:space="preserve"> </v>
      </c>
    </row>
    <row r="599" spans="1:24" s="12" customFormat="1" ht="28.5" customHeight="1" x14ac:dyDescent="0.2">
      <c r="A599" s="111"/>
      <c r="B599" s="32"/>
      <c r="C599" s="15" t="s">
        <v>526</v>
      </c>
      <c r="D599" s="36">
        <v>3</v>
      </c>
      <c r="E599" s="81">
        <f t="shared" si="292"/>
        <v>35277.800000000003</v>
      </c>
      <c r="F599" s="81"/>
      <c r="G599" s="81"/>
      <c r="H599" s="81">
        <v>35277.800000000003</v>
      </c>
      <c r="I599" s="112"/>
      <c r="J599" s="133">
        <f t="shared" si="294"/>
        <v>0</v>
      </c>
      <c r="K599" s="81"/>
      <c r="L599" s="81"/>
      <c r="M599" s="81">
        <v>0</v>
      </c>
      <c r="N599" s="112"/>
      <c r="O599" s="133">
        <f t="shared" si="296"/>
        <v>0</v>
      </c>
      <c r="P599" s="81"/>
      <c r="Q599" s="81"/>
      <c r="R599" s="81">
        <v>0</v>
      </c>
      <c r="S599" s="112"/>
      <c r="T599" s="141" t="str">
        <f t="shared" si="272"/>
        <v xml:space="preserve"> </v>
      </c>
      <c r="U599" s="16" t="str">
        <f t="shared" si="272"/>
        <v xml:space="preserve"> </v>
      </c>
      <c r="V599" s="16" t="str">
        <f t="shared" si="272"/>
        <v xml:space="preserve"> </v>
      </c>
      <c r="W599" s="16" t="str">
        <f t="shared" si="272"/>
        <v xml:space="preserve"> </v>
      </c>
      <c r="X599" s="142" t="str">
        <f t="shared" si="272"/>
        <v xml:space="preserve"> </v>
      </c>
    </row>
    <row r="600" spans="1:24" s="12" customFormat="1" ht="66" x14ac:dyDescent="0.2">
      <c r="A600" s="101">
        <v>1111</v>
      </c>
      <c r="B600" s="33">
        <v>32001</v>
      </c>
      <c r="C600" s="14" t="s">
        <v>527</v>
      </c>
      <c r="D600" s="49">
        <v>2</v>
      </c>
      <c r="E600" s="69">
        <f t="shared" si="292"/>
        <v>780750.1</v>
      </c>
      <c r="F600" s="69">
        <f>+F601</f>
        <v>0</v>
      </c>
      <c r="G600" s="69">
        <f>+G601</f>
        <v>780750.1</v>
      </c>
      <c r="H600" s="69">
        <f>+H601</f>
        <v>0</v>
      </c>
      <c r="I600" s="100">
        <f>+I601</f>
        <v>0</v>
      </c>
      <c r="J600" s="125">
        <f t="shared" si="294"/>
        <v>138632.79999999993</v>
      </c>
      <c r="K600" s="69">
        <f>+K601</f>
        <v>0</v>
      </c>
      <c r="L600" s="69">
        <f>+L601</f>
        <v>138632.79999999993</v>
      </c>
      <c r="M600" s="69">
        <f>+M601</f>
        <v>0</v>
      </c>
      <c r="N600" s="100">
        <f>+N601</f>
        <v>0</v>
      </c>
      <c r="O600" s="125">
        <f t="shared" si="296"/>
        <v>137850.4</v>
      </c>
      <c r="P600" s="69">
        <f>+P601</f>
        <v>0</v>
      </c>
      <c r="Q600" s="69">
        <f>+Q601</f>
        <v>137850.4</v>
      </c>
      <c r="R600" s="69">
        <f>+R601</f>
        <v>0</v>
      </c>
      <c r="S600" s="100">
        <f>+S601</f>
        <v>0</v>
      </c>
      <c r="T600" s="139">
        <f t="shared" si="272"/>
        <v>0.99435631394590651</v>
      </c>
      <c r="U600" s="9" t="str">
        <f t="shared" si="272"/>
        <v xml:space="preserve"> </v>
      </c>
      <c r="V600" s="9">
        <f t="shared" si="272"/>
        <v>0.99435631394590651</v>
      </c>
      <c r="W600" s="9" t="str">
        <f t="shared" si="272"/>
        <v xml:space="preserve"> </v>
      </c>
      <c r="X600" s="140" t="str">
        <f t="shared" si="272"/>
        <v xml:space="preserve"> </v>
      </c>
    </row>
    <row r="601" spans="1:24" s="1" customFormat="1" ht="22.5" customHeight="1" x14ac:dyDescent="0.2">
      <c r="A601" s="110"/>
      <c r="B601" s="11"/>
      <c r="C601" s="14" t="s">
        <v>371</v>
      </c>
      <c r="D601" s="38">
        <v>3</v>
      </c>
      <c r="E601" s="69">
        <f t="shared" si="292"/>
        <v>780750.1</v>
      </c>
      <c r="F601" s="69">
        <f>SUM(F602)</f>
        <v>0</v>
      </c>
      <c r="G601" s="69">
        <f>SUM(G602)</f>
        <v>780750.1</v>
      </c>
      <c r="H601" s="69">
        <f>SUM(H602)</f>
        <v>0</v>
      </c>
      <c r="I601" s="100">
        <f>SUM(I602)</f>
        <v>0</v>
      </c>
      <c r="J601" s="125">
        <f t="shared" ref="J601:J618" si="301">SUM(K601:N601)</f>
        <v>138632.79999999993</v>
      </c>
      <c r="K601" s="69">
        <f>SUM(K602)</f>
        <v>0</v>
      </c>
      <c r="L601" s="69">
        <f>SUM(L602)</f>
        <v>138632.79999999993</v>
      </c>
      <c r="M601" s="69">
        <f>SUM(M602)</f>
        <v>0</v>
      </c>
      <c r="N601" s="100">
        <f>SUM(N602)</f>
        <v>0</v>
      </c>
      <c r="O601" s="125">
        <f t="shared" ref="O601:O618" si="302">SUM(P601:S601)</f>
        <v>137850.4</v>
      </c>
      <c r="P601" s="69">
        <f>SUM(P602)</f>
        <v>0</v>
      </c>
      <c r="Q601" s="69">
        <f>SUM(Q602)</f>
        <v>137850.4</v>
      </c>
      <c r="R601" s="69">
        <f>SUM(R602)</f>
        <v>0</v>
      </c>
      <c r="S601" s="100">
        <f>SUM(S602)</f>
        <v>0</v>
      </c>
      <c r="T601" s="141">
        <f t="shared" si="272"/>
        <v>0.99435631394590651</v>
      </c>
      <c r="U601" s="16" t="str">
        <f t="shared" si="272"/>
        <v xml:space="preserve"> </v>
      </c>
      <c r="V601" s="16">
        <f t="shared" si="272"/>
        <v>0.99435631394590651</v>
      </c>
      <c r="W601" s="16" t="str">
        <f t="shared" si="272"/>
        <v xml:space="preserve"> </v>
      </c>
      <c r="X601" s="142" t="str">
        <f t="shared" si="272"/>
        <v xml:space="preserve"> </v>
      </c>
    </row>
    <row r="602" spans="1:24" s="12" customFormat="1" ht="45.75" customHeight="1" x14ac:dyDescent="0.2">
      <c r="A602" s="111"/>
      <c r="B602" s="32"/>
      <c r="C602" s="15" t="s">
        <v>528</v>
      </c>
      <c r="D602" s="8">
        <v>3</v>
      </c>
      <c r="E602" s="81">
        <f t="shared" si="292"/>
        <v>780750.1</v>
      </c>
      <c r="F602" s="81"/>
      <c r="G602" s="81">
        <v>780750.1</v>
      </c>
      <c r="H602" s="81"/>
      <c r="I602" s="112"/>
      <c r="J602" s="133">
        <f t="shared" si="301"/>
        <v>138632.79999999993</v>
      </c>
      <c r="K602" s="81"/>
      <c r="L602" s="81">
        <v>138632.79999999993</v>
      </c>
      <c r="M602" s="81"/>
      <c r="N602" s="112"/>
      <c r="O602" s="133">
        <f t="shared" si="302"/>
        <v>137850.4</v>
      </c>
      <c r="P602" s="81"/>
      <c r="Q602" s="81">
        <v>137850.4</v>
      </c>
      <c r="R602" s="81"/>
      <c r="S602" s="112"/>
      <c r="T602" s="141">
        <f t="shared" si="272"/>
        <v>0.99435631394590651</v>
      </c>
      <c r="U602" s="16" t="str">
        <f t="shared" si="272"/>
        <v xml:space="preserve"> </v>
      </c>
      <c r="V602" s="16">
        <f t="shared" si="272"/>
        <v>0.99435631394590651</v>
      </c>
      <c r="W602" s="16" t="str">
        <f t="shared" si="272"/>
        <v xml:space="preserve"> </v>
      </c>
      <c r="X602" s="142" t="str">
        <f t="shared" si="272"/>
        <v xml:space="preserve"> </v>
      </c>
    </row>
    <row r="603" spans="1:24" s="12" customFormat="1" ht="54" customHeight="1" x14ac:dyDescent="0.2">
      <c r="A603" s="101">
        <v>1124</v>
      </c>
      <c r="B603" s="33">
        <v>32001</v>
      </c>
      <c r="C603" s="14" t="s">
        <v>529</v>
      </c>
      <c r="D603" s="49">
        <v>2</v>
      </c>
      <c r="E603" s="69">
        <f t="shared" si="292"/>
        <v>8400</v>
      </c>
      <c r="F603" s="69">
        <v>0</v>
      </c>
      <c r="G603" s="69">
        <v>0</v>
      </c>
      <c r="H603" s="69">
        <v>0</v>
      </c>
      <c r="I603" s="100">
        <v>8400</v>
      </c>
      <c r="J603" s="125">
        <f t="shared" si="301"/>
        <v>8400</v>
      </c>
      <c r="K603" s="69">
        <v>0</v>
      </c>
      <c r="L603" s="69">
        <v>0</v>
      </c>
      <c r="M603" s="69">
        <v>0</v>
      </c>
      <c r="N603" s="100">
        <v>8400</v>
      </c>
      <c r="O603" s="125">
        <f t="shared" si="302"/>
        <v>7670.8</v>
      </c>
      <c r="P603" s="69">
        <v>0</v>
      </c>
      <c r="Q603" s="69">
        <v>0</v>
      </c>
      <c r="R603" s="69">
        <v>0</v>
      </c>
      <c r="S603" s="100">
        <v>7670.8</v>
      </c>
      <c r="T603" s="139">
        <f t="shared" si="272"/>
        <v>0.91319047619047622</v>
      </c>
      <c r="U603" s="9" t="str">
        <f t="shared" si="272"/>
        <v xml:space="preserve"> </v>
      </c>
      <c r="V603" s="9" t="str">
        <f t="shared" si="272"/>
        <v xml:space="preserve"> </v>
      </c>
      <c r="W603" s="9" t="str">
        <f t="shared" si="272"/>
        <v xml:space="preserve"> </v>
      </c>
      <c r="X603" s="140">
        <f t="shared" si="272"/>
        <v>0.91319047619047622</v>
      </c>
    </row>
    <row r="604" spans="1:24" s="12" customFormat="1" ht="65.25" customHeight="1" x14ac:dyDescent="0.2">
      <c r="A604" s="101">
        <v>1130</v>
      </c>
      <c r="B604" s="33">
        <v>31001</v>
      </c>
      <c r="C604" s="14" t="s">
        <v>530</v>
      </c>
      <c r="D604" s="49">
        <v>2</v>
      </c>
      <c r="E604" s="69">
        <f t="shared" si="292"/>
        <v>14788.3</v>
      </c>
      <c r="F604" s="69">
        <v>0</v>
      </c>
      <c r="G604" s="69">
        <v>0</v>
      </c>
      <c r="H604" s="69">
        <v>0</v>
      </c>
      <c r="I604" s="100">
        <v>14788.3</v>
      </c>
      <c r="J604" s="125">
        <f t="shared" si="301"/>
        <v>18992.3</v>
      </c>
      <c r="K604" s="69">
        <v>0</v>
      </c>
      <c r="L604" s="69">
        <v>0</v>
      </c>
      <c r="M604" s="69">
        <v>0</v>
      </c>
      <c r="N604" s="100">
        <v>18992.3</v>
      </c>
      <c r="O604" s="125">
        <f t="shared" si="302"/>
        <v>17347.2</v>
      </c>
      <c r="P604" s="69">
        <v>0</v>
      </c>
      <c r="Q604" s="69">
        <v>0</v>
      </c>
      <c r="R604" s="69">
        <v>0</v>
      </c>
      <c r="S604" s="100">
        <v>17347.2</v>
      </c>
      <c r="T604" s="139">
        <f t="shared" si="272"/>
        <v>0.91338068585690002</v>
      </c>
      <c r="U604" s="9" t="str">
        <f t="shared" si="272"/>
        <v xml:space="preserve"> </v>
      </c>
      <c r="V604" s="9" t="str">
        <f t="shared" si="272"/>
        <v xml:space="preserve"> </v>
      </c>
      <c r="W604" s="9" t="str">
        <f t="shared" si="272"/>
        <v xml:space="preserve"> </v>
      </c>
      <c r="X604" s="140">
        <f t="shared" si="272"/>
        <v>0.91338068585690002</v>
      </c>
    </row>
    <row r="605" spans="1:24" s="12" customFormat="1" ht="87" customHeight="1" x14ac:dyDescent="0.2">
      <c r="A605" s="101">
        <v>1130</v>
      </c>
      <c r="B605" s="33">
        <v>32001</v>
      </c>
      <c r="C605" s="14" t="s">
        <v>939</v>
      </c>
      <c r="D605" s="49">
        <v>2</v>
      </c>
      <c r="E605" s="69">
        <f t="shared" si="292"/>
        <v>0</v>
      </c>
      <c r="F605" s="69">
        <v>0</v>
      </c>
      <c r="G605" s="69">
        <v>0</v>
      </c>
      <c r="H605" s="69">
        <v>0</v>
      </c>
      <c r="I605" s="100">
        <v>0</v>
      </c>
      <c r="J605" s="125">
        <f t="shared" si="301"/>
        <v>1428.7</v>
      </c>
      <c r="K605" s="69">
        <v>0</v>
      </c>
      <c r="L605" s="69">
        <v>0</v>
      </c>
      <c r="M605" s="69">
        <v>0</v>
      </c>
      <c r="N605" s="100">
        <v>1428.7</v>
      </c>
      <c r="O605" s="125">
        <f t="shared" si="302"/>
        <v>0</v>
      </c>
      <c r="P605" s="69">
        <v>0</v>
      </c>
      <c r="Q605" s="69">
        <v>0</v>
      </c>
      <c r="R605" s="69">
        <v>0</v>
      </c>
      <c r="S605" s="100">
        <v>0</v>
      </c>
      <c r="T605" s="139">
        <f t="shared" si="272"/>
        <v>0</v>
      </c>
      <c r="U605" s="9" t="str">
        <f t="shared" si="272"/>
        <v xml:space="preserve"> </v>
      </c>
      <c r="V605" s="9" t="str">
        <f t="shared" si="272"/>
        <v xml:space="preserve"> </v>
      </c>
      <c r="W605" s="9" t="str">
        <f t="shared" si="272"/>
        <v xml:space="preserve"> </v>
      </c>
      <c r="X605" s="140">
        <f t="shared" si="272"/>
        <v>0</v>
      </c>
    </row>
    <row r="606" spans="1:24" s="12" customFormat="1" ht="49.5" customHeight="1" x14ac:dyDescent="0.2">
      <c r="A606" s="101">
        <v>1146</v>
      </c>
      <c r="B606" s="33">
        <v>12010</v>
      </c>
      <c r="C606" s="14" t="s">
        <v>531</v>
      </c>
      <c r="D606" s="49">
        <v>2</v>
      </c>
      <c r="E606" s="69">
        <f t="shared" si="292"/>
        <v>9940477.7999999989</v>
      </c>
      <c r="F606" s="69">
        <f>+F607+F608+F609+F610+F612+F614+F621+F623+F628+F631+F634+F636+F638+F640</f>
        <v>9856087.7999999989</v>
      </c>
      <c r="G606" s="69">
        <f t="shared" ref="G606:I606" si="303">+G607+G608+G609+G610+G612+G614+G621+G623+G628+G631+G634+G636+G638+G640</f>
        <v>0</v>
      </c>
      <c r="H606" s="69">
        <f t="shared" si="303"/>
        <v>84390</v>
      </c>
      <c r="I606" s="100">
        <f t="shared" si="303"/>
        <v>0</v>
      </c>
      <c r="J606" s="125">
        <f t="shared" si="301"/>
        <v>4910376.4000000004</v>
      </c>
      <c r="K606" s="69">
        <f>+K607+K608+K609+K610+K612+K614+K621+K623+K628+K631+K634+K636+K638+K640</f>
        <v>4828246.4000000004</v>
      </c>
      <c r="L606" s="69">
        <f t="shared" ref="L606:N606" si="304">+L607+L608+L609+L610+L612+L614+L621+L623+L628+L631+L634+L636+L638+L640</f>
        <v>0</v>
      </c>
      <c r="M606" s="69">
        <f t="shared" si="304"/>
        <v>82130</v>
      </c>
      <c r="N606" s="100">
        <f t="shared" si="304"/>
        <v>0</v>
      </c>
      <c r="O606" s="125">
        <f t="shared" si="302"/>
        <v>3553387.6609999994</v>
      </c>
      <c r="P606" s="69">
        <f>+P607+P608+P609+P610+P612+P614+P621+P623+P628+P631+P634+P636+P638+P640</f>
        <v>3471257.6609999994</v>
      </c>
      <c r="Q606" s="69">
        <f t="shared" ref="Q606:S606" si="305">+Q607+Q608+Q609+Q610+Q612+Q614+Q621+Q623+Q628+Q631+Q634+Q636+Q638+Q640</f>
        <v>0</v>
      </c>
      <c r="R606" s="69">
        <f t="shared" si="305"/>
        <v>82130</v>
      </c>
      <c r="S606" s="100">
        <f t="shared" si="305"/>
        <v>0</v>
      </c>
      <c r="T606" s="139">
        <f t="shared" si="272"/>
        <v>0.72364873311952194</v>
      </c>
      <c r="U606" s="9">
        <f t="shared" si="272"/>
        <v>0.71894791057059537</v>
      </c>
      <c r="V606" s="9" t="str">
        <f t="shared" si="272"/>
        <v xml:space="preserve"> </v>
      </c>
      <c r="W606" s="9">
        <f t="shared" si="272"/>
        <v>1</v>
      </c>
      <c r="X606" s="140" t="str">
        <f t="shared" si="272"/>
        <v xml:space="preserve"> </v>
      </c>
    </row>
    <row r="607" spans="1:24" s="12" customFormat="1" ht="82.5" customHeight="1" x14ac:dyDescent="0.2">
      <c r="A607" s="110"/>
      <c r="B607" s="11"/>
      <c r="C607" s="14" t="s">
        <v>532</v>
      </c>
      <c r="D607" s="8">
        <v>3</v>
      </c>
      <c r="E607" s="69">
        <f t="shared" ref="E607:E608" si="306">SUM(F607:I607)</f>
        <v>9990</v>
      </c>
      <c r="F607" s="69">
        <f t="shared" ref="F607:G608" si="307">+F608</f>
        <v>0</v>
      </c>
      <c r="G607" s="69">
        <f t="shared" si="307"/>
        <v>0</v>
      </c>
      <c r="H607" s="69">
        <v>9990</v>
      </c>
      <c r="I607" s="100">
        <f t="shared" ref="I607:I608" si="308">+I608</f>
        <v>0</v>
      </c>
      <c r="J607" s="125">
        <f t="shared" si="301"/>
        <v>9530</v>
      </c>
      <c r="K607" s="69">
        <v>0</v>
      </c>
      <c r="L607" s="69">
        <f t="shared" ref="L607:L608" si="309">+L608</f>
        <v>0</v>
      </c>
      <c r="M607" s="69">
        <v>9530</v>
      </c>
      <c r="N607" s="100">
        <f t="shared" ref="N607:N608" si="310">+N608</f>
        <v>0</v>
      </c>
      <c r="O607" s="125">
        <f t="shared" si="302"/>
        <v>9530</v>
      </c>
      <c r="P607" s="69">
        <v>0</v>
      </c>
      <c r="Q607" s="69">
        <f t="shared" ref="Q607:Q608" si="311">+Q608</f>
        <v>0</v>
      </c>
      <c r="R607" s="69">
        <v>9530</v>
      </c>
      <c r="S607" s="100">
        <f t="shared" ref="S607:S608" si="312">+S608</f>
        <v>0</v>
      </c>
      <c r="T607" s="141">
        <f t="shared" si="272"/>
        <v>1</v>
      </c>
      <c r="U607" s="16" t="str">
        <f t="shared" si="272"/>
        <v xml:space="preserve"> </v>
      </c>
      <c r="V607" s="16" t="str">
        <f t="shared" si="272"/>
        <v xml:space="preserve"> </v>
      </c>
      <c r="W607" s="16">
        <f t="shared" si="272"/>
        <v>1</v>
      </c>
      <c r="X607" s="142" t="str">
        <f t="shared" si="272"/>
        <v xml:space="preserve"> </v>
      </c>
    </row>
    <row r="608" spans="1:24" s="12" customFormat="1" ht="80.25" customHeight="1" x14ac:dyDescent="0.2">
      <c r="A608" s="110"/>
      <c r="B608" s="11"/>
      <c r="C608" s="14" t="s">
        <v>533</v>
      </c>
      <c r="D608" s="8">
        <v>3</v>
      </c>
      <c r="E608" s="69">
        <f t="shared" si="306"/>
        <v>28500</v>
      </c>
      <c r="F608" s="69">
        <f t="shared" si="307"/>
        <v>0</v>
      </c>
      <c r="G608" s="69">
        <f t="shared" si="307"/>
        <v>0</v>
      </c>
      <c r="H608" s="69">
        <v>28500</v>
      </c>
      <c r="I608" s="100">
        <f t="shared" si="308"/>
        <v>0</v>
      </c>
      <c r="J608" s="125">
        <f t="shared" si="301"/>
        <v>27600</v>
      </c>
      <c r="K608" s="69">
        <v>0</v>
      </c>
      <c r="L608" s="69">
        <f t="shared" si="309"/>
        <v>0</v>
      </c>
      <c r="M608" s="69">
        <v>27600</v>
      </c>
      <c r="N608" s="100">
        <f t="shared" si="310"/>
        <v>0</v>
      </c>
      <c r="O608" s="125">
        <f t="shared" si="302"/>
        <v>27600</v>
      </c>
      <c r="P608" s="69">
        <v>0</v>
      </c>
      <c r="Q608" s="69">
        <f t="shared" si="311"/>
        <v>0</v>
      </c>
      <c r="R608" s="69">
        <v>27600</v>
      </c>
      <c r="S608" s="100">
        <f t="shared" si="312"/>
        <v>0</v>
      </c>
      <c r="T608" s="141">
        <f t="shared" si="272"/>
        <v>1</v>
      </c>
      <c r="U608" s="16" t="str">
        <f t="shared" si="272"/>
        <v xml:space="preserve"> </v>
      </c>
      <c r="V608" s="16" t="str">
        <f t="shared" si="272"/>
        <v xml:space="preserve"> </v>
      </c>
      <c r="W608" s="16">
        <f t="shared" si="272"/>
        <v>1</v>
      </c>
      <c r="X608" s="142" t="str">
        <f t="shared" si="272"/>
        <v xml:space="preserve"> </v>
      </c>
    </row>
    <row r="609" spans="1:24" s="12" customFormat="1" ht="83.25" customHeight="1" x14ac:dyDescent="0.2">
      <c r="A609" s="110"/>
      <c r="B609" s="11"/>
      <c r="C609" s="14" t="s">
        <v>534</v>
      </c>
      <c r="D609" s="8">
        <v>3</v>
      </c>
      <c r="E609" s="69">
        <f t="shared" ref="E609:E618" si="313">SUM(F609:I609)</f>
        <v>36020</v>
      </c>
      <c r="F609" s="69">
        <v>0</v>
      </c>
      <c r="G609" s="69">
        <f>+G610</f>
        <v>0</v>
      </c>
      <c r="H609" s="69">
        <v>36020</v>
      </c>
      <c r="I609" s="100">
        <f>+I610</f>
        <v>0</v>
      </c>
      <c r="J609" s="125">
        <f t="shared" si="301"/>
        <v>35320</v>
      </c>
      <c r="K609" s="69">
        <v>0</v>
      </c>
      <c r="L609" s="69">
        <f>+L610</f>
        <v>0</v>
      </c>
      <c r="M609" s="69">
        <v>35320</v>
      </c>
      <c r="N609" s="100">
        <f>+N610</f>
        <v>0</v>
      </c>
      <c r="O609" s="125">
        <f t="shared" si="302"/>
        <v>35320</v>
      </c>
      <c r="P609" s="69">
        <v>0</v>
      </c>
      <c r="Q609" s="69">
        <f>+Q610</f>
        <v>0</v>
      </c>
      <c r="R609" s="69">
        <v>35320</v>
      </c>
      <c r="S609" s="100">
        <f>+S610</f>
        <v>0</v>
      </c>
      <c r="T609" s="141">
        <f t="shared" si="272"/>
        <v>1</v>
      </c>
      <c r="U609" s="16" t="str">
        <f t="shared" si="272"/>
        <v xml:space="preserve"> </v>
      </c>
      <c r="V609" s="16" t="str">
        <f t="shared" si="272"/>
        <v xml:space="preserve"> </v>
      </c>
      <c r="W609" s="16">
        <f t="shared" si="272"/>
        <v>1</v>
      </c>
      <c r="X609" s="142" t="str">
        <f t="shared" si="272"/>
        <v xml:space="preserve"> </v>
      </c>
    </row>
    <row r="610" spans="1:24" s="12" customFormat="1" ht="33" customHeight="1" x14ac:dyDescent="0.2">
      <c r="A610" s="110"/>
      <c r="B610" s="11"/>
      <c r="C610" s="14" t="s">
        <v>364</v>
      </c>
      <c r="D610" s="8">
        <v>3</v>
      </c>
      <c r="E610" s="69">
        <f t="shared" si="313"/>
        <v>743043.7</v>
      </c>
      <c r="F610" s="69">
        <f>+F611</f>
        <v>743043.7</v>
      </c>
      <c r="G610" s="69">
        <f>+G611</f>
        <v>0</v>
      </c>
      <c r="H610" s="69">
        <f>+H611</f>
        <v>0</v>
      </c>
      <c r="I610" s="100">
        <f>+I611</f>
        <v>0</v>
      </c>
      <c r="J610" s="125">
        <f t="shared" si="301"/>
        <v>445826.2</v>
      </c>
      <c r="K610" s="69">
        <f>+K611</f>
        <v>445826.2</v>
      </c>
      <c r="L610" s="69">
        <f>+L611</f>
        <v>0</v>
      </c>
      <c r="M610" s="69">
        <f>+M611</f>
        <v>0</v>
      </c>
      <c r="N610" s="100">
        <f>+N611</f>
        <v>0</v>
      </c>
      <c r="O610" s="125">
        <f t="shared" si="302"/>
        <v>207117.89</v>
      </c>
      <c r="P610" s="69">
        <f>+P611</f>
        <v>207117.89</v>
      </c>
      <c r="Q610" s="69">
        <f>+Q611</f>
        <v>0</v>
      </c>
      <c r="R610" s="69">
        <f>+R611</f>
        <v>0</v>
      </c>
      <c r="S610" s="100">
        <f>+S611</f>
        <v>0</v>
      </c>
      <c r="T610" s="141">
        <f t="shared" si="272"/>
        <v>0.46457092472358064</v>
      </c>
      <c r="U610" s="16">
        <f t="shared" si="272"/>
        <v>0.46457092472358064</v>
      </c>
      <c r="V610" s="16" t="str">
        <f t="shared" si="272"/>
        <v xml:space="preserve"> </v>
      </c>
      <c r="W610" s="16" t="str">
        <f t="shared" si="272"/>
        <v xml:space="preserve"> </v>
      </c>
      <c r="X610" s="142" t="str">
        <f t="shared" si="272"/>
        <v xml:space="preserve"> </v>
      </c>
    </row>
    <row r="611" spans="1:24" s="12" customFormat="1" ht="60.75" customHeight="1" x14ac:dyDescent="0.2">
      <c r="A611" s="111"/>
      <c r="B611" s="32"/>
      <c r="C611" s="15" t="s">
        <v>535</v>
      </c>
      <c r="D611" s="8">
        <v>3</v>
      </c>
      <c r="E611" s="81">
        <f t="shared" si="313"/>
        <v>743043.7</v>
      </c>
      <c r="F611" s="81">
        <v>743043.7</v>
      </c>
      <c r="G611" s="81"/>
      <c r="H611" s="81"/>
      <c r="I611" s="112"/>
      <c r="J611" s="133">
        <f t="shared" si="301"/>
        <v>445826.2</v>
      </c>
      <c r="K611" s="81">
        <v>445826.2</v>
      </c>
      <c r="L611" s="81"/>
      <c r="M611" s="81"/>
      <c r="N611" s="112"/>
      <c r="O611" s="133">
        <f t="shared" si="302"/>
        <v>207117.89</v>
      </c>
      <c r="P611" s="81">
        <v>207117.89</v>
      </c>
      <c r="Q611" s="81"/>
      <c r="R611" s="81"/>
      <c r="S611" s="112"/>
      <c r="T611" s="141">
        <f t="shared" si="272"/>
        <v>0.46457092472358064</v>
      </c>
      <c r="U611" s="16">
        <f t="shared" si="272"/>
        <v>0.46457092472358064</v>
      </c>
      <c r="V611" s="16" t="str">
        <f t="shared" si="272"/>
        <v xml:space="preserve"> </v>
      </c>
      <c r="W611" s="16" t="str">
        <f t="shared" si="272"/>
        <v xml:space="preserve"> </v>
      </c>
      <c r="X611" s="142" t="str">
        <f t="shared" si="272"/>
        <v xml:space="preserve"> </v>
      </c>
    </row>
    <row r="612" spans="1:24" s="12" customFormat="1" ht="27.75" customHeight="1" x14ac:dyDescent="0.2">
      <c r="A612" s="110"/>
      <c r="B612" s="11"/>
      <c r="C612" s="14" t="s">
        <v>536</v>
      </c>
      <c r="D612" s="8">
        <v>3</v>
      </c>
      <c r="E612" s="69">
        <f t="shared" si="313"/>
        <v>777666.4</v>
      </c>
      <c r="F612" s="69">
        <f>+F613</f>
        <v>777666.4</v>
      </c>
      <c r="G612" s="69">
        <f>+G613</f>
        <v>0</v>
      </c>
      <c r="H612" s="69">
        <f>+H613</f>
        <v>0</v>
      </c>
      <c r="I612" s="100">
        <f>+I613</f>
        <v>0</v>
      </c>
      <c r="J612" s="125">
        <f t="shared" si="301"/>
        <v>623804.70000000007</v>
      </c>
      <c r="K612" s="69">
        <f>+K613</f>
        <v>623804.70000000007</v>
      </c>
      <c r="L612" s="69">
        <f>+L613</f>
        <v>0</v>
      </c>
      <c r="M612" s="69">
        <f>+M613</f>
        <v>0</v>
      </c>
      <c r="N612" s="100">
        <f>+N613</f>
        <v>0</v>
      </c>
      <c r="O612" s="125">
        <f t="shared" si="302"/>
        <v>620468.19999999995</v>
      </c>
      <c r="P612" s="69">
        <f>+P613</f>
        <v>620468.19999999995</v>
      </c>
      <c r="Q612" s="69">
        <f>+Q613</f>
        <v>0</v>
      </c>
      <c r="R612" s="69">
        <f>+R613</f>
        <v>0</v>
      </c>
      <c r="S612" s="100">
        <f>+S613</f>
        <v>0</v>
      </c>
      <c r="T612" s="141">
        <f t="shared" si="272"/>
        <v>0.99465137085373012</v>
      </c>
      <c r="U612" s="16">
        <f t="shared" si="272"/>
        <v>0.99465137085373012</v>
      </c>
      <c r="V612" s="16" t="str">
        <f t="shared" si="272"/>
        <v xml:space="preserve"> </v>
      </c>
      <c r="W612" s="16" t="str">
        <f t="shared" si="272"/>
        <v xml:space="preserve"> </v>
      </c>
      <c r="X612" s="142" t="str">
        <f t="shared" si="272"/>
        <v xml:space="preserve"> </v>
      </c>
    </row>
    <row r="613" spans="1:24" s="12" customFormat="1" ht="57.75" customHeight="1" x14ac:dyDescent="0.2">
      <c r="A613" s="111"/>
      <c r="B613" s="32"/>
      <c r="C613" s="15" t="s">
        <v>537</v>
      </c>
      <c r="D613" s="8">
        <v>3</v>
      </c>
      <c r="E613" s="81">
        <f t="shared" si="313"/>
        <v>777666.4</v>
      </c>
      <c r="F613" s="81">
        <v>777666.4</v>
      </c>
      <c r="G613" s="81"/>
      <c r="H613" s="81"/>
      <c r="I613" s="112"/>
      <c r="J613" s="133">
        <f t="shared" si="301"/>
        <v>623804.70000000007</v>
      </c>
      <c r="K613" s="81">
        <v>623804.70000000007</v>
      </c>
      <c r="L613" s="81"/>
      <c r="M613" s="81"/>
      <c r="N613" s="112"/>
      <c r="O613" s="133">
        <f t="shared" si="302"/>
        <v>620468.19999999995</v>
      </c>
      <c r="P613" s="81">
        <v>620468.19999999995</v>
      </c>
      <c r="Q613" s="81"/>
      <c r="R613" s="81"/>
      <c r="S613" s="112"/>
      <c r="T613" s="141">
        <f t="shared" si="272"/>
        <v>0.99465137085373012</v>
      </c>
      <c r="U613" s="16">
        <f t="shared" si="272"/>
        <v>0.99465137085373012</v>
      </c>
      <c r="V613" s="16" t="str">
        <f t="shared" si="272"/>
        <v xml:space="preserve"> </v>
      </c>
      <c r="W613" s="16" t="str">
        <f t="shared" si="272"/>
        <v xml:space="preserve"> </v>
      </c>
      <c r="X613" s="142" t="str">
        <f t="shared" si="272"/>
        <v xml:space="preserve"> </v>
      </c>
    </row>
    <row r="614" spans="1:24" s="12" customFormat="1" ht="28.5" customHeight="1" x14ac:dyDescent="0.2">
      <c r="A614" s="110"/>
      <c r="B614" s="11"/>
      <c r="C614" s="14" t="s">
        <v>368</v>
      </c>
      <c r="D614" s="8">
        <v>3</v>
      </c>
      <c r="E614" s="69">
        <f t="shared" si="313"/>
        <v>2891570.8</v>
      </c>
      <c r="F614" s="69">
        <f>+F615+F616+F617+F618+F619+F620</f>
        <v>2891570.8</v>
      </c>
      <c r="G614" s="69">
        <f>+G615+G616+G617+G618+G619+G620</f>
        <v>0</v>
      </c>
      <c r="H614" s="69">
        <f>+H615+H616+H617+H618+H619+H620</f>
        <v>0</v>
      </c>
      <c r="I614" s="100">
        <f>+I615+I616+I617+I618+I619+I620</f>
        <v>0</v>
      </c>
      <c r="J614" s="125">
        <f t="shared" si="301"/>
        <v>1665734.6</v>
      </c>
      <c r="K614" s="69">
        <f>+K615+K616+K617+K618+K619+K620</f>
        <v>1665734.6</v>
      </c>
      <c r="L614" s="69">
        <f>+L615+L616+L617+L618+L619+L620</f>
        <v>0</v>
      </c>
      <c r="M614" s="69">
        <f>+M615+M616+M617+M618+M619+M620</f>
        <v>0</v>
      </c>
      <c r="N614" s="100">
        <f>+N615+N616+N617+N618+N619+N620</f>
        <v>0</v>
      </c>
      <c r="O614" s="125">
        <f t="shared" si="302"/>
        <v>1472244.1869999999</v>
      </c>
      <c r="P614" s="69">
        <f>+P615+P616+P617+P618+P619+P620</f>
        <v>1472244.1869999999</v>
      </c>
      <c r="Q614" s="69">
        <f>+Q615+Q616+Q617+Q618+Q619+Q620</f>
        <v>0</v>
      </c>
      <c r="R614" s="69">
        <f>+R615+R616+R617+R618+R619+R620</f>
        <v>0</v>
      </c>
      <c r="S614" s="100">
        <f>+S615+S616+S617+S618+S619+S620</f>
        <v>0</v>
      </c>
      <c r="T614" s="141">
        <f t="shared" si="272"/>
        <v>0.88384079132414006</v>
      </c>
      <c r="U614" s="16">
        <f t="shared" si="272"/>
        <v>0.88384079132414006</v>
      </c>
      <c r="V614" s="16" t="str">
        <f t="shared" si="272"/>
        <v xml:space="preserve"> </v>
      </c>
      <c r="W614" s="16" t="str">
        <f t="shared" si="272"/>
        <v xml:space="preserve"> </v>
      </c>
      <c r="X614" s="142" t="str">
        <f t="shared" si="272"/>
        <v xml:space="preserve"> </v>
      </c>
    </row>
    <row r="615" spans="1:24" s="12" customFormat="1" ht="49.5" customHeight="1" x14ac:dyDescent="0.2">
      <c r="A615" s="111"/>
      <c r="B615" s="32"/>
      <c r="C615" s="15" t="s">
        <v>538</v>
      </c>
      <c r="D615" s="8">
        <v>3</v>
      </c>
      <c r="E615" s="81">
        <f t="shared" si="313"/>
        <v>0</v>
      </c>
      <c r="F615" s="81">
        <v>0</v>
      </c>
      <c r="G615" s="81"/>
      <c r="H615" s="81"/>
      <c r="I615" s="112"/>
      <c r="J615" s="133">
        <f t="shared" si="301"/>
        <v>205409.1</v>
      </c>
      <c r="K615" s="81">
        <v>205409.1</v>
      </c>
      <c r="L615" s="81"/>
      <c r="M615" s="81"/>
      <c r="N615" s="112"/>
      <c r="O615" s="133">
        <f t="shared" si="302"/>
        <v>131013.12</v>
      </c>
      <c r="P615" s="81">
        <v>131013.12</v>
      </c>
      <c r="Q615" s="81"/>
      <c r="R615" s="81"/>
      <c r="S615" s="112"/>
      <c r="T615" s="141">
        <f t="shared" si="272"/>
        <v>0.63781555929119005</v>
      </c>
      <c r="U615" s="16">
        <f t="shared" si="272"/>
        <v>0.63781555929119005</v>
      </c>
      <c r="V615" s="16" t="str">
        <f t="shared" si="272"/>
        <v xml:space="preserve"> </v>
      </c>
      <c r="W615" s="16" t="str">
        <f t="shared" si="272"/>
        <v xml:space="preserve"> </v>
      </c>
      <c r="X615" s="142" t="str">
        <f t="shared" si="272"/>
        <v xml:space="preserve"> </v>
      </c>
    </row>
    <row r="616" spans="1:24" s="12" customFormat="1" ht="60.75" customHeight="1" x14ac:dyDescent="0.2">
      <c r="A616" s="111"/>
      <c r="B616" s="32"/>
      <c r="C616" s="15" t="s">
        <v>539</v>
      </c>
      <c r="D616" s="8">
        <v>3</v>
      </c>
      <c r="E616" s="81">
        <f t="shared" si="313"/>
        <v>737412.00000000012</v>
      </c>
      <c r="F616" s="81">
        <v>737412.00000000012</v>
      </c>
      <c r="G616" s="81"/>
      <c r="H616" s="81"/>
      <c r="I616" s="112"/>
      <c r="J616" s="133">
        <f t="shared" si="301"/>
        <v>558975.10000000009</v>
      </c>
      <c r="K616" s="81">
        <v>558975.10000000009</v>
      </c>
      <c r="L616" s="81"/>
      <c r="M616" s="81"/>
      <c r="N616" s="112"/>
      <c r="O616" s="133">
        <f t="shared" si="302"/>
        <v>556001.4</v>
      </c>
      <c r="P616" s="81">
        <v>556001.4</v>
      </c>
      <c r="Q616" s="81"/>
      <c r="R616" s="81"/>
      <c r="S616" s="112"/>
      <c r="T616" s="141">
        <f t="shared" si="272"/>
        <v>0.99468008503419902</v>
      </c>
      <c r="U616" s="16">
        <f t="shared" si="272"/>
        <v>0.99468008503419902</v>
      </c>
      <c r="V616" s="16" t="str">
        <f t="shared" si="272"/>
        <v xml:space="preserve"> </v>
      </c>
      <c r="W616" s="16" t="str">
        <f t="shared" si="272"/>
        <v xml:space="preserve"> </v>
      </c>
      <c r="X616" s="142" t="str">
        <f t="shared" si="272"/>
        <v xml:space="preserve"> </v>
      </c>
    </row>
    <row r="617" spans="1:24" s="12" customFormat="1" ht="60" customHeight="1" x14ac:dyDescent="0.2">
      <c r="A617" s="111"/>
      <c r="B617" s="32"/>
      <c r="C617" s="15" t="s">
        <v>540</v>
      </c>
      <c r="D617" s="8">
        <v>3</v>
      </c>
      <c r="E617" s="81">
        <f t="shared" si="313"/>
        <v>758175.2</v>
      </c>
      <c r="F617" s="81">
        <v>758175.2</v>
      </c>
      <c r="G617" s="81"/>
      <c r="H617" s="81"/>
      <c r="I617" s="112"/>
      <c r="J617" s="133">
        <f t="shared" si="301"/>
        <v>268025.89999999997</v>
      </c>
      <c r="K617" s="81">
        <v>268025.89999999997</v>
      </c>
      <c r="L617" s="81"/>
      <c r="M617" s="81"/>
      <c r="N617" s="112"/>
      <c r="O617" s="133">
        <f t="shared" si="302"/>
        <v>265799.28399999999</v>
      </c>
      <c r="P617" s="81">
        <v>265799.28399999999</v>
      </c>
      <c r="Q617" s="81"/>
      <c r="R617" s="81"/>
      <c r="S617" s="112"/>
      <c r="T617" s="141">
        <f t="shared" si="272"/>
        <v>0.99169253419165837</v>
      </c>
      <c r="U617" s="16">
        <f t="shared" si="272"/>
        <v>0.99169253419165837</v>
      </c>
      <c r="V617" s="16" t="str">
        <f t="shared" si="272"/>
        <v xml:space="preserve"> </v>
      </c>
      <c r="W617" s="16" t="str">
        <f t="shared" si="272"/>
        <v xml:space="preserve"> </v>
      </c>
      <c r="X617" s="142" t="str">
        <f t="shared" si="272"/>
        <v xml:space="preserve"> </v>
      </c>
    </row>
    <row r="618" spans="1:24" s="12" customFormat="1" ht="64.5" customHeight="1" x14ac:dyDescent="0.2">
      <c r="A618" s="111"/>
      <c r="B618" s="32"/>
      <c r="C618" s="15" t="s">
        <v>541</v>
      </c>
      <c r="D618" s="8">
        <v>3</v>
      </c>
      <c r="E618" s="81">
        <f t="shared" si="313"/>
        <v>335739.7</v>
      </c>
      <c r="F618" s="81">
        <v>335739.7</v>
      </c>
      <c r="G618" s="81"/>
      <c r="H618" s="81"/>
      <c r="I618" s="112"/>
      <c r="J618" s="133">
        <f t="shared" si="301"/>
        <v>215960.20000000004</v>
      </c>
      <c r="K618" s="81">
        <v>215960.20000000004</v>
      </c>
      <c r="L618" s="81"/>
      <c r="M618" s="81"/>
      <c r="N618" s="112"/>
      <c r="O618" s="133">
        <f t="shared" si="302"/>
        <v>214000</v>
      </c>
      <c r="P618" s="81">
        <v>214000</v>
      </c>
      <c r="Q618" s="81"/>
      <c r="R618" s="81"/>
      <c r="S618" s="112"/>
      <c r="T618" s="141">
        <f t="shared" si="272"/>
        <v>0.99092332753905565</v>
      </c>
      <c r="U618" s="16">
        <f t="shared" si="272"/>
        <v>0.99092332753905565</v>
      </c>
      <c r="V618" s="16" t="str">
        <f t="shared" si="272"/>
        <v xml:space="preserve"> </v>
      </c>
      <c r="W618" s="16" t="str">
        <f t="shared" si="272"/>
        <v xml:space="preserve"> </v>
      </c>
      <c r="X618" s="142" t="str">
        <f t="shared" si="272"/>
        <v xml:space="preserve"> </v>
      </c>
    </row>
    <row r="619" spans="1:24" s="12" customFormat="1" ht="60.75" customHeight="1" x14ac:dyDescent="0.2">
      <c r="A619" s="111"/>
      <c r="B619" s="32"/>
      <c r="C619" s="15" t="s">
        <v>542</v>
      </c>
      <c r="D619" s="8">
        <v>3</v>
      </c>
      <c r="E619" s="81">
        <f>SUM(F619:I619)</f>
        <v>335739.7</v>
      </c>
      <c r="F619" s="81">
        <v>335739.7</v>
      </c>
      <c r="G619" s="81"/>
      <c r="H619" s="81"/>
      <c r="I619" s="112"/>
      <c r="J619" s="133">
        <f>SUM(K619:N619)</f>
        <v>52411.1</v>
      </c>
      <c r="K619" s="81">
        <v>52411.1</v>
      </c>
      <c r="L619" s="81"/>
      <c r="M619" s="81"/>
      <c r="N619" s="112"/>
      <c r="O619" s="133">
        <f>SUM(P619:S619)</f>
        <v>52152.2</v>
      </c>
      <c r="P619" s="81">
        <v>52152.2</v>
      </c>
      <c r="Q619" s="81"/>
      <c r="R619" s="81"/>
      <c r="S619" s="112"/>
      <c r="T619" s="141">
        <f t="shared" si="272"/>
        <v>0.99506020671193696</v>
      </c>
      <c r="U619" s="16">
        <f t="shared" si="272"/>
        <v>0.99506020671193696</v>
      </c>
      <c r="V619" s="16" t="str">
        <f t="shared" si="272"/>
        <v xml:space="preserve"> </v>
      </c>
      <c r="W619" s="16" t="str">
        <f t="shared" si="272"/>
        <v xml:space="preserve"> </v>
      </c>
      <c r="X619" s="142" t="str">
        <f t="shared" si="272"/>
        <v xml:space="preserve"> </v>
      </c>
    </row>
    <row r="620" spans="1:24" s="12" customFormat="1" ht="54.75" customHeight="1" x14ac:dyDescent="0.2">
      <c r="A620" s="111"/>
      <c r="B620" s="32"/>
      <c r="C620" s="15" t="s">
        <v>543</v>
      </c>
      <c r="D620" s="8">
        <v>3</v>
      </c>
      <c r="E620" s="81">
        <f>SUM(F620:I620)</f>
        <v>724504.2</v>
      </c>
      <c r="F620" s="81">
        <v>724504.2</v>
      </c>
      <c r="G620" s="81"/>
      <c r="H620" s="81"/>
      <c r="I620" s="112"/>
      <c r="J620" s="133">
        <f>SUM(K620:N620)</f>
        <v>364953.19999999995</v>
      </c>
      <c r="K620" s="81">
        <v>364953.19999999995</v>
      </c>
      <c r="L620" s="81"/>
      <c r="M620" s="81"/>
      <c r="N620" s="112"/>
      <c r="O620" s="133">
        <f>SUM(P620:S620)</f>
        <v>253278.18299999999</v>
      </c>
      <c r="P620" s="81">
        <v>253278.18299999999</v>
      </c>
      <c r="Q620" s="81"/>
      <c r="R620" s="81"/>
      <c r="S620" s="112"/>
      <c r="T620" s="141">
        <f t="shared" si="272"/>
        <v>0.69400181447922649</v>
      </c>
      <c r="U620" s="16">
        <f t="shared" si="272"/>
        <v>0.69400181447922649</v>
      </c>
      <c r="V620" s="16" t="str">
        <f t="shared" si="272"/>
        <v xml:space="preserve"> </v>
      </c>
      <c r="W620" s="16" t="str">
        <f t="shared" si="272"/>
        <v xml:space="preserve"> </v>
      </c>
      <c r="X620" s="142" t="str">
        <f t="shared" si="272"/>
        <v xml:space="preserve"> </v>
      </c>
    </row>
    <row r="621" spans="1:24" s="12" customFormat="1" ht="24" customHeight="1" x14ac:dyDescent="0.2">
      <c r="A621" s="110"/>
      <c r="B621" s="11"/>
      <c r="C621" s="14" t="s">
        <v>478</v>
      </c>
      <c r="D621" s="8">
        <v>3</v>
      </c>
      <c r="E621" s="69">
        <f t="shared" ref="E621:E640" si="314">SUM(F621:I621)</f>
        <v>809026.2</v>
      </c>
      <c r="F621" s="69">
        <f>+F622</f>
        <v>809026.2</v>
      </c>
      <c r="G621" s="69">
        <f>+G622</f>
        <v>0</v>
      </c>
      <c r="H621" s="69">
        <f>+H622</f>
        <v>0</v>
      </c>
      <c r="I621" s="100">
        <f>+I622</f>
        <v>0</v>
      </c>
      <c r="J621" s="125">
        <f t="shared" ref="J621:J660" si="315">SUM(K621:N621)</f>
        <v>299358.2</v>
      </c>
      <c r="K621" s="69">
        <f>+K622</f>
        <v>299358.2</v>
      </c>
      <c r="L621" s="69">
        <f>+L622</f>
        <v>0</v>
      </c>
      <c r="M621" s="69">
        <f>+M622</f>
        <v>0</v>
      </c>
      <c r="N621" s="100">
        <f>+N622</f>
        <v>0</v>
      </c>
      <c r="O621" s="125">
        <f t="shared" ref="O621:O641" si="316">SUM(P621:S621)</f>
        <v>170311.85399999999</v>
      </c>
      <c r="P621" s="69">
        <f>+P622</f>
        <v>170311.85399999999</v>
      </c>
      <c r="Q621" s="69">
        <f>+Q622</f>
        <v>0</v>
      </c>
      <c r="R621" s="69">
        <f>+R622</f>
        <v>0</v>
      </c>
      <c r="S621" s="100">
        <f>+S622</f>
        <v>0</v>
      </c>
      <c r="T621" s="141">
        <f t="shared" si="272"/>
        <v>0.56892329657246732</v>
      </c>
      <c r="U621" s="16">
        <f t="shared" si="272"/>
        <v>0.56892329657246732</v>
      </c>
      <c r="V621" s="16" t="str">
        <f t="shared" si="272"/>
        <v xml:space="preserve"> </v>
      </c>
      <c r="W621" s="16" t="str">
        <f t="shared" si="272"/>
        <v xml:space="preserve"> </v>
      </c>
      <c r="X621" s="142" t="str">
        <f t="shared" si="272"/>
        <v xml:space="preserve"> </v>
      </c>
    </row>
    <row r="622" spans="1:24" s="12" customFormat="1" ht="59.25" customHeight="1" x14ac:dyDescent="0.2">
      <c r="A622" s="111"/>
      <c r="B622" s="32"/>
      <c r="C622" s="15" t="s">
        <v>544</v>
      </c>
      <c r="D622" s="8">
        <v>3</v>
      </c>
      <c r="E622" s="81">
        <f t="shared" si="314"/>
        <v>809026.2</v>
      </c>
      <c r="F622" s="81">
        <v>809026.2</v>
      </c>
      <c r="G622" s="81"/>
      <c r="H622" s="81"/>
      <c r="I622" s="112"/>
      <c r="J622" s="133">
        <f t="shared" si="315"/>
        <v>299358.2</v>
      </c>
      <c r="K622" s="81">
        <v>299358.2</v>
      </c>
      <c r="L622" s="81"/>
      <c r="M622" s="81"/>
      <c r="N622" s="112"/>
      <c r="O622" s="133">
        <f t="shared" si="316"/>
        <v>170311.85399999999</v>
      </c>
      <c r="P622" s="81">
        <v>170311.85399999999</v>
      </c>
      <c r="Q622" s="81"/>
      <c r="R622" s="81"/>
      <c r="S622" s="112"/>
      <c r="T622" s="141">
        <f t="shared" si="272"/>
        <v>0.56892329657246732</v>
      </c>
      <c r="U622" s="16">
        <f t="shared" si="272"/>
        <v>0.56892329657246732</v>
      </c>
      <c r="V622" s="16" t="str">
        <f t="shared" si="272"/>
        <v xml:space="preserve"> </v>
      </c>
      <c r="W622" s="16" t="str">
        <f t="shared" si="272"/>
        <v xml:space="preserve"> </v>
      </c>
      <c r="X622" s="142" t="str">
        <f t="shared" si="272"/>
        <v xml:space="preserve"> </v>
      </c>
    </row>
    <row r="623" spans="1:24" s="12" customFormat="1" ht="23.25" customHeight="1" x14ac:dyDescent="0.2">
      <c r="A623" s="110"/>
      <c r="B623" s="11"/>
      <c r="C623" s="14" t="s">
        <v>366</v>
      </c>
      <c r="D623" s="8">
        <v>3</v>
      </c>
      <c r="E623" s="69">
        <f t="shared" si="314"/>
        <v>1728153.7</v>
      </c>
      <c r="F623" s="69">
        <f>+F624+F625+F626+F627</f>
        <v>1728153.7</v>
      </c>
      <c r="G623" s="69">
        <f t="shared" ref="G623:I623" si="317">+G624+G625+G626+G627</f>
        <v>0</v>
      </c>
      <c r="H623" s="69">
        <f t="shared" si="317"/>
        <v>0</v>
      </c>
      <c r="I623" s="100">
        <f t="shared" si="317"/>
        <v>0</v>
      </c>
      <c r="J623" s="125">
        <f t="shared" si="315"/>
        <v>1084467.6000000001</v>
      </c>
      <c r="K623" s="69">
        <f>+K624+K625+K626+K627</f>
        <v>1079727.6000000001</v>
      </c>
      <c r="L623" s="69">
        <f t="shared" ref="L623:N623" si="318">+L624+L625+L626+L627</f>
        <v>0</v>
      </c>
      <c r="M623" s="69">
        <f t="shared" si="318"/>
        <v>4740</v>
      </c>
      <c r="N623" s="100">
        <f t="shared" si="318"/>
        <v>0</v>
      </c>
      <c r="O623" s="125">
        <f t="shared" si="316"/>
        <v>604829.52</v>
      </c>
      <c r="P623" s="69">
        <f>+P624+P625+P626+P627</f>
        <v>600089.52</v>
      </c>
      <c r="Q623" s="69">
        <f t="shared" ref="Q623:S623" si="319">+Q624+Q625+Q626+Q627</f>
        <v>0</v>
      </c>
      <c r="R623" s="69">
        <f t="shared" si="319"/>
        <v>4740</v>
      </c>
      <c r="S623" s="100">
        <f t="shared" si="319"/>
        <v>0</v>
      </c>
      <c r="T623" s="141">
        <f t="shared" si="272"/>
        <v>0.55772023064589482</v>
      </c>
      <c r="U623" s="16">
        <f t="shared" si="272"/>
        <v>0.55577862416409474</v>
      </c>
      <c r="V623" s="16" t="str">
        <f t="shared" si="272"/>
        <v xml:space="preserve"> </v>
      </c>
      <c r="W623" s="16">
        <f t="shared" si="272"/>
        <v>1</v>
      </c>
      <c r="X623" s="142" t="str">
        <f t="shared" si="272"/>
        <v xml:space="preserve"> </v>
      </c>
    </row>
    <row r="624" spans="1:24" s="1" customFormat="1" ht="59.25" customHeight="1" x14ac:dyDescent="0.2">
      <c r="A624" s="111"/>
      <c r="B624" s="32"/>
      <c r="C624" s="15" t="s">
        <v>545</v>
      </c>
      <c r="D624" s="8">
        <v>3</v>
      </c>
      <c r="E624" s="81">
        <f t="shared" si="314"/>
        <v>745442</v>
      </c>
      <c r="F624" s="81">
        <v>745442</v>
      </c>
      <c r="G624" s="81"/>
      <c r="H624" s="81"/>
      <c r="I624" s="112"/>
      <c r="J624" s="133">
        <f t="shared" si="315"/>
        <v>549144.1</v>
      </c>
      <c r="K624" s="81">
        <v>549144.1</v>
      </c>
      <c r="L624" s="81"/>
      <c r="M624" s="81"/>
      <c r="N624" s="112"/>
      <c r="O624" s="133">
        <f t="shared" si="316"/>
        <v>318789.52</v>
      </c>
      <c r="P624" s="81">
        <v>318789.52</v>
      </c>
      <c r="Q624" s="81"/>
      <c r="R624" s="81"/>
      <c r="S624" s="112"/>
      <c r="T624" s="141">
        <f t="shared" si="272"/>
        <v>0.58052070485688556</v>
      </c>
      <c r="U624" s="16">
        <f t="shared" si="272"/>
        <v>0.58052070485688556</v>
      </c>
      <c r="V624" s="16" t="str">
        <f t="shared" si="272"/>
        <v xml:space="preserve"> </v>
      </c>
      <c r="W624" s="16" t="str">
        <f t="shared" si="272"/>
        <v xml:space="preserve"> </v>
      </c>
      <c r="X624" s="142" t="str">
        <f t="shared" si="272"/>
        <v xml:space="preserve"> </v>
      </c>
    </row>
    <row r="625" spans="1:24" s="1" customFormat="1" ht="61.5" customHeight="1" x14ac:dyDescent="0.2">
      <c r="A625" s="111"/>
      <c r="B625" s="32"/>
      <c r="C625" s="15" t="s">
        <v>546</v>
      </c>
      <c r="D625" s="8">
        <v>3</v>
      </c>
      <c r="E625" s="81">
        <f t="shared" ref="E625" si="320">SUM(F625:I625)</f>
        <v>293899.7</v>
      </c>
      <c r="F625" s="81">
        <v>293899.7</v>
      </c>
      <c r="G625" s="81"/>
      <c r="H625" s="81"/>
      <c r="I625" s="112"/>
      <c r="J625" s="133">
        <f t="shared" ref="J625" si="321">SUM(K625:N625)</f>
        <v>52307.300000000032</v>
      </c>
      <c r="K625" s="81">
        <v>52307.300000000032</v>
      </c>
      <c r="L625" s="81"/>
      <c r="M625" s="81"/>
      <c r="N625" s="112"/>
      <c r="O625" s="133">
        <f t="shared" ref="O625" si="322">SUM(P625:S625)</f>
        <v>50000</v>
      </c>
      <c r="P625" s="81">
        <v>50000</v>
      </c>
      <c r="Q625" s="81"/>
      <c r="R625" s="81"/>
      <c r="S625" s="112"/>
      <c r="T625" s="141">
        <f t="shared" si="272"/>
        <v>0.95588952211259171</v>
      </c>
      <c r="U625" s="16">
        <f t="shared" si="272"/>
        <v>0.95588952211259171</v>
      </c>
      <c r="V625" s="16" t="str">
        <f t="shared" si="272"/>
        <v xml:space="preserve"> </v>
      </c>
      <c r="W625" s="16" t="str">
        <f t="shared" si="272"/>
        <v xml:space="preserve"> </v>
      </c>
      <c r="X625" s="142" t="str">
        <f t="shared" si="272"/>
        <v xml:space="preserve"> </v>
      </c>
    </row>
    <row r="626" spans="1:24" s="1" customFormat="1" ht="66.75" customHeight="1" x14ac:dyDescent="0.2">
      <c r="A626" s="111"/>
      <c r="B626" s="32"/>
      <c r="C626" s="15" t="s">
        <v>547</v>
      </c>
      <c r="D626" s="8">
        <v>3</v>
      </c>
      <c r="E626" s="81">
        <f t="shared" si="314"/>
        <v>353072.3</v>
      </c>
      <c r="F626" s="81">
        <v>353072.3</v>
      </c>
      <c r="G626" s="81"/>
      <c r="H626" s="81"/>
      <c r="I626" s="112"/>
      <c r="J626" s="133">
        <f t="shared" si="315"/>
        <v>231768.9</v>
      </c>
      <c r="K626" s="81">
        <v>231768.9</v>
      </c>
      <c r="L626" s="81"/>
      <c r="M626" s="81"/>
      <c r="N626" s="112"/>
      <c r="O626" s="133">
        <f t="shared" si="316"/>
        <v>231300</v>
      </c>
      <c r="P626" s="81">
        <v>231300</v>
      </c>
      <c r="Q626" s="81"/>
      <c r="R626" s="81"/>
      <c r="S626" s="112"/>
      <c r="T626" s="141">
        <f t="shared" si="272"/>
        <v>0.99797686402273988</v>
      </c>
      <c r="U626" s="16">
        <f t="shared" si="272"/>
        <v>0.99797686402273988</v>
      </c>
      <c r="V626" s="16" t="str">
        <f t="shared" si="272"/>
        <v xml:space="preserve"> </v>
      </c>
      <c r="W626" s="16" t="str">
        <f t="shared" si="272"/>
        <v xml:space="preserve"> </v>
      </c>
      <c r="X626" s="142" t="str">
        <f t="shared" si="272"/>
        <v xml:space="preserve"> </v>
      </c>
    </row>
    <row r="627" spans="1:24" s="1" customFormat="1" ht="62.25" customHeight="1" x14ac:dyDescent="0.2">
      <c r="A627" s="111"/>
      <c r="B627" s="32"/>
      <c r="C627" s="15" t="s">
        <v>548</v>
      </c>
      <c r="D627" s="8">
        <v>3</v>
      </c>
      <c r="E627" s="81">
        <f t="shared" si="314"/>
        <v>335739.7</v>
      </c>
      <c r="F627" s="81">
        <v>335739.7</v>
      </c>
      <c r="G627" s="81"/>
      <c r="H627" s="81"/>
      <c r="I627" s="112"/>
      <c r="J627" s="133">
        <f t="shared" si="315"/>
        <v>251247.30000000002</v>
      </c>
      <c r="K627" s="81">
        <v>246507.30000000002</v>
      </c>
      <c r="L627" s="81"/>
      <c r="M627" s="81">
        <v>4740</v>
      </c>
      <c r="N627" s="112"/>
      <c r="O627" s="133">
        <f t="shared" si="316"/>
        <v>4740</v>
      </c>
      <c r="P627" s="81">
        <v>0</v>
      </c>
      <c r="Q627" s="81"/>
      <c r="R627" s="81">
        <v>4740</v>
      </c>
      <c r="S627" s="112"/>
      <c r="T627" s="141">
        <f t="shared" si="272"/>
        <v>1.886587437954557E-2</v>
      </c>
      <c r="U627" s="16">
        <f t="shared" si="272"/>
        <v>0</v>
      </c>
      <c r="V627" s="16" t="str">
        <f t="shared" si="272"/>
        <v xml:space="preserve"> </v>
      </c>
      <c r="W627" s="16">
        <f t="shared" si="272"/>
        <v>1</v>
      </c>
      <c r="X627" s="142" t="str">
        <f t="shared" si="272"/>
        <v xml:space="preserve"> </v>
      </c>
    </row>
    <row r="628" spans="1:24" s="1" customFormat="1" ht="27.75" customHeight="1" x14ac:dyDescent="0.2">
      <c r="A628" s="110"/>
      <c r="B628" s="11"/>
      <c r="C628" s="14" t="s">
        <v>390</v>
      </c>
      <c r="D628" s="8">
        <v>3</v>
      </c>
      <c r="E628" s="69">
        <f t="shared" si="314"/>
        <v>798296.8</v>
      </c>
      <c r="F628" s="69">
        <f>+F629+F630</f>
        <v>793356.80000000005</v>
      </c>
      <c r="G628" s="69">
        <f>+G629+G630</f>
        <v>0</v>
      </c>
      <c r="H628" s="69">
        <f>+H629+H630</f>
        <v>4940</v>
      </c>
      <c r="I628" s="100">
        <f>+I629+I630</f>
        <v>0</v>
      </c>
      <c r="J628" s="125">
        <f t="shared" si="315"/>
        <v>475684.1</v>
      </c>
      <c r="K628" s="69">
        <f>+K629+K630</f>
        <v>475684.1</v>
      </c>
      <c r="L628" s="69">
        <f>+L629+L630</f>
        <v>0</v>
      </c>
      <c r="M628" s="69">
        <f>+M629+M630</f>
        <v>0</v>
      </c>
      <c r="N628" s="100">
        <f>+N629+N630</f>
        <v>0</v>
      </c>
      <c r="O628" s="125">
        <f t="shared" si="316"/>
        <v>301026.01</v>
      </c>
      <c r="P628" s="69">
        <f>+P629+P630</f>
        <v>301026.01</v>
      </c>
      <c r="Q628" s="69">
        <f>+Q629+Q630</f>
        <v>0</v>
      </c>
      <c r="R628" s="69">
        <f>+R629+R630</f>
        <v>0</v>
      </c>
      <c r="S628" s="100">
        <f>+S629+S630</f>
        <v>0</v>
      </c>
      <c r="T628" s="141">
        <f t="shared" si="272"/>
        <v>0.63282756350275327</v>
      </c>
      <c r="U628" s="16">
        <f t="shared" si="272"/>
        <v>0.63282756350275327</v>
      </c>
      <c r="V628" s="16" t="str">
        <f t="shared" si="272"/>
        <v xml:space="preserve"> </v>
      </c>
      <c r="W628" s="16" t="str">
        <f t="shared" si="272"/>
        <v xml:space="preserve"> </v>
      </c>
      <c r="X628" s="142" t="str">
        <f t="shared" si="272"/>
        <v xml:space="preserve"> </v>
      </c>
    </row>
    <row r="629" spans="1:24" s="12" customFormat="1" ht="56.25" customHeight="1" x14ac:dyDescent="0.2">
      <c r="A629" s="111"/>
      <c r="B629" s="32"/>
      <c r="C629" s="15" t="s">
        <v>549</v>
      </c>
      <c r="D629" s="8">
        <v>3</v>
      </c>
      <c r="E629" s="81">
        <f t="shared" si="314"/>
        <v>793356.80000000005</v>
      </c>
      <c r="F629" s="81">
        <v>793356.80000000005</v>
      </c>
      <c r="G629" s="81"/>
      <c r="H629" s="81"/>
      <c r="I629" s="112"/>
      <c r="J629" s="133">
        <f t="shared" si="315"/>
        <v>475684.1</v>
      </c>
      <c r="K629" s="81">
        <v>475684.1</v>
      </c>
      <c r="L629" s="81"/>
      <c r="M629" s="81"/>
      <c r="N629" s="112"/>
      <c r="O629" s="133">
        <f t="shared" si="316"/>
        <v>301026.01</v>
      </c>
      <c r="P629" s="81">
        <v>301026.01</v>
      </c>
      <c r="Q629" s="81"/>
      <c r="R629" s="81"/>
      <c r="S629" s="112"/>
      <c r="T629" s="141">
        <f t="shared" si="272"/>
        <v>0.63282756350275327</v>
      </c>
      <c r="U629" s="16">
        <f t="shared" si="272"/>
        <v>0.63282756350275327</v>
      </c>
      <c r="V629" s="16" t="str">
        <f t="shared" si="272"/>
        <v xml:space="preserve"> </v>
      </c>
      <c r="W629" s="16" t="str">
        <f t="shared" si="272"/>
        <v xml:space="preserve"> </v>
      </c>
      <c r="X629" s="142" t="str">
        <f t="shared" si="272"/>
        <v xml:space="preserve"> </v>
      </c>
    </row>
    <row r="630" spans="1:24" s="12" customFormat="1" ht="66" customHeight="1" x14ac:dyDescent="0.2">
      <c r="A630" s="111"/>
      <c r="B630" s="32"/>
      <c r="C630" s="15" t="s">
        <v>550</v>
      </c>
      <c r="D630" s="8">
        <v>3</v>
      </c>
      <c r="E630" s="81">
        <f t="shared" si="314"/>
        <v>4940</v>
      </c>
      <c r="F630" s="81"/>
      <c r="G630" s="81"/>
      <c r="H630" s="81">
        <v>4940</v>
      </c>
      <c r="I630" s="112"/>
      <c r="J630" s="133">
        <f t="shared" si="315"/>
        <v>0</v>
      </c>
      <c r="K630" s="81"/>
      <c r="L630" s="81"/>
      <c r="M630" s="81">
        <v>0</v>
      </c>
      <c r="N630" s="112"/>
      <c r="O630" s="133">
        <f t="shared" si="316"/>
        <v>0</v>
      </c>
      <c r="P630" s="81"/>
      <c r="Q630" s="81"/>
      <c r="R630" s="81">
        <v>0</v>
      </c>
      <c r="S630" s="112"/>
      <c r="T630" s="141" t="str">
        <f t="shared" si="272"/>
        <v xml:space="preserve"> </v>
      </c>
      <c r="U630" s="16" t="str">
        <f t="shared" si="272"/>
        <v xml:space="preserve"> </v>
      </c>
      <c r="V630" s="16" t="str">
        <f t="shared" si="272"/>
        <v xml:space="preserve"> </v>
      </c>
      <c r="W630" s="16" t="str">
        <f t="shared" si="272"/>
        <v xml:space="preserve"> </v>
      </c>
      <c r="X630" s="142" t="str">
        <f t="shared" si="272"/>
        <v xml:space="preserve"> </v>
      </c>
    </row>
    <row r="631" spans="1:24" s="12" customFormat="1" ht="30" customHeight="1" x14ac:dyDescent="0.2">
      <c r="A631" s="110"/>
      <c r="B631" s="11"/>
      <c r="C631" s="14" t="s">
        <v>395</v>
      </c>
      <c r="D631" s="8">
        <v>3</v>
      </c>
      <c r="E631" s="69">
        <f t="shared" si="314"/>
        <v>680427.9</v>
      </c>
      <c r="F631" s="69">
        <f>+F632+F633</f>
        <v>680427.9</v>
      </c>
      <c r="G631" s="69">
        <f>+G632+G633</f>
        <v>0</v>
      </c>
      <c r="H631" s="69">
        <f>+H632+H633</f>
        <v>0</v>
      </c>
      <c r="I631" s="100">
        <f>+I632+I633</f>
        <v>0</v>
      </c>
      <c r="J631" s="125">
        <f t="shared" si="315"/>
        <v>104674.9</v>
      </c>
      <c r="K631" s="69">
        <f>+K632+K633</f>
        <v>104674.9</v>
      </c>
      <c r="L631" s="69">
        <f>+L632+L633</f>
        <v>0</v>
      </c>
      <c r="M631" s="69">
        <f>+M632+M633</f>
        <v>0</v>
      </c>
      <c r="N631" s="100">
        <f>+N632+N633</f>
        <v>0</v>
      </c>
      <c r="O631" s="125">
        <f t="shared" si="316"/>
        <v>100000</v>
      </c>
      <c r="P631" s="69">
        <f>+P632+P633</f>
        <v>100000</v>
      </c>
      <c r="Q631" s="69">
        <f>+Q632+Q633</f>
        <v>0</v>
      </c>
      <c r="R631" s="69">
        <f>+R632+R633</f>
        <v>0</v>
      </c>
      <c r="S631" s="100">
        <f>+S632+S633</f>
        <v>0</v>
      </c>
      <c r="T631" s="141">
        <f t="shared" ref="T631:X681" si="323">IF(J631=0," ",O631/J631)</f>
        <v>0.95533886347156771</v>
      </c>
      <c r="U631" s="16">
        <f t="shared" si="323"/>
        <v>0.95533886347156771</v>
      </c>
      <c r="V631" s="16" t="str">
        <f t="shared" si="323"/>
        <v xml:space="preserve"> </v>
      </c>
      <c r="W631" s="16" t="str">
        <f t="shared" si="323"/>
        <v xml:space="preserve"> </v>
      </c>
      <c r="X631" s="142" t="str">
        <f t="shared" si="323"/>
        <v xml:space="preserve"> </v>
      </c>
    </row>
    <row r="632" spans="1:24" s="12" customFormat="1" ht="65.25" customHeight="1" x14ac:dyDescent="0.2">
      <c r="A632" s="111"/>
      <c r="B632" s="32"/>
      <c r="C632" s="15" t="s">
        <v>551</v>
      </c>
      <c r="D632" s="8">
        <v>3</v>
      </c>
      <c r="E632" s="81">
        <f t="shared" si="314"/>
        <v>344688.2</v>
      </c>
      <c r="F632" s="81">
        <v>344688.2</v>
      </c>
      <c r="G632" s="81"/>
      <c r="H632" s="81"/>
      <c r="I632" s="112"/>
      <c r="J632" s="133">
        <f t="shared" si="315"/>
        <v>52368.299999999996</v>
      </c>
      <c r="K632" s="81">
        <v>52368.299999999996</v>
      </c>
      <c r="L632" s="81"/>
      <c r="M632" s="81"/>
      <c r="N632" s="112"/>
      <c r="O632" s="133">
        <f t="shared" si="316"/>
        <v>50000</v>
      </c>
      <c r="P632" s="81">
        <v>50000</v>
      </c>
      <c r="Q632" s="81"/>
      <c r="R632" s="81"/>
      <c r="S632" s="112"/>
      <c r="T632" s="141">
        <f t="shared" si="323"/>
        <v>0.95477607636680972</v>
      </c>
      <c r="U632" s="16">
        <f t="shared" si="323"/>
        <v>0.95477607636680972</v>
      </c>
      <c r="V632" s="16" t="str">
        <f t="shared" si="323"/>
        <v xml:space="preserve"> </v>
      </c>
      <c r="W632" s="16" t="str">
        <f t="shared" si="323"/>
        <v xml:space="preserve"> </v>
      </c>
      <c r="X632" s="142" t="str">
        <f t="shared" si="323"/>
        <v xml:space="preserve"> </v>
      </c>
    </row>
    <row r="633" spans="1:24" s="12" customFormat="1" ht="61.5" customHeight="1" x14ac:dyDescent="0.2">
      <c r="A633" s="111"/>
      <c r="B633" s="32"/>
      <c r="C633" s="15" t="s">
        <v>552</v>
      </c>
      <c r="D633" s="8">
        <v>3</v>
      </c>
      <c r="E633" s="81">
        <f t="shared" si="314"/>
        <v>335739.7</v>
      </c>
      <c r="F633" s="81">
        <v>335739.7</v>
      </c>
      <c r="G633" s="81"/>
      <c r="H633" s="81"/>
      <c r="I633" s="112"/>
      <c r="J633" s="133">
        <f t="shared" si="315"/>
        <v>52306.6</v>
      </c>
      <c r="K633" s="81">
        <v>52306.6</v>
      </c>
      <c r="L633" s="81"/>
      <c r="M633" s="81"/>
      <c r="N633" s="112"/>
      <c r="O633" s="133">
        <f t="shared" si="316"/>
        <v>50000</v>
      </c>
      <c r="P633" s="81">
        <v>50000</v>
      </c>
      <c r="Q633" s="81"/>
      <c r="R633" s="81"/>
      <c r="S633" s="112"/>
      <c r="T633" s="141">
        <f t="shared" si="323"/>
        <v>0.95590231443068374</v>
      </c>
      <c r="U633" s="16">
        <f t="shared" si="323"/>
        <v>0.95590231443068374</v>
      </c>
      <c r="V633" s="16" t="str">
        <f t="shared" si="323"/>
        <v xml:space="preserve"> </v>
      </c>
      <c r="W633" s="16" t="str">
        <f t="shared" si="323"/>
        <v xml:space="preserve"> </v>
      </c>
      <c r="X633" s="142" t="str">
        <f t="shared" si="323"/>
        <v xml:space="preserve"> </v>
      </c>
    </row>
    <row r="634" spans="1:24" s="12" customFormat="1" ht="32.25" customHeight="1" x14ac:dyDescent="0.2">
      <c r="A634" s="110"/>
      <c r="B634" s="11"/>
      <c r="C634" s="14" t="s">
        <v>406</v>
      </c>
      <c r="D634" s="8">
        <v>3</v>
      </c>
      <c r="E634" s="69">
        <f t="shared" si="314"/>
        <v>4940</v>
      </c>
      <c r="F634" s="69">
        <f>+F635</f>
        <v>0</v>
      </c>
      <c r="G634" s="69">
        <f>+G635</f>
        <v>0</v>
      </c>
      <c r="H634" s="69">
        <f>+H635</f>
        <v>4940</v>
      </c>
      <c r="I634" s="100">
        <f>+I635</f>
        <v>0</v>
      </c>
      <c r="J634" s="125">
        <f t="shared" si="315"/>
        <v>0</v>
      </c>
      <c r="K634" s="69">
        <f>+K635</f>
        <v>0</v>
      </c>
      <c r="L634" s="69">
        <f>+L635</f>
        <v>0</v>
      </c>
      <c r="M634" s="69">
        <f>+M635</f>
        <v>0</v>
      </c>
      <c r="N634" s="100">
        <f>+N635</f>
        <v>0</v>
      </c>
      <c r="O634" s="125">
        <f t="shared" si="316"/>
        <v>0</v>
      </c>
      <c r="P634" s="69">
        <f>+P635</f>
        <v>0</v>
      </c>
      <c r="Q634" s="69">
        <f>+Q635</f>
        <v>0</v>
      </c>
      <c r="R634" s="69">
        <f>+R635</f>
        <v>0</v>
      </c>
      <c r="S634" s="100">
        <f>+S635</f>
        <v>0</v>
      </c>
      <c r="T634" s="141" t="str">
        <f t="shared" si="323"/>
        <v xml:space="preserve"> </v>
      </c>
      <c r="U634" s="16" t="str">
        <f t="shared" si="323"/>
        <v xml:space="preserve"> </v>
      </c>
      <c r="V634" s="16" t="str">
        <f t="shared" si="323"/>
        <v xml:space="preserve"> </v>
      </c>
      <c r="W634" s="16" t="str">
        <f t="shared" si="323"/>
        <v xml:space="preserve"> </v>
      </c>
      <c r="X634" s="142" t="str">
        <f t="shared" si="323"/>
        <v xml:space="preserve"> </v>
      </c>
    </row>
    <row r="635" spans="1:24" s="12" customFormat="1" ht="54.75" customHeight="1" x14ac:dyDescent="0.2">
      <c r="A635" s="111"/>
      <c r="B635" s="32"/>
      <c r="C635" s="15" t="s">
        <v>553</v>
      </c>
      <c r="D635" s="8">
        <v>3</v>
      </c>
      <c r="E635" s="81">
        <f t="shared" si="314"/>
        <v>4940</v>
      </c>
      <c r="F635" s="81"/>
      <c r="G635" s="81"/>
      <c r="H635" s="81">
        <v>4940</v>
      </c>
      <c r="I635" s="112"/>
      <c r="J635" s="133">
        <f t="shared" si="315"/>
        <v>0</v>
      </c>
      <c r="K635" s="81"/>
      <c r="L635" s="81"/>
      <c r="M635" s="81">
        <v>0</v>
      </c>
      <c r="N635" s="112"/>
      <c r="O635" s="133">
        <f t="shared" si="316"/>
        <v>0</v>
      </c>
      <c r="P635" s="81"/>
      <c r="Q635" s="81"/>
      <c r="R635" s="81">
        <v>0</v>
      </c>
      <c r="S635" s="112"/>
      <c r="T635" s="141" t="str">
        <f t="shared" si="323"/>
        <v xml:space="preserve"> </v>
      </c>
      <c r="U635" s="16" t="str">
        <f t="shared" si="323"/>
        <v xml:space="preserve"> </v>
      </c>
      <c r="V635" s="16" t="str">
        <f t="shared" si="323"/>
        <v xml:space="preserve"> </v>
      </c>
      <c r="W635" s="16" t="str">
        <f t="shared" si="323"/>
        <v xml:space="preserve"> </v>
      </c>
      <c r="X635" s="142" t="str">
        <f t="shared" si="323"/>
        <v xml:space="preserve"> </v>
      </c>
    </row>
    <row r="636" spans="1:24" s="1" customFormat="1" ht="31.5" customHeight="1" x14ac:dyDescent="0.2">
      <c r="A636" s="110"/>
      <c r="B636" s="11"/>
      <c r="C636" s="14" t="s">
        <v>362</v>
      </c>
      <c r="D636" s="8">
        <v>3</v>
      </c>
      <c r="E636" s="69">
        <f t="shared" si="314"/>
        <v>381500</v>
      </c>
      <c r="F636" s="69">
        <f>+F637</f>
        <v>381500</v>
      </c>
      <c r="G636" s="69">
        <f>+G637</f>
        <v>0</v>
      </c>
      <c r="H636" s="69">
        <f>+H637</f>
        <v>0</v>
      </c>
      <c r="I636" s="100">
        <f>+I637</f>
        <v>0</v>
      </c>
      <c r="J636" s="125">
        <f t="shared" si="315"/>
        <v>4940</v>
      </c>
      <c r="K636" s="69">
        <f>+K637</f>
        <v>0</v>
      </c>
      <c r="L636" s="69">
        <f>+L637</f>
        <v>0</v>
      </c>
      <c r="M636" s="69">
        <f>+M637</f>
        <v>4940</v>
      </c>
      <c r="N636" s="100">
        <f>+N637</f>
        <v>0</v>
      </c>
      <c r="O636" s="125">
        <f t="shared" si="316"/>
        <v>4940</v>
      </c>
      <c r="P636" s="69">
        <f>+P637</f>
        <v>0</v>
      </c>
      <c r="Q636" s="69">
        <f>+Q637</f>
        <v>0</v>
      </c>
      <c r="R636" s="69">
        <f>+R637</f>
        <v>4940</v>
      </c>
      <c r="S636" s="100">
        <f>+S637</f>
        <v>0</v>
      </c>
      <c r="T636" s="141">
        <f t="shared" si="323"/>
        <v>1</v>
      </c>
      <c r="U636" s="16" t="str">
        <f t="shared" si="323"/>
        <v xml:space="preserve"> </v>
      </c>
      <c r="V636" s="16" t="str">
        <f t="shared" si="323"/>
        <v xml:space="preserve"> </v>
      </c>
      <c r="W636" s="16">
        <f t="shared" si="323"/>
        <v>1</v>
      </c>
      <c r="X636" s="142" t="str">
        <f t="shared" si="323"/>
        <v xml:space="preserve"> </v>
      </c>
    </row>
    <row r="637" spans="1:24" s="1" customFormat="1" ht="60.75" customHeight="1" x14ac:dyDescent="0.2">
      <c r="A637" s="111"/>
      <c r="B637" s="32"/>
      <c r="C637" s="15" t="s">
        <v>554</v>
      </c>
      <c r="D637" s="8">
        <v>3</v>
      </c>
      <c r="E637" s="81">
        <f t="shared" si="314"/>
        <v>381500</v>
      </c>
      <c r="F637" s="81">
        <v>381500</v>
      </c>
      <c r="G637" s="81"/>
      <c r="H637" s="81"/>
      <c r="I637" s="112"/>
      <c r="J637" s="133">
        <f t="shared" si="315"/>
        <v>4940</v>
      </c>
      <c r="K637" s="81">
        <v>0</v>
      </c>
      <c r="L637" s="81"/>
      <c r="M637" s="81">
        <v>4940</v>
      </c>
      <c r="N637" s="112"/>
      <c r="O637" s="133">
        <f t="shared" si="316"/>
        <v>4940</v>
      </c>
      <c r="P637" s="81">
        <v>0</v>
      </c>
      <c r="Q637" s="81"/>
      <c r="R637" s="81">
        <v>4940</v>
      </c>
      <c r="S637" s="112"/>
      <c r="T637" s="141">
        <f t="shared" si="323"/>
        <v>1</v>
      </c>
      <c r="U637" s="16" t="str">
        <f t="shared" si="323"/>
        <v xml:space="preserve"> </v>
      </c>
      <c r="V637" s="16" t="str">
        <f t="shared" si="323"/>
        <v xml:space="preserve"> </v>
      </c>
      <c r="W637" s="16">
        <f t="shared" si="323"/>
        <v>1</v>
      </c>
      <c r="X637" s="142" t="str">
        <f t="shared" si="323"/>
        <v xml:space="preserve"> </v>
      </c>
    </row>
    <row r="638" spans="1:24" s="12" customFormat="1" ht="33" customHeight="1" x14ac:dyDescent="0.2">
      <c r="A638" s="110"/>
      <c r="B638" s="11"/>
      <c r="C638" s="14" t="s">
        <v>503</v>
      </c>
      <c r="D638" s="8">
        <v>3</v>
      </c>
      <c r="E638" s="69">
        <f t="shared" si="314"/>
        <v>795052.7</v>
      </c>
      <c r="F638" s="69">
        <f>+F639</f>
        <v>795052.7</v>
      </c>
      <c r="G638" s="69">
        <f>+G639</f>
        <v>0</v>
      </c>
      <c r="H638" s="69">
        <f>+H639</f>
        <v>0</v>
      </c>
      <c r="I638" s="100">
        <f>+I639</f>
        <v>0</v>
      </c>
      <c r="J638" s="125">
        <f t="shared" si="315"/>
        <v>133436.09999999995</v>
      </c>
      <c r="K638" s="69">
        <f>+K639</f>
        <v>133436.09999999995</v>
      </c>
      <c r="L638" s="69">
        <f>+L639</f>
        <v>0</v>
      </c>
      <c r="M638" s="69">
        <f>+M639</f>
        <v>0</v>
      </c>
      <c r="N638" s="100">
        <f>+N639</f>
        <v>0</v>
      </c>
      <c r="O638" s="125">
        <f t="shared" si="316"/>
        <v>0</v>
      </c>
      <c r="P638" s="69">
        <f>+P639</f>
        <v>0</v>
      </c>
      <c r="Q638" s="69">
        <f>+Q639</f>
        <v>0</v>
      </c>
      <c r="R638" s="69">
        <f>+R639</f>
        <v>0</v>
      </c>
      <c r="S638" s="100">
        <f>+S639</f>
        <v>0</v>
      </c>
      <c r="T638" s="141">
        <f t="shared" si="323"/>
        <v>0</v>
      </c>
      <c r="U638" s="16">
        <f t="shared" si="323"/>
        <v>0</v>
      </c>
      <c r="V638" s="16" t="str">
        <f t="shared" si="323"/>
        <v xml:space="preserve"> </v>
      </c>
      <c r="W638" s="16" t="str">
        <f t="shared" si="323"/>
        <v xml:space="preserve"> </v>
      </c>
      <c r="X638" s="142" t="str">
        <f t="shared" si="323"/>
        <v xml:space="preserve"> </v>
      </c>
    </row>
    <row r="639" spans="1:24" ht="61.5" customHeight="1" x14ac:dyDescent="0.2">
      <c r="A639" s="111"/>
      <c r="B639" s="32"/>
      <c r="C639" s="15" t="s">
        <v>555</v>
      </c>
      <c r="D639" s="8">
        <v>3</v>
      </c>
      <c r="E639" s="81">
        <f t="shared" si="314"/>
        <v>795052.7</v>
      </c>
      <c r="F639" s="81">
        <v>795052.7</v>
      </c>
      <c r="G639" s="81"/>
      <c r="H639" s="81"/>
      <c r="I639" s="112"/>
      <c r="J639" s="133">
        <f t="shared" si="315"/>
        <v>133436.09999999995</v>
      </c>
      <c r="K639" s="81">
        <v>133436.09999999995</v>
      </c>
      <c r="L639" s="81"/>
      <c r="M639" s="81"/>
      <c r="N639" s="112"/>
      <c r="O639" s="133">
        <f t="shared" si="316"/>
        <v>0</v>
      </c>
      <c r="P639" s="81">
        <v>0</v>
      </c>
      <c r="Q639" s="81"/>
      <c r="R639" s="81"/>
      <c r="S639" s="112"/>
      <c r="T639" s="141">
        <f t="shared" si="323"/>
        <v>0</v>
      </c>
      <c r="U639" s="16">
        <f t="shared" si="323"/>
        <v>0</v>
      </c>
      <c r="V639" s="16" t="str">
        <f t="shared" si="323"/>
        <v xml:space="preserve"> </v>
      </c>
      <c r="W639" s="16" t="str">
        <f t="shared" si="323"/>
        <v xml:space="preserve"> </v>
      </c>
      <c r="X639" s="142" t="str">
        <f t="shared" si="323"/>
        <v xml:space="preserve"> </v>
      </c>
    </row>
    <row r="640" spans="1:24" s="1" customFormat="1" ht="57.75" customHeight="1" x14ac:dyDescent="0.2">
      <c r="A640" s="110"/>
      <c r="B640" s="11"/>
      <c r="C640" s="14" t="s">
        <v>531</v>
      </c>
      <c r="D640" s="8">
        <v>3</v>
      </c>
      <c r="E640" s="69">
        <f t="shared" si="314"/>
        <v>256289.59999999963</v>
      </c>
      <c r="F640" s="69">
        <v>256289.59999999963</v>
      </c>
      <c r="G640" s="69">
        <v>0</v>
      </c>
      <c r="H640" s="69">
        <v>0</v>
      </c>
      <c r="I640" s="100">
        <v>0</v>
      </c>
      <c r="J640" s="125">
        <f t="shared" si="315"/>
        <v>0</v>
      </c>
      <c r="K640" s="69">
        <v>0</v>
      </c>
      <c r="L640" s="69">
        <v>0</v>
      </c>
      <c r="M640" s="69">
        <v>0</v>
      </c>
      <c r="N640" s="100">
        <v>0</v>
      </c>
      <c r="O640" s="125">
        <f t="shared" si="316"/>
        <v>0</v>
      </c>
      <c r="P640" s="69">
        <v>0</v>
      </c>
      <c r="Q640" s="69">
        <v>0</v>
      </c>
      <c r="R640" s="69">
        <v>0</v>
      </c>
      <c r="S640" s="100">
        <v>0</v>
      </c>
      <c r="T640" s="141" t="str">
        <f t="shared" si="323"/>
        <v xml:space="preserve"> </v>
      </c>
      <c r="U640" s="16" t="str">
        <f t="shared" si="323"/>
        <v xml:space="preserve"> </v>
      </c>
      <c r="V640" s="16" t="str">
        <f t="shared" si="323"/>
        <v xml:space="preserve"> </v>
      </c>
      <c r="W640" s="16" t="str">
        <f t="shared" si="323"/>
        <v xml:space="preserve"> </v>
      </c>
      <c r="X640" s="142" t="str">
        <f t="shared" si="323"/>
        <v xml:space="preserve"> </v>
      </c>
    </row>
    <row r="641" spans="1:24" s="10" customFormat="1" ht="61.5" customHeight="1" x14ac:dyDescent="0.2">
      <c r="A641" s="101">
        <v>1148</v>
      </c>
      <c r="B641" s="33">
        <v>32003</v>
      </c>
      <c r="C641" s="14" t="s">
        <v>556</v>
      </c>
      <c r="D641" s="49">
        <v>2</v>
      </c>
      <c r="E641" s="69">
        <f t="shared" ref="E641" si="324">SUM(F641:I641)</f>
        <v>113596.4</v>
      </c>
      <c r="F641" s="69">
        <f>+F642</f>
        <v>113596.4</v>
      </c>
      <c r="G641" s="69">
        <f t="shared" ref="G641:I642" si="325">+G642</f>
        <v>0</v>
      </c>
      <c r="H641" s="69">
        <f t="shared" si="325"/>
        <v>0</v>
      </c>
      <c r="I641" s="100">
        <f t="shared" si="325"/>
        <v>0</v>
      </c>
      <c r="J641" s="125">
        <f t="shared" si="315"/>
        <v>0</v>
      </c>
      <c r="K641" s="69">
        <f>+K642</f>
        <v>0</v>
      </c>
      <c r="L641" s="69">
        <f t="shared" ref="L641:N641" si="326">+L642</f>
        <v>0</v>
      </c>
      <c r="M641" s="69">
        <f t="shared" si="326"/>
        <v>0</v>
      </c>
      <c r="N641" s="100">
        <f t="shared" si="326"/>
        <v>0</v>
      </c>
      <c r="O641" s="125">
        <f t="shared" si="316"/>
        <v>0</v>
      </c>
      <c r="P641" s="69">
        <f>+P642</f>
        <v>0</v>
      </c>
      <c r="Q641" s="69">
        <f t="shared" ref="Q641:S641" si="327">+Q642</f>
        <v>0</v>
      </c>
      <c r="R641" s="69">
        <f t="shared" si="327"/>
        <v>0</v>
      </c>
      <c r="S641" s="100">
        <f t="shared" si="327"/>
        <v>0</v>
      </c>
      <c r="T641" s="139" t="str">
        <f t="shared" si="323"/>
        <v xml:space="preserve"> </v>
      </c>
      <c r="U641" s="9" t="str">
        <f t="shared" si="323"/>
        <v xml:space="preserve"> </v>
      </c>
      <c r="V641" s="9" t="str">
        <f t="shared" si="323"/>
        <v xml:space="preserve"> </v>
      </c>
      <c r="W641" s="9" t="str">
        <f t="shared" si="323"/>
        <v xml:space="preserve"> </v>
      </c>
      <c r="X641" s="140" t="str">
        <f t="shared" si="323"/>
        <v xml:space="preserve"> </v>
      </c>
    </row>
    <row r="642" spans="1:24" s="12" customFormat="1" ht="33.75" customHeight="1" x14ac:dyDescent="0.2">
      <c r="A642" s="110"/>
      <c r="B642" s="11"/>
      <c r="C642" s="14" t="s">
        <v>390</v>
      </c>
      <c r="D642" s="8">
        <v>3</v>
      </c>
      <c r="E642" s="69">
        <f>SUM(F642:I642)</f>
        <v>113596.4</v>
      </c>
      <c r="F642" s="69">
        <f>+F643</f>
        <v>113596.4</v>
      </c>
      <c r="G642" s="69">
        <f t="shared" si="325"/>
        <v>0</v>
      </c>
      <c r="H642" s="69">
        <f t="shared" si="325"/>
        <v>0</v>
      </c>
      <c r="I642" s="100">
        <f t="shared" si="325"/>
        <v>0</v>
      </c>
      <c r="J642" s="125">
        <f t="shared" si="315"/>
        <v>0</v>
      </c>
      <c r="K642" s="69">
        <f>+K643</f>
        <v>0</v>
      </c>
      <c r="L642" s="69">
        <f>+L643</f>
        <v>0</v>
      </c>
      <c r="M642" s="69">
        <f>+M643</f>
        <v>0</v>
      </c>
      <c r="N642" s="100">
        <f>+N643</f>
        <v>0</v>
      </c>
      <c r="O642" s="125">
        <f>SUM(P642:S642)</f>
        <v>0</v>
      </c>
      <c r="P642" s="69">
        <f>+P643</f>
        <v>0</v>
      </c>
      <c r="Q642" s="69">
        <f>+Q643</f>
        <v>0</v>
      </c>
      <c r="R642" s="69">
        <f>+R643</f>
        <v>0</v>
      </c>
      <c r="S642" s="100">
        <f>+S643</f>
        <v>0</v>
      </c>
      <c r="T642" s="141" t="str">
        <f t="shared" si="323"/>
        <v xml:space="preserve"> </v>
      </c>
      <c r="U642" s="16" t="str">
        <f t="shared" si="323"/>
        <v xml:space="preserve"> </v>
      </c>
      <c r="V642" s="16" t="str">
        <f t="shared" si="323"/>
        <v xml:space="preserve"> </v>
      </c>
      <c r="W642" s="16" t="str">
        <f t="shared" si="323"/>
        <v xml:space="preserve"> </v>
      </c>
      <c r="X642" s="142" t="str">
        <f t="shared" si="323"/>
        <v xml:space="preserve"> </v>
      </c>
    </row>
    <row r="643" spans="1:24" s="12" customFormat="1" ht="48" customHeight="1" x14ac:dyDescent="0.2">
      <c r="A643" s="111"/>
      <c r="B643" s="32"/>
      <c r="C643" s="15" t="s">
        <v>557</v>
      </c>
      <c r="D643" s="8">
        <v>3</v>
      </c>
      <c r="E643" s="81">
        <f>SUM(F643:I643)</f>
        <v>113596.4</v>
      </c>
      <c r="F643" s="81">
        <v>113596.4</v>
      </c>
      <c r="G643" s="81"/>
      <c r="H643" s="81"/>
      <c r="I643" s="112"/>
      <c r="J643" s="133">
        <f t="shared" si="315"/>
        <v>0</v>
      </c>
      <c r="K643" s="81">
        <v>0</v>
      </c>
      <c r="L643" s="81"/>
      <c r="M643" s="81"/>
      <c r="N643" s="112"/>
      <c r="O643" s="133">
        <f>SUM(P643:S643)</f>
        <v>0</v>
      </c>
      <c r="P643" s="81">
        <v>0</v>
      </c>
      <c r="Q643" s="81"/>
      <c r="R643" s="81"/>
      <c r="S643" s="112"/>
      <c r="T643" s="141" t="str">
        <f t="shared" si="323"/>
        <v xml:space="preserve"> </v>
      </c>
      <c r="U643" s="16" t="str">
        <f t="shared" si="323"/>
        <v xml:space="preserve"> </v>
      </c>
      <c r="V643" s="16" t="str">
        <f t="shared" si="323"/>
        <v xml:space="preserve"> </v>
      </c>
      <c r="W643" s="16" t="str">
        <f t="shared" si="323"/>
        <v xml:space="preserve"> </v>
      </c>
      <c r="X643" s="142" t="str">
        <f t="shared" si="323"/>
        <v xml:space="preserve"> </v>
      </c>
    </row>
    <row r="644" spans="1:24" s="12" customFormat="1" ht="64.5" customHeight="1" x14ac:dyDescent="0.2">
      <c r="A644" s="101">
        <v>1148</v>
      </c>
      <c r="B644" s="33">
        <v>32005</v>
      </c>
      <c r="C644" s="14" t="s">
        <v>558</v>
      </c>
      <c r="D644" s="49">
        <v>2</v>
      </c>
      <c r="E644" s="69">
        <f t="shared" ref="E644" si="328">SUM(F644:I644)</f>
        <v>0</v>
      </c>
      <c r="F644" s="69">
        <f>+F645</f>
        <v>0</v>
      </c>
      <c r="G644" s="69">
        <f t="shared" ref="G644:I645" si="329">+G645</f>
        <v>0</v>
      </c>
      <c r="H644" s="69">
        <f t="shared" si="329"/>
        <v>0</v>
      </c>
      <c r="I644" s="100">
        <f t="shared" si="329"/>
        <v>0</v>
      </c>
      <c r="J644" s="125">
        <f t="shared" si="315"/>
        <v>669.3</v>
      </c>
      <c r="K644" s="69">
        <f>+K645</f>
        <v>0</v>
      </c>
      <c r="L644" s="69">
        <f t="shared" ref="L644:N644" si="330">+L645</f>
        <v>0</v>
      </c>
      <c r="M644" s="69">
        <f t="shared" si="330"/>
        <v>669.3</v>
      </c>
      <c r="N644" s="100">
        <f t="shared" si="330"/>
        <v>0</v>
      </c>
      <c r="O644" s="125">
        <f t="shared" ref="O644" si="331">SUM(P644:S644)</f>
        <v>668</v>
      </c>
      <c r="P644" s="69">
        <f>+P645</f>
        <v>0</v>
      </c>
      <c r="Q644" s="69">
        <f t="shared" ref="Q644:S644" si="332">+Q645</f>
        <v>0</v>
      </c>
      <c r="R644" s="69">
        <f t="shared" si="332"/>
        <v>668</v>
      </c>
      <c r="S644" s="100">
        <f t="shared" si="332"/>
        <v>0</v>
      </c>
      <c r="T644" s="139">
        <f t="shared" si="323"/>
        <v>0.99805767219483044</v>
      </c>
      <c r="U644" s="9" t="str">
        <f t="shared" si="323"/>
        <v xml:space="preserve"> </v>
      </c>
      <c r="V644" s="9" t="str">
        <f t="shared" si="323"/>
        <v xml:space="preserve"> </v>
      </c>
      <c r="W644" s="9">
        <f t="shared" si="323"/>
        <v>0.99805767219483044</v>
      </c>
      <c r="X644" s="140" t="str">
        <f t="shared" si="323"/>
        <v xml:space="preserve"> </v>
      </c>
    </row>
    <row r="645" spans="1:24" s="12" customFormat="1" ht="25.5" customHeight="1" x14ac:dyDescent="0.2">
      <c r="A645" s="110"/>
      <c r="B645" s="11"/>
      <c r="C645" s="14" t="s">
        <v>371</v>
      </c>
      <c r="D645" s="8">
        <v>3</v>
      </c>
      <c r="E645" s="69">
        <f>SUM(F645:I645)</f>
        <v>0</v>
      </c>
      <c r="F645" s="69">
        <f>+F646</f>
        <v>0</v>
      </c>
      <c r="G645" s="69">
        <f t="shared" si="329"/>
        <v>0</v>
      </c>
      <c r="H645" s="69">
        <f t="shared" si="329"/>
        <v>0</v>
      </c>
      <c r="I645" s="100">
        <f t="shared" si="329"/>
        <v>0</v>
      </c>
      <c r="J645" s="125">
        <f t="shared" si="315"/>
        <v>669.3</v>
      </c>
      <c r="K645" s="69">
        <f>+K646</f>
        <v>0</v>
      </c>
      <c r="L645" s="69">
        <f>+L646</f>
        <v>0</v>
      </c>
      <c r="M645" s="69">
        <f>+M646</f>
        <v>669.3</v>
      </c>
      <c r="N645" s="100">
        <f>+N646</f>
        <v>0</v>
      </c>
      <c r="O645" s="125">
        <f>SUM(P645:S645)</f>
        <v>668</v>
      </c>
      <c r="P645" s="69">
        <f>+P646</f>
        <v>0</v>
      </c>
      <c r="Q645" s="69">
        <f>+Q646</f>
        <v>0</v>
      </c>
      <c r="R645" s="69">
        <f>+R646</f>
        <v>668</v>
      </c>
      <c r="S645" s="100">
        <f>+S646</f>
        <v>0</v>
      </c>
      <c r="T645" s="141">
        <f t="shared" si="323"/>
        <v>0.99805767219483044</v>
      </c>
      <c r="U645" s="16" t="str">
        <f t="shared" si="323"/>
        <v xml:space="preserve"> </v>
      </c>
      <c r="V645" s="16" t="str">
        <f t="shared" si="323"/>
        <v xml:space="preserve"> </v>
      </c>
      <c r="W645" s="16">
        <f t="shared" si="323"/>
        <v>0.99805767219483044</v>
      </c>
      <c r="X645" s="142" t="str">
        <f t="shared" si="323"/>
        <v xml:space="preserve"> </v>
      </c>
    </row>
    <row r="646" spans="1:24" ht="36.75" customHeight="1" x14ac:dyDescent="0.2">
      <c r="A646" s="111"/>
      <c r="B646" s="32"/>
      <c r="C646" s="15" t="s">
        <v>559</v>
      </c>
      <c r="D646" s="38">
        <v>3</v>
      </c>
      <c r="E646" s="81">
        <f>SUM(F646:I646)</f>
        <v>0</v>
      </c>
      <c r="F646" s="81"/>
      <c r="G646" s="81"/>
      <c r="H646" s="81">
        <v>0</v>
      </c>
      <c r="I646" s="112"/>
      <c r="J646" s="133">
        <f t="shared" si="315"/>
        <v>669.3</v>
      </c>
      <c r="K646" s="81"/>
      <c r="L646" s="81"/>
      <c r="M646" s="81">
        <v>669.3</v>
      </c>
      <c r="N646" s="112"/>
      <c r="O646" s="133">
        <f>SUM(P646:S646)</f>
        <v>668</v>
      </c>
      <c r="P646" s="81">
        <v>0</v>
      </c>
      <c r="Q646" s="81"/>
      <c r="R646" s="81">
        <v>668</v>
      </c>
      <c r="S646" s="112"/>
      <c r="T646" s="141">
        <f t="shared" si="323"/>
        <v>0.99805767219483044</v>
      </c>
      <c r="U646" s="16" t="str">
        <f t="shared" si="323"/>
        <v xml:space="preserve"> </v>
      </c>
      <c r="V646" s="16" t="str">
        <f t="shared" si="323"/>
        <v xml:space="preserve"> </v>
      </c>
      <c r="W646" s="16">
        <f t="shared" si="323"/>
        <v>0.99805767219483044</v>
      </c>
      <c r="X646" s="142" t="str">
        <f t="shared" si="323"/>
        <v xml:space="preserve"> </v>
      </c>
    </row>
    <row r="647" spans="1:24" s="10" customFormat="1" ht="31.5" customHeight="1" x14ac:dyDescent="0.2">
      <c r="A647" s="101">
        <v>1162</v>
      </c>
      <c r="B647" s="33">
        <v>32003</v>
      </c>
      <c r="C647" s="14" t="s">
        <v>938</v>
      </c>
      <c r="D647" s="49">
        <v>2</v>
      </c>
      <c r="E647" s="69">
        <f>SUM(F647:I647)</f>
        <v>940000</v>
      </c>
      <c r="F647" s="69">
        <v>0</v>
      </c>
      <c r="G647" s="69">
        <v>940000</v>
      </c>
      <c r="H647" s="69">
        <v>0</v>
      </c>
      <c r="I647" s="100">
        <v>0</v>
      </c>
      <c r="J647" s="125">
        <f t="shared" si="315"/>
        <v>940000</v>
      </c>
      <c r="K647" s="69">
        <v>0</v>
      </c>
      <c r="L647" s="69">
        <v>852304</v>
      </c>
      <c r="M647" s="69">
        <v>87696</v>
      </c>
      <c r="N647" s="100">
        <v>0</v>
      </c>
      <c r="O647" s="125">
        <f>SUM(P647:S647)</f>
        <v>86208.73</v>
      </c>
      <c r="P647" s="69">
        <v>0</v>
      </c>
      <c r="Q647" s="69">
        <v>0</v>
      </c>
      <c r="R647" s="69">
        <v>86208.73</v>
      </c>
      <c r="S647" s="100">
        <v>0</v>
      </c>
      <c r="T647" s="139">
        <f t="shared" si="323"/>
        <v>9.1711414893617019E-2</v>
      </c>
      <c r="U647" s="9" t="str">
        <f t="shared" si="323"/>
        <v xml:space="preserve"> </v>
      </c>
      <c r="V647" s="9">
        <f t="shared" si="323"/>
        <v>0</v>
      </c>
      <c r="W647" s="9">
        <f t="shared" si="323"/>
        <v>0.9830406175880313</v>
      </c>
      <c r="X647" s="140" t="str">
        <f t="shared" si="323"/>
        <v xml:space="preserve"> </v>
      </c>
    </row>
    <row r="648" spans="1:24" s="10" customFormat="1" ht="81" customHeight="1" x14ac:dyDescent="0.2">
      <c r="A648" s="101">
        <v>1162</v>
      </c>
      <c r="B648" s="33">
        <v>32004</v>
      </c>
      <c r="C648" s="14" t="s">
        <v>560</v>
      </c>
      <c r="D648" s="49">
        <v>2</v>
      </c>
      <c r="E648" s="69">
        <f>SUM(F648:I648)</f>
        <v>4200000</v>
      </c>
      <c r="F648" s="69">
        <v>0</v>
      </c>
      <c r="G648" s="69">
        <v>0</v>
      </c>
      <c r="H648" s="69">
        <v>0</v>
      </c>
      <c r="I648" s="100">
        <v>4200000</v>
      </c>
      <c r="J648" s="125">
        <f t="shared" si="315"/>
        <v>1000000</v>
      </c>
      <c r="K648" s="69">
        <v>0</v>
      </c>
      <c r="L648" s="69">
        <v>0</v>
      </c>
      <c r="M648" s="69">
        <v>0</v>
      </c>
      <c r="N648" s="100">
        <v>1000000</v>
      </c>
      <c r="O648" s="125">
        <f>SUM(P648:S648)</f>
        <v>940708.48</v>
      </c>
      <c r="P648" s="69">
        <v>0</v>
      </c>
      <c r="Q648" s="69">
        <v>0</v>
      </c>
      <c r="R648" s="69">
        <v>0</v>
      </c>
      <c r="S648" s="100">
        <v>940708.48</v>
      </c>
      <c r="T648" s="139">
        <f t="shared" si="323"/>
        <v>0.94070847999999996</v>
      </c>
      <c r="U648" s="9" t="str">
        <f t="shared" si="323"/>
        <v xml:space="preserve"> </v>
      </c>
      <c r="V648" s="9" t="str">
        <f t="shared" si="323"/>
        <v xml:space="preserve"> </v>
      </c>
      <c r="W648" s="9" t="str">
        <f t="shared" si="323"/>
        <v xml:space="preserve"> </v>
      </c>
      <c r="X648" s="140">
        <f t="shared" si="323"/>
        <v>0.94070847999999996</v>
      </c>
    </row>
    <row r="649" spans="1:24" s="12" customFormat="1" ht="58.5" customHeight="1" x14ac:dyDescent="0.2">
      <c r="A649" s="101">
        <v>1163</v>
      </c>
      <c r="B649" s="33">
        <v>12001</v>
      </c>
      <c r="C649" s="14" t="s">
        <v>561</v>
      </c>
      <c r="D649" s="49">
        <v>2</v>
      </c>
      <c r="E649" s="69">
        <f t="shared" ref="E649" si="333">SUM(F649:I649)</f>
        <v>1771388.5</v>
      </c>
      <c r="F649" s="69">
        <f>+F650+F652</f>
        <v>1296551.6000000001</v>
      </c>
      <c r="G649" s="69">
        <f>+G650+G652</f>
        <v>474836.9</v>
      </c>
      <c r="H649" s="69">
        <f>+H650+H652</f>
        <v>0</v>
      </c>
      <c r="I649" s="100">
        <f>+I650+I652</f>
        <v>0</v>
      </c>
      <c r="J649" s="125">
        <f t="shared" si="315"/>
        <v>1768245.7000000002</v>
      </c>
      <c r="K649" s="69">
        <f>+K650+K652</f>
        <v>1296551.6000000001</v>
      </c>
      <c r="L649" s="69">
        <f>+L650+L652</f>
        <v>471694.1</v>
      </c>
      <c r="M649" s="69">
        <f>+M650+M652</f>
        <v>0</v>
      </c>
      <c r="N649" s="100">
        <f>+N650+N652</f>
        <v>0</v>
      </c>
      <c r="O649" s="125">
        <f t="shared" ref="O649" si="334">SUM(P649:S649)</f>
        <v>1760793.7294000001</v>
      </c>
      <c r="P649" s="69">
        <f>+P650+P652</f>
        <v>1289099.73</v>
      </c>
      <c r="Q649" s="69">
        <f>+Q650+Q652</f>
        <v>471693.99940000003</v>
      </c>
      <c r="R649" s="69">
        <f>+R650+R652</f>
        <v>0</v>
      </c>
      <c r="S649" s="100">
        <f>+S650+S652</f>
        <v>0</v>
      </c>
      <c r="T649" s="139">
        <f t="shared" si="323"/>
        <v>0.99578567017015784</v>
      </c>
      <c r="U649" s="9">
        <f t="shared" si="323"/>
        <v>0.99425254652417994</v>
      </c>
      <c r="V649" s="9">
        <f t="shared" si="323"/>
        <v>0.99999978672618561</v>
      </c>
      <c r="W649" s="9" t="str">
        <f t="shared" si="323"/>
        <v xml:space="preserve"> </v>
      </c>
      <c r="X649" s="140" t="str">
        <f t="shared" si="323"/>
        <v xml:space="preserve"> </v>
      </c>
    </row>
    <row r="650" spans="1:24" s="12" customFormat="1" ht="24" customHeight="1" x14ac:dyDescent="0.2">
      <c r="A650" s="110"/>
      <c r="B650" s="11"/>
      <c r="C650" s="14" t="s">
        <v>371</v>
      </c>
      <c r="D650" s="8">
        <v>3</v>
      </c>
      <c r="E650" s="69">
        <f>SUM(F650:I650)</f>
        <v>474836.9</v>
      </c>
      <c r="F650" s="69">
        <f>+F651</f>
        <v>0</v>
      </c>
      <c r="G650" s="69">
        <f t="shared" ref="G650:I652" si="335">+G651</f>
        <v>474836.9</v>
      </c>
      <c r="H650" s="69">
        <f t="shared" si="335"/>
        <v>0</v>
      </c>
      <c r="I650" s="100">
        <f t="shared" si="335"/>
        <v>0</v>
      </c>
      <c r="J650" s="125">
        <f t="shared" si="315"/>
        <v>471694.1</v>
      </c>
      <c r="K650" s="69">
        <f>+K651</f>
        <v>0</v>
      </c>
      <c r="L650" s="69">
        <f>+L651</f>
        <v>471694.1</v>
      </c>
      <c r="M650" s="69">
        <f>+M651</f>
        <v>0</v>
      </c>
      <c r="N650" s="100">
        <f>+N651</f>
        <v>0</v>
      </c>
      <c r="O650" s="125">
        <f>SUM(P650:S650)</f>
        <v>471693.99940000003</v>
      </c>
      <c r="P650" s="69">
        <f>+P651</f>
        <v>0</v>
      </c>
      <c r="Q650" s="69">
        <f>+Q651</f>
        <v>471693.99940000003</v>
      </c>
      <c r="R650" s="69">
        <f>+R651</f>
        <v>0</v>
      </c>
      <c r="S650" s="100">
        <f>+S651</f>
        <v>0</v>
      </c>
      <c r="T650" s="141">
        <f t="shared" si="323"/>
        <v>0.99999978672618561</v>
      </c>
      <c r="U650" s="16" t="str">
        <f t="shared" si="323"/>
        <v xml:space="preserve"> </v>
      </c>
      <c r="V650" s="16">
        <f t="shared" si="323"/>
        <v>0.99999978672618561</v>
      </c>
      <c r="W650" s="16" t="str">
        <f t="shared" si="323"/>
        <v xml:space="preserve"> </v>
      </c>
      <c r="X650" s="142" t="str">
        <f t="shared" si="323"/>
        <v xml:space="preserve"> </v>
      </c>
    </row>
    <row r="651" spans="1:24" s="12" customFormat="1" ht="43.5" customHeight="1" x14ac:dyDescent="0.2">
      <c r="A651" s="111"/>
      <c r="B651" s="32"/>
      <c r="C651" s="15" t="s">
        <v>562</v>
      </c>
      <c r="D651" s="8">
        <v>3</v>
      </c>
      <c r="E651" s="81">
        <f>SUM(F651:I651)</f>
        <v>474836.9</v>
      </c>
      <c r="F651" s="81"/>
      <c r="G651" s="81">
        <v>474836.9</v>
      </c>
      <c r="H651" s="81"/>
      <c r="I651" s="112"/>
      <c r="J651" s="133">
        <f t="shared" si="315"/>
        <v>471694.1</v>
      </c>
      <c r="K651" s="81"/>
      <c r="L651" s="81">
        <v>471694.1</v>
      </c>
      <c r="M651" s="81"/>
      <c r="N651" s="112"/>
      <c r="O651" s="133">
        <f>SUM(P651:S651)</f>
        <v>471693.99940000003</v>
      </c>
      <c r="P651" s="81"/>
      <c r="Q651" s="81">
        <v>471693.99940000003</v>
      </c>
      <c r="R651" s="81"/>
      <c r="S651" s="112"/>
      <c r="T651" s="141">
        <f t="shared" si="323"/>
        <v>0.99999978672618561</v>
      </c>
      <c r="U651" s="16" t="str">
        <f t="shared" si="323"/>
        <v xml:space="preserve"> </v>
      </c>
      <c r="V651" s="16">
        <f t="shared" si="323"/>
        <v>0.99999978672618561</v>
      </c>
      <c r="W651" s="16" t="str">
        <f t="shared" si="323"/>
        <v xml:space="preserve"> </v>
      </c>
      <c r="X651" s="142" t="str">
        <f t="shared" si="323"/>
        <v xml:space="preserve"> </v>
      </c>
    </row>
    <row r="652" spans="1:24" s="12" customFormat="1" ht="27" customHeight="1" x14ac:dyDescent="0.2">
      <c r="A652" s="110"/>
      <c r="B652" s="11"/>
      <c r="C652" s="14" t="s">
        <v>395</v>
      </c>
      <c r="D652" s="8">
        <v>3</v>
      </c>
      <c r="E652" s="69">
        <f>SUM(F652:I652)</f>
        <v>1296551.6000000001</v>
      </c>
      <c r="F652" s="69">
        <f>+F653</f>
        <v>1296551.6000000001</v>
      </c>
      <c r="G652" s="69">
        <f t="shared" si="335"/>
        <v>0</v>
      </c>
      <c r="H652" s="69">
        <f t="shared" si="335"/>
        <v>0</v>
      </c>
      <c r="I652" s="100">
        <f t="shared" si="335"/>
        <v>0</v>
      </c>
      <c r="J652" s="125">
        <f t="shared" si="315"/>
        <v>1296551.6000000001</v>
      </c>
      <c r="K652" s="69">
        <f>+K653</f>
        <v>1296551.6000000001</v>
      </c>
      <c r="L652" s="69">
        <f>+L653</f>
        <v>0</v>
      </c>
      <c r="M652" s="69">
        <f>+M653</f>
        <v>0</v>
      </c>
      <c r="N652" s="100">
        <f>+N653</f>
        <v>0</v>
      </c>
      <c r="O652" s="125">
        <f>SUM(P652:S652)</f>
        <v>1289099.73</v>
      </c>
      <c r="P652" s="69">
        <f>+P653</f>
        <v>1289099.73</v>
      </c>
      <c r="Q652" s="69">
        <f>+Q653</f>
        <v>0</v>
      </c>
      <c r="R652" s="69">
        <f>+R653</f>
        <v>0</v>
      </c>
      <c r="S652" s="100">
        <f>+S653</f>
        <v>0</v>
      </c>
      <c r="T652" s="141">
        <f t="shared" si="323"/>
        <v>0.99425254652417994</v>
      </c>
      <c r="U652" s="16">
        <f t="shared" si="323"/>
        <v>0.99425254652417994</v>
      </c>
      <c r="V652" s="16" t="str">
        <f t="shared" si="323"/>
        <v xml:space="preserve"> </v>
      </c>
      <c r="W652" s="16" t="str">
        <f t="shared" si="323"/>
        <v xml:space="preserve"> </v>
      </c>
      <c r="X652" s="142" t="str">
        <f t="shared" si="323"/>
        <v xml:space="preserve"> </v>
      </c>
    </row>
    <row r="653" spans="1:24" s="12" customFormat="1" ht="54" customHeight="1" x14ac:dyDescent="0.2">
      <c r="A653" s="111"/>
      <c r="B653" s="32"/>
      <c r="C653" s="15" t="s">
        <v>563</v>
      </c>
      <c r="D653" s="8">
        <v>3</v>
      </c>
      <c r="E653" s="81">
        <f>SUM(F653:I653)</f>
        <v>1296551.6000000001</v>
      </c>
      <c r="F653" s="81">
        <v>1296551.6000000001</v>
      </c>
      <c r="G653" s="81"/>
      <c r="H653" s="81">
        <v>0</v>
      </c>
      <c r="I653" s="112"/>
      <c r="J653" s="133">
        <f t="shared" si="315"/>
        <v>1296551.6000000001</v>
      </c>
      <c r="K653" s="81">
        <v>1296551.6000000001</v>
      </c>
      <c r="L653" s="81"/>
      <c r="M653" s="81"/>
      <c r="N653" s="112"/>
      <c r="O653" s="133">
        <f>SUM(P653:S653)</f>
        <v>1289099.73</v>
      </c>
      <c r="P653" s="81">
        <v>1289099.73</v>
      </c>
      <c r="Q653" s="81"/>
      <c r="R653" s="81"/>
      <c r="S653" s="112"/>
      <c r="T653" s="141">
        <f t="shared" si="323"/>
        <v>0.99425254652417994</v>
      </c>
      <c r="U653" s="16">
        <f t="shared" si="323"/>
        <v>0.99425254652417994</v>
      </c>
      <c r="V653" s="16" t="str">
        <f t="shared" si="323"/>
        <v xml:space="preserve"> </v>
      </c>
      <c r="W653" s="16" t="str">
        <f t="shared" si="323"/>
        <v xml:space="preserve"> </v>
      </c>
      <c r="X653" s="142" t="str">
        <f t="shared" si="323"/>
        <v xml:space="preserve"> </v>
      </c>
    </row>
    <row r="654" spans="1:24" s="12" customFormat="1" ht="36" customHeight="1" x14ac:dyDescent="0.2">
      <c r="A654" s="101">
        <v>1163</v>
      </c>
      <c r="B654" s="33">
        <v>32001</v>
      </c>
      <c r="C654" s="14" t="s">
        <v>564</v>
      </c>
      <c r="D654" s="49">
        <v>2</v>
      </c>
      <c r="E654" s="69">
        <f>SUM(F654:I654)</f>
        <v>554070.69999999995</v>
      </c>
      <c r="F654" s="69">
        <f>+F655+F658</f>
        <v>520050.69999999995</v>
      </c>
      <c r="G654" s="69">
        <f>+G655+G658</f>
        <v>0</v>
      </c>
      <c r="H654" s="69">
        <f>+H655+H658</f>
        <v>34020</v>
      </c>
      <c r="I654" s="100">
        <f>+I655+I658</f>
        <v>0</v>
      </c>
      <c r="J654" s="125">
        <f t="shared" si="315"/>
        <v>485879.30000000005</v>
      </c>
      <c r="K654" s="69">
        <f>+K655+K658</f>
        <v>485879.30000000005</v>
      </c>
      <c r="L654" s="69">
        <f>+L655+L658</f>
        <v>0</v>
      </c>
      <c r="M654" s="69">
        <f>+M655+M658</f>
        <v>0</v>
      </c>
      <c r="N654" s="100">
        <f>+N655+N658</f>
        <v>0</v>
      </c>
      <c r="O654" s="125">
        <f>SUM(P654:S654)</f>
        <v>409720.46</v>
      </c>
      <c r="P654" s="69">
        <f>+P655+P658</f>
        <v>409720.46</v>
      </c>
      <c r="Q654" s="69">
        <f>+Q655+Q658</f>
        <v>0</v>
      </c>
      <c r="R654" s="69">
        <f>+R655+R658</f>
        <v>0</v>
      </c>
      <c r="S654" s="100">
        <f>+S655+S658</f>
        <v>0</v>
      </c>
      <c r="T654" s="139">
        <f t="shared" si="323"/>
        <v>0.8432556398265989</v>
      </c>
      <c r="U654" s="9">
        <f t="shared" si="323"/>
        <v>0.8432556398265989</v>
      </c>
      <c r="V654" s="9" t="str">
        <f t="shared" si="323"/>
        <v xml:space="preserve"> </v>
      </c>
      <c r="W654" s="9" t="str">
        <f t="shared" si="323"/>
        <v xml:space="preserve"> </v>
      </c>
      <c r="X654" s="140" t="str">
        <f t="shared" si="323"/>
        <v xml:space="preserve"> </v>
      </c>
    </row>
    <row r="655" spans="1:24" s="1" customFormat="1" ht="30.75" customHeight="1" x14ac:dyDescent="0.2">
      <c r="A655" s="110"/>
      <c r="B655" s="11"/>
      <c r="C655" s="14" t="s">
        <v>371</v>
      </c>
      <c r="D655" s="38">
        <v>3</v>
      </c>
      <c r="E655" s="69">
        <f t="shared" ref="E655:E670" si="336">SUM(F655:I655)</f>
        <v>410819.39999999997</v>
      </c>
      <c r="F655" s="69">
        <f>+F656+F657</f>
        <v>376799.39999999997</v>
      </c>
      <c r="G655" s="69">
        <f t="shared" ref="G655:I655" si="337">+G656+G657</f>
        <v>0</v>
      </c>
      <c r="H655" s="69">
        <f t="shared" si="337"/>
        <v>34020</v>
      </c>
      <c r="I655" s="100">
        <f t="shared" si="337"/>
        <v>0</v>
      </c>
      <c r="J655" s="125">
        <f t="shared" si="315"/>
        <v>250004.30000000002</v>
      </c>
      <c r="K655" s="69">
        <f>+K656+K657</f>
        <v>250004.30000000002</v>
      </c>
      <c r="L655" s="69">
        <f t="shared" ref="L655:N655" si="338">+L656+L657</f>
        <v>0</v>
      </c>
      <c r="M655" s="69">
        <f t="shared" si="338"/>
        <v>0</v>
      </c>
      <c r="N655" s="100">
        <f t="shared" si="338"/>
        <v>0</v>
      </c>
      <c r="O655" s="125">
        <f t="shared" ref="O655:O660" si="339">SUM(P655:S655)</f>
        <v>204058.22</v>
      </c>
      <c r="P655" s="69">
        <f>+P656+P657</f>
        <v>204058.22</v>
      </c>
      <c r="Q655" s="69">
        <f t="shared" ref="Q655:S655" si="340">+Q656+Q657</f>
        <v>0</v>
      </c>
      <c r="R655" s="69">
        <f t="shared" si="340"/>
        <v>0</v>
      </c>
      <c r="S655" s="100">
        <f t="shared" si="340"/>
        <v>0</v>
      </c>
      <c r="T655" s="141">
        <f t="shared" si="323"/>
        <v>0.81621884103593412</v>
      </c>
      <c r="U655" s="16">
        <f t="shared" si="323"/>
        <v>0.81621884103593412</v>
      </c>
      <c r="V655" s="16" t="str">
        <f t="shared" si="323"/>
        <v xml:space="preserve"> </v>
      </c>
      <c r="W655" s="16" t="str">
        <f t="shared" si="323"/>
        <v xml:space="preserve"> </v>
      </c>
      <c r="X655" s="142" t="str">
        <f t="shared" si="323"/>
        <v xml:space="preserve"> </v>
      </c>
    </row>
    <row r="656" spans="1:24" s="1" customFormat="1" ht="48" customHeight="1" x14ac:dyDescent="0.2">
      <c r="A656" s="111"/>
      <c r="B656" s="32"/>
      <c r="C656" s="15" t="s">
        <v>565</v>
      </c>
      <c r="D656" s="38">
        <v>3</v>
      </c>
      <c r="E656" s="81">
        <f t="shared" si="336"/>
        <v>376799.39999999997</v>
      </c>
      <c r="F656" s="81">
        <v>376799.39999999997</v>
      </c>
      <c r="G656" s="81"/>
      <c r="H656" s="81"/>
      <c r="I656" s="112"/>
      <c r="J656" s="133">
        <f t="shared" si="315"/>
        <v>250004.30000000002</v>
      </c>
      <c r="K656" s="81">
        <v>250004.30000000002</v>
      </c>
      <c r="L656" s="81"/>
      <c r="M656" s="81"/>
      <c r="N656" s="112"/>
      <c r="O656" s="133">
        <f t="shared" si="339"/>
        <v>204058.22</v>
      </c>
      <c r="P656" s="81">
        <v>204058.22</v>
      </c>
      <c r="Q656" s="81"/>
      <c r="R656" s="81"/>
      <c r="S656" s="112"/>
      <c r="T656" s="141">
        <f t="shared" si="323"/>
        <v>0.81621884103593412</v>
      </c>
      <c r="U656" s="16">
        <f t="shared" si="323"/>
        <v>0.81621884103593412</v>
      </c>
      <c r="V656" s="16" t="str">
        <f t="shared" si="323"/>
        <v xml:space="preserve"> </v>
      </c>
      <c r="W656" s="16" t="str">
        <f t="shared" si="323"/>
        <v xml:space="preserve"> </v>
      </c>
      <c r="X656" s="142" t="str">
        <f t="shared" si="323"/>
        <v xml:space="preserve"> </v>
      </c>
    </row>
    <row r="657" spans="1:24" s="12" customFormat="1" ht="30.75" customHeight="1" x14ac:dyDescent="0.2">
      <c r="A657" s="111"/>
      <c r="B657" s="32"/>
      <c r="C657" s="15" t="s">
        <v>566</v>
      </c>
      <c r="D657" s="38">
        <v>3</v>
      </c>
      <c r="E657" s="81">
        <f t="shared" si="336"/>
        <v>34020</v>
      </c>
      <c r="F657" s="81"/>
      <c r="G657" s="81"/>
      <c r="H657" s="81">
        <v>34020</v>
      </c>
      <c r="I657" s="112"/>
      <c r="J657" s="133">
        <f t="shared" si="315"/>
        <v>0</v>
      </c>
      <c r="K657" s="81"/>
      <c r="L657" s="81"/>
      <c r="M657" s="81">
        <v>0</v>
      </c>
      <c r="N657" s="112"/>
      <c r="O657" s="133">
        <f t="shared" si="339"/>
        <v>0</v>
      </c>
      <c r="P657" s="81"/>
      <c r="Q657" s="81"/>
      <c r="R657" s="81">
        <v>0</v>
      </c>
      <c r="S657" s="112"/>
      <c r="T657" s="141" t="str">
        <f t="shared" si="323"/>
        <v xml:space="preserve"> </v>
      </c>
      <c r="U657" s="16" t="str">
        <f t="shared" si="323"/>
        <v xml:space="preserve"> </v>
      </c>
      <c r="V657" s="16" t="str">
        <f t="shared" si="323"/>
        <v xml:space="preserve"> </v>
      </c>
      <c r="W657" s="16" t="str">
        <f t="shared" si="323"/>
        <v xml:space="preserve"> </v>
      </c>
      <c r="X657" s="142" t="str">
        <f t="shared" si="323"/>
        <v xml:space="preserve"> </v>
      </c>
    </row>
    <row r="658" spans="1:24" s="12" customFormat="1" ht="23.25" customHeight="1" x14ac:dyDescent="0.2">
      <c r="A658" s="110"/>
      <c r="B658" s="11"/>
      <c r="C658" s="14" t="s">
        <v>368</v>
      </c>
      <c r="D658" s="38">
        <v>3</v>
      </c>
      <c r="E658" s="69">
        <f t="shared" si="336"/>
        <v>143251.29999999999</v>
      </c>
      <c r="F658" s="69">
        <f>+F659</f>
        <v>143251.29999999999</v>
      </c>
      <c r="G658" s="69">
        <f>+G659</f>
        <v>0</v>
      </c>
      <c r="H658" s="69">
        <f>+H659</f>
        <v>0</v>
      </c>
      <c r="I658" s="100">
        <f>+I659</f>
        <v>0</v>
      </c>
      <c r="J658" s="125">
        <f t="shared" si="315"/>
        <v>235875</v>
      </c>
      <c r="K658" s="69">
        <f>+K659</f>
        <v>235875</v>
      </c>
      <c r="L658" s="69">
        <f>+L659</f>
        <v>0</v>
      </c>
      <c r="M658" s="69">
        <f>+M659</f>
        <v>0</v>
      </c>
      <c r="N658" s="100">
        <f>+N659</f>
        <v>0</v>
      </c>
      <c r="O658" s="125">
        <f t="shared" si="339"/>
        <v>205662.24000000002</v>
      </c>
      <c r="P658" s="69">
        <f>+P659</f>
        <v>205662.24000000002</v>
      </c>
      <c r="Q658" s="69">
        <f>+Q659</f>
        <v>0</v>
      </c>
      <c r="R658" s="69">
        <f>+R659</f>
        <v>0</v>
      </c>
      <c r="S658" s="100">
        <f>+S659</f>
        <v>0</v>
      </c>
      <c r="T658" s="141">
        <f t="shared" si="323"/>
        <v>0.87191198728139918</v>
      </c>
      <c r="U658" s="16">
        <f t="shared" si="323"/>
        <v>0.87191198728139918</v>
      </c>
      <c r="V658" s="16" t="str">
        <f t="shared" si="323"/>
        <v xml:space="preserve"> </v>
      </c>
      <c r="W658" s="16" t="str">
        <f t="shared" si="323"/>
        <v xml:space="preserve"> </v>
      </c>
      <c r="X658" s="142" t="str">
        <f t="shared" si="323"/>
        <v xml:space="preserve"> </v>
      </c>
    </row>
    <row r="659" spans="1:24" s="12" customFormat="1" ht="60.75" customHeight="1" x14ac:dyDescent="0.2">
      <c r="A659" s="111"/>
      <c r="B659" s="32"/>
      <c r="C659" s="15" t="s">
        <v>567</v>
      </c>
      <c r="D659" s="38">
        <v>3</v>
      </c>
      <c r="E659" s="81">
        <f t="shared" si="336"/>
        <v>143251.29999999999</v>
      </c>
      <c r="F659" s="81">
        <v>143251.29999999999</v>
      </c>
      <c r="G659" s="81"/>
      <c r="H659" s="81"/>
      <c r="I659" s="112"/>
      <c r="J659" s="133">
        <f t="shared" si="315"/>
        <v>235875</v>
      </c>
      <c r="K659" s="81">
        <v>235875</v>
      </c>
      <c r="L659" s="81"/>
      <c r="M659" s="81"/>
      <c r="N659" s="112"/>
      <c r="O659" s="133">
        <f t="shared" si="339"/>
        <v>205662.24000000002</v>
      </c>
      <c r="P659" s="81">
        <v>205662.24000000002</v>
      </c>
      <c r="Q659" s="81"/>
      <c r="R659" s="81"/>
      <c r="S659" s="112"/>
      <c r="T659" s="141">
        <f t="shared" si="323"/>
        <v>0.87191198728139918</v>
      </c>
      <c r="U659" s="16">
        <f t="shared" si="323"/>
        <v>0.87191198728139918</v>
      </c>
      <c r="V659" s="16" t="str">
        <f t="shared" si="323"/>
        <v xml:space="preserve"> </v>
      </c>
      <c r="W659" s="16" t="str">
        <f t="shared" si="323"/>
        <v xml:space="preserve"> </v>
      </c>
      <c r="X659" s="142" t="str">
        <f t="shared" si="323"/>
        <v xml:space="preserve"> </v>
      </c>
    </row>
    <row r="660" spans="1:24" s="10" customFormat="1" ht="32.25" customHeight="1" x14ac:dyDescent="0.2">
      <c r="A660" s="101">
        <v>1163</v>
      </c>
      <c r="B660" s="33">
        <v>32002</v>
      </c>
      <c r="C660" s="14" t="s">
        <v>568</v>
      </c>
      <c r="D660" s="49">
        <v>2</v>
      </c>
      <c r="E660" s="69">
        <f t="shared" si="336"/>
        <v>361181</v>
      </c>
      <c r="F660" s="69">
        <f>+F661+F665</f>
        <v>0</v>
      </c>
      <c r="G660" s="69">
        <f t="shared" ref="G660:I660" si="341">+G661+G665</f>
        <v>296386.09999999998</v>
      </c>
      <c r="H660" s="69">
        <f t="shared" si="341"/>
        <v>64794.9</v>
      </c>
      <c r="I660" s="100">
        <f t="shared" si="341"/>
        <v>0</v>
      </c>
      <c r="J660" s="125">
        <f t="shared" si="315"/>
        <v>88521.89999999998</v>
      </c>
      <c r="K660" s="69">
        <f>+K661+K665</f>
        <v>0</v>
      </c>
      <c r="L660" s="69">
        <f t="shared" ref="L660:N660" si="342">+L661+L665</f>
        <v>88521.89999999998</v>
      </c>
      <c r="M660" s="69">
        <f t="shared" si="342"/>
        <v>0</v>
      </c>
      <c r="N660" s="100">
        <f t="shared" si="342"/>
        <v>0</v>
      </c>
      <c r="O660" s="125">
        <f t="shared" si="339"/>
        <v>31599.94</v>
      </c>
      <c r="P660" s="69">
        <f>+P661+P665</f>
        <v>0</v>
      </c>
      <c r="Q660" s="69">
        <f t="shared" ref="Q660:S660" si="343">+Q661+Q665</f>
        <v>31599.94</v>
      </c>
      <c r="R660" s="69">
        <f t="shared" si="343"/>
        <v>0</v>
      </c>
      <c r="S660" s="100">
        <f t="shared" si="343"/>
        <v>0</v>
      </c>
      <c r="T660" s="139">
        <f t="shared" si="323"/>
        <v>0.35697313320206647</v>
      </c>
      <c r="U660" s="9" t="str">
        <f t="shared" si="323"/>
        <v xml:space="preserve"> </v>
      </c>
      <c r="V660" s="9">
        <f t="shared" si="323"/>
        <v>0.35697313320206647</v>
      </c>
      <c r="W660" s="9" t="str">
        <f t="shared" si="323"/>
        <v xml:space="preserve"> </v>
      </c>
      <c r="X660" s="140" t="str">
        <f t="shared" si="323"/>
        <v xml:space="preserve"> </v>
      </c>
    </row>
    <row r="661" spans="1:24" s="1" customFormat="1" ht="31.5" customHeight="1" x14ac:dyDescent="0.2">
      <c r="A661" s="110"/>
      <c r="B661" s="11"/>
      <c r="C661" s="14" t="s">
        <v>371</v>
      </c>
      <c r="D661" s="38">
        <v>3</v>
      </c>
      <c r="E661" s="69">
        <f t="shared" si="336"/>
        <v>337295.5</v>
      </c>
      <c r="F661" s="69">
        <f>+F662+F663+F664</f>
        <v>0</v>
      </c>
      <c r="G661" s="69">
        <f t="shared" ref="G661:I661" si="344">+G662+G663+G664</f>
        <v>296386.09999999998</v>
      </c>
      <c r="H661" s="69">
        <f t="shared" si="344"/>
        <v>40909.4</v>
      </c>
      <c r="I661" s="100">
        <f t="shared" si="344"/>
        <v>0</v>
      </c>
      <c r="J661" s="125">
        <f t="shared" ref="J661:J670" si="345">SUM(K661:N661)</f>
        <v>88521.89999999998</v>
      </c>
      <c r="K661" s="69">
        <f>+K662+K663+K664</f>
        <v>0</v>
      </c>
      <c r="L661" s="69">
        <f t="shared" ref="L661:N661" si="346">+L662+L663+L664</f>
        <v>88521.89999999998</v>
      </c>
      <c r="M661" s="69">
        <f t="shared" si="346"/>
        <v>0</v>
      </c>
      <c r="N661" s="100">
        <f t="shared" si="346"/>
        <v>0</v>
      </c>
      <c r="O661" s="125">
        <f t="shared" ref="O661:O670" si="347">SUM(P661:S661)</f>
        <v>31599.94</v>
      </c>
      <c r="P661" s="69">
        <f>+P662+P663+P664</f>
        <v>0</v>
      </c>
      <c r="Q661" s="69">
        <f>+Q662+Q663+Q664</f>
        <v>31599.94</v>
      </c>
      <c r="R661" s="69">
        <f t="shared" ref="R661:S661" si="348">+R662+R663+R664</f>
        <v>0</v>
      </c>
      <c r="S661" s="100">
        <f t="shared" si="348"/>
        <v>0</v>
      </c>
      <c r="T661" s="141">
        <f t="shared" si="323"/>
        <v>0.35697313320206647</v>
      </c>
      <c r="U661" s="16" t="str">
        <f t="shared" si="323"/>
        <v xml:space="preserve"> </v>
      </c>
      <c r="V661" s="16">
        <f t="shared" si="323"/>
        <v>0.35697313320206647</v>
      </c>
      <c r="W661" s="16" t="str">
        <f t="shared" si="323"/>
        <v xml:space="preserve"> </v>
      </c>
      <c r="X661" s="142" t="str">
        <f t="shared" si="323"/>
        <v xml:space="preserve"> </v>
      </c>
    </row>
    <row r="662" spans="1:24" s="1" customFormat="1" ht="48.75" customHeight="1" x14ac:dyDescent="0.2">
      <c r="A662" s="111"/>
      <c r="B662" s="32"/>
      <c r="C662" s="15" t="s">
        <v>569</v>
      </c>
      <c r="D662" s="38">
        <v>3</v>
      </c>
      <c r="E662" s="81">
        <f t="shared" si="336"/>
        <v>176517</v>
      </c>
      <c r="F662" s="81"/>
      <c r="G662" s="81">
        <v>176517</v>
      </c>
      <c r="H662" s="81"/>
      <c r="I662" s="112"/>
      <c r="J662" s="133">
        <f t="shared" si="345"/>
        <v>88521.89999999998</v>
      </c>
      <c r="K662" s="81"/>
      <c r="L662" s="81">
        <v>88521.89999999998</v>
      </c>
      <c r="M662" s="81"/>
      <c r="N662" s="112"/>
      <c r="O662" s="133">
        <f t="shared" si="347"/>
        <v>31599.94</v>
      </c>
      <c r="P662" s="81"/>
      <c r="Q662" s="81">
        <v>31599.94</v>
      </c>
      <c r="R662" s="81"/>
      <c r="S662" s="112"/>
      <c r="T662" s="141">
        <f t="shared" si="323"/>
        <v>0.35697313320206647</v>
      </c>
      <c r="U662" s="16" t="str">
        <f t="shared" si="323"/>
        <v xml:space="preserve"> </v>
      </c>
      <c r="V662" s="16">
        <f t="shared" si="323"/>
        <v>0.35697313320206647</v>
      </c>
      <c r="W662" s="16" t="str">
        <f t="shared" si="323"/>
        <v xml:space="preserve"> </v>
      </c>
      <c r="X662" s="142" t="str">
        <f t="shared" si="323"/>
        <v xml:space="preserve"> </v>
      </c>
    </row>
    <row r="663" spans="1:24" s="1" customFormat="1" ht="48" customHeight="1" x14ac:dyDescent="0.2">
      <c r="A663" s="111"/>
      <c r="B663" s="32"/>
      <c r="C663" s="15" t="s">
        <v>570</v>
      </c>
      <c r="D663" s="38">
        <v>3</v>
      </c>
      <c r="E663" s="81">
        <f t="shared" si="336"/>
        <v>40909.4</v>
      </c>
      <c r="F663" s="81"/>
      <c r="G663" s="81"/>
      <c r="H663" s="81">
        <v>40909.4</v>
      </c>
      <c r="I663" s="112"/>
      <c r="J663" s="133">
        <f t="shared" si="345"/>
        <v>0</v>
      </c>
      <c r="K663" s="81"/>
      <c r="L663" s="81"/>
      <c r="M663" s="81">
        <v>0</v>
      </c>
      <c r="N663" s="112"/>
      <c r="O663" s="133">
        <f t="shared" si="347"/>
        <v>0</v>
      </c>
      <c r="P663" s="81"/>
      <c r="Q663" s="81"/>
      <c r="R663" s="81">
        <v>0</v>
      </c>
      <c r="S663" s="112"/>
      <c r="T663" s="141" t="str">
        <f t="shared" si="323"/>
        <v xml:space="preserve"> </v>
      </c>
      <c r="U663" s="16" t="str">
        <f t="shared" si="323"/>
        <v xml:space="preserve"> </v>
      </c>
      <c r="V663" s="16" t="str">
        <f t="shared" si="323"/>
        <v xml:space="preserve"> </v>
      </c>
      <c r="W663" s="16" t="str">
        <f t="shared" si="323"/>
        <v xml:space="preserve"> </v>
      </c>
      <c r="X663" s="142" t="str">
        <f t="shared" si="323"/>
        <v xml:space="preserve"> </v>
      </c>
    </row>
    <row r="664" spans="1:24" s="12" customFormat="1" ht="53.25" customHeight="1" x14ac:dyDescent="0.2">
      <c r="A664" s="111"/>
      <c r="B664" s="32"/>
      <c r="C664" s="15" t="s">
        <v>571</v>
      </c>
      <c r="D664" s="38">
        <v>3</v>
      </c>
      <c r="E664" s="81">
        <f t="shared" si="336"/>
        <v>119869.1</v>
      </c>
      <c r="F664" s="81"/>
      <c r="G664" s="81">
        <v>119869.1</v>
      </c>
      <c r="H664" s="81"/>
      <c r="I664" s="112"/>
      <c r="J664" s="133">
        <f t="shared" si="345"/>
        <v>0</v>
      </c>
      <c r="K664" s="81"/>
      <c r="L664" s="81">
        <v>0</v>
      </c>
      <c r="M664" s="81"/>
      <c r="N664" s="112"/>
      <c r="O664" s="133">
        <f t="shared" si="347"/>
        <v>0</v>
      </c>
      <c r="P664" s="81"/>
      <c r="Q664" s="81">
        <v>0</v>
      </c>
      <c r="R664" s="81"/>
      <c r="S664" s="112"/>
      <c r="T664" s="141" t="str">
        <f t="shared" si="323"/>
        <v xml:space="preserve"> </v>
      </c>
      <c r="U664" s="16" t="str">
        <f t="shared" si="323"/>
        <v xml:space="preserve"> </v>
      </c>
      <c r="V664" s="16" t="str">
        <f t="shared" si="323"/>
        <v xml:space="preserve"> </v>
      </c>
      <c r="W664" s="16" t="str">
        <f t="shared" si="323"/>
        <v xml:space="preserve"> </v>
      </c>
      <c r="X664" s="142" t="str">
        <f t="shared" si="323"/>
        <v xml:space="preserve"> </v>
      </c>
    </row>
    <row r="665" spans="1:24" s="12" customFormat="1" ht="25.5" customHeight="1" x14ac:dyDescent="0.2">
      <c r="A665" s="110"/>
      <c r="B665" s="11"/>
      <c r="C665" s="14" t="s">
        <v>395</v>
      </c>
      <c r="D665" s="8">
        <v>3</v>
      </c>
      <c r="E665" s="69">
        <f t="shared" si="336"/>
        <v>23885.5</v>
      </c>
      <c r="F665" s="69">
        <f>+F666</f>
        <v>0</v>
      </c>
      <c r="G665" s="69">
        <f t="shared" ref="G665:I665" si="349">+G666</f>
        <v>0</v>
      </c>
      <c r="H665" s="69">
        <f t="shared" si="349"/>
        <v>23885.5</v>
      </c>
      <c r="I665" s="100">
        <f t="shared" si="349"/>
        <v>0</v>
      </c>
      <c r="J665" s="125">
        <f t="shared" si="345"/>
        <v>0</v>
      </c>
      <c r="K665" s="69">
        <f>+K666</f>
        <v>0</v>
      </c>
      <c r="L665" s="69">
        <f t="shared" ref="L665:N665" si="350">+L666</f>
        <v>0</v>
      </c>
      <c r="M665" s="69">
        <f t="shared" si="350"/>
        <v>0</v>
      </c>
      <c r="N665" s="100">
        <f t="shared" si="350"/>
        <v>0</v>
      </c>
      <c r="O665" s="125">
        <f t="shared" si="347"/>
        <v>0</v>
      </c>
      <c r="P665" s="69">
        <f>+P666</f>
        <v>0</v>
      </c>
      <c r="Q665" s="69">
        <f t="shared" ref="Q665:S665" si="351">+Q666</f>
        <v>0</v>
      </c>
      <c r="R665" s="69">
        <f t="shared" si="351"/>
        <v>0</v>
      </c>
      <c r="S665" s="100">
        <f t="shared" si="351"/>
        <v>0</v>
      </c>
      <c r="T665" s="139" t="str">
        <f t="shared" si="323"/>
        <v xml:space="preserve"> </v>
      </c>
      <c r="U665" s="9" t="str">
        <f t="shared" si="323"/>
        <v xml:space="preserve"> </v>
      </c>
      <c r="V665" s="9" t="str">
        <f t="shared" si="323"/>
        <v xml:space="preserve"> </v>
      </c>
      <c r="W665" s="9" t="str">
        <f t="shared" si="323"/>
        <v xml:space="preserve"> </v>
      </c>
      <c r="X665" s="140" t="str">
        <f t="shared" si="323"/>
        <v xml:space="preserve"> </v>
      </c>
    </row>
    <row r="666" spans="1:24" s="12" customFormat="1" ht="44.25" customHeight="1" x14ac:dyDescent="0.2">
      <c r="A666" s="111"/>
      <c r="B666" s="32"/>
      <c r="C666" s="15" t="s">
        <v>572</v>
      </c>
      <c r="D666" s="38">
        <v>3</v>
      </c>
      <c r="E666" s="81">
        <f t="shared" si="336"/>
        <v>23885.5</v>
      </c>
      <c r="F666" s="81"/>
      <c r="G666" s="81"/>
      <c r="H666" s="81">
        <v>23885.5</v>
      </c>
      <c r="I666" s="112"/>
      <c r="J666" s="133">
        <f t="shared" si="345"/>
        <v>0</v>
      </c>
      <c r="K666" s="81"/>
      <c r="L666" s="81"/>
      <c r="M666" s="81">
        <v>0</v>
      </c>
      <c r="N666" s="112"/>
      <c r="O666" s="133">
        <f t="shared" si="347"/>
        <v>0</v>
      </c>
      <c r="P666" s="81"/>
      <c r="Q666" s="81"/>
      <c r="R666" s="81">
        <v>0</v>
      </c>
      <c r="S666" s="112"/>
      <c r="T666" s="141" t="str">
        <f t="shared" si="323"/>
        <v xml:space="preserve"> </v>
      </c>
      <c r="U666" s="16" t="str">
        <f t="shared" si="323"/>
        <v xml:space="preserve"> </v>
      </c>
      <c r="V666" s="16" t="str">
        <f t="shared" si="323"/>
        <v xml:space="preserve"> </v>
      </c>
      <c r="W666" s="16" t="str">
        <f t="shared" si="323"/>
        <v xml:space="preserve"> </v>
      </c>
      <c r="X666" s="142" t="str">
        <f t="shared" si="323"/>
        <v xml:space="preserve"> </v>
      </c>
    </row>
    <row r="667" spans="1:24" s="12" customFormat="1" ht="45.75" customHeight="1" x14ac:dyDescent="0.2">
      <c r="A667" s="101">
        <v>1163</v>
      </c>
      <c r="B667" s="33">
        <v>32003</v>
      </c>
      <c r="C667" s="14" t="s">
        <v>573</v>
      </c>
      <c r="D667" s="49">
        <v>2</v>
      </c>
      <c r="E667" s="69">
        <f t="shared" si="336"/>
        <v>0</v>
      </c>
      <c r="F667" s="69">
        <f>+F668</f>
        <v>0</v>
      </c>
      <c r="G667" s="69">
        <f t="shared" ref="G667:I668" si="352">+G668</f>
        <v>0</v>
      </c>
      <c r="H667" s="69">
        <f t="shared" si="352"/>
        <v>0</v>
      </c>
      <c r="I667" s="100">
        <f t="shared" si="352"/>
        <v>0</v>
      </c>
      <c r="J667" s="125">
        <f t="shared" si="345"/>
        <v>9318</v>
      </c>
      <c r="K667" s="69">
        <f>+K668</f>
        <v>0</v>
      </c>
      <c r="L667" s="69">
        <f t="shared" ref="L667:N668" si="353">+L668</f>
        <v>0</v>
      </c>
      <c r="M667" s="69">
        <f t="shared" si="353"/>
        <v>9318</v>
      </c>
      <c r="N667" s="100">
        <f t="shared" si="353"/>
        <v>0</v>
      </c>
      <c r="O667" s="125">
        <f t="shared" si="347"/>
        <v>8498</v>
      </c>
      <c r="P667" s="69">
        <f>+P668</f>
        <v>0</v>
      </c>
      <c r="Q667" s="69">
        <f t="shared" ref="Q667:S668" si="354">+Q668</f>
        <v>0</v>
      </c>
      <c r="R667" s="69">
        <f t="shared" si="354"/>
        <v>8498</v>
      </c>
      <c r="S667" s="100">
        <f t="shared" si="354"/>
        <v>0</v>
      </c>
      <c r="T667" s="139">
        <f t="shared" si="323"/>
        <v>0.91199828289332474</v>
      </c>
      <c r="U667" s="9" t="str">
        <f t="shared" si="323"/>
        <v xml:space="preserve"> </v>
      </c>
      <c r="V667" s="9" t="str">
        <f t="shared" si="323"/>
        <v xml:space="preserve"> </v>
      </c>
      <c r="W667" s="9">
        <f t="shared" si="323"/>
        <v>0.91199828289332474</v>
      </c>
      <c r="X667" s="140" t="str">
        <f t="shared" si="323"/>
        <v xml:space="preserve"> </v>
      </c>
    </row>
    <row r="668" spans="1:24" s="12" customFormat="1" ht="22.5" customHeight="1" x14ac:dyDescent="0.2">
      <c r="A668" s="110"/>
      <c r="B668" s="11"/>
      <c r="C668" s="14" t="s">
        <v>390</v>
      </c>
      <c r="D668" s="8">
        <v>3</v>
      </c>
      <c r="E668" s="69">
        <f t="shared" ref="E668:E669" si="355">SUM(F668:I668)</f>
        <v>0</v>
      </c>
      <c r="F668" s="69">
        <f>+F669</f>
        <v>0</v>
      </c>
      <c r="G668" s="69">
        <f t="shared" si="352"/>
        <v>0</v>
      </c>
      <c r="H668" s="69">
        <f t="shared" si="352"/>
        <v>0</v>
      </c>
      <c r="I668" s="100">
        <f t="shared" si="352"/>
        <v>0</v>
      </c>
      <c r="J668" s="125">
        <f t="shared" ref="J668:J669" si="356">SUM(K668:N668)</f>
        <v>9318</v>
      </c>
      <c r="K668" s="69">
        <f>+K669</f>
        <v>0</v>
      </c>
      <c r="L668" s="69">
        <f t="shared" si="353"/>
        <v>0</v>
      </c>
      <c r="M668" s="69">
        <f t="shared" si="353"/>
        <v>9318</v>
      </c>
      <c r="N668" s="100">
        <f t="shared" si="353"/>
        <v>0</v>
      </c>
      <c r="O668" s="125">
        <f t="shared" ref="O668:O669" si="357">SUM(P668:S668)</f>
        <v>8498</v>
      </c>
      <c r="P668" s="69">
        <f>+P669</f>
        <v>0</v>
      </c>
      <c r="Q668" s="69">
        <f t="shared" si="354"/>
        <v>0</v>
      </c>
      <c r="R668" s="69">
        <f t="shared" si="354"/>
        <v>8498</v>
      </c>
      <c r="S668" s="100">
        <f t="shared" si="354"/>
        <v>0</v>
      </c>
      <c r="T668" s="139">
        <f t="shared" si="323"/>
        <v>0.91199828289332474</v>
      </c>
      <c r="U668" s="9" t="str">
        <f t="shared" si="323"/>
        <v xml:space="preserve"> </v>
      </c>
      <c r="V668" s="9" t="str">
        <f t="shared" si="323"/>
        <v xml:space="preserve"> </v>
      </c>
      <c r="W668" s="9">
        <f t="shared" si="323"/>
        <v>0.91199828289332474</v>
      </c>
      <c r="X668" s="140" t="str">
        <f t="shared" si="323"/>
        <v xml:space="preserve"> </v>
      </c>
    </row>
    <row r="669" spans="1:24" s="12" customFormat="1" ht="43.5" customHeight="1" x14ac:dyDescent="0.2">
      <c r="A669" s="111"/>
      <c r="B669" s="32"/>
      <c r="C669" s="15" t="s">
        <v>574</v>
      </c>
      <c r="D669" s="8">
        <v>3</v>
      </c>
      <c r="E669" s="81">
        <f t="shared" si="355"/>
        <v>0</v>
      </c>
      <c r="F669" s="81"/>
      <c r="G669" s="81"/>
      <c r="H669" s="81">
        <v>0</v>
      </c>
      <c r="I669" s="112"/>
      <c r="J669" s="133">
        <f t="shared" si="356"/>
        <v>9318</v>
      </c>
      <c r="K669" s="81"/>
      <c r="L669" s="81"/>
      <c r="M669" s="81">
        <v>9318</v>
      </c>
      <c r="N669" s="112"/>
      <c r="O669" s="133">
        <f t="shared" si="357"/>
        <v>8498</v>
      </c>
      <c r="P669" s="81"/>
      <c r="Q669" s="81"/>
      <c r="R669" s="81">
        <v>8498</v>
      </c>
      <c r="S669" s="112"/>
      <c r="T669" s="141">
        <f t="shared" si="323"/>
        <v>0.91199828289332474</v>
      </c>
      <c r="U669" s="16" t="str">
        <f t="shared" si="323"/>
        <v xml:space="preserve"> </v>
      </c>
      <c r="V669" s="16" t="str">
        <f t="shared" si="323"/>
        <v xml:space="preserve"> </v>
      </c>
      <c r="W669" s="16">
        <f t="shared" si="323"/>
        <v>0.91199828289332474</v>
      </c>
      <c r="X669" s="142" t="str">
        <f t="shared" si="323"/>
        <v xml:space="preserve"> </v>
      </c>
    </row>
    <row r="670" spans="1:24" s="12" customFormat="1" ht="64.5" customHeight="1" x14ac:dyDescent="0.2">
      <c r="A670" s="101">
        <v>1168</v>
      </c>
      <c r="B670" s="33">
        <v>32001</v>
      </c>
      <c r="C670" s="14" t="s">
        <v>575</v>
      </c>
      <c r="D670" s="49">
        <v>2</v>
      </c>
      <c r="E670" s="69">
        <f t="shared" si="336"/>
        <v>502235.99999999994</v>
      </c>
      <c r="F670" s="69">
        <f>+F671+F674+F676</f>
        <v>0</v>
      </c>
      <c r="G670" s="69">
        <f t="shared" ref="G670:I670" si="358">+G671+G674+G676</f>
        <v>502235.99999999994</v>
      </c>
      <c r="H670" s="69">
        <f t="shared" si="358"/>
        <v>0</v>
      </c>
      <c r="I670" s="100">
        <f t="shared" si="358"/>
        <v>0</v>
      </c>
      <c r="J670" s="125">
        <f t="shared" si="345"/>
        <v>80399.400000000023</v>
      </c>
      <c r="K670" s="69">
        <f>+K671+K674+K676</f>
        <v>0</v>
      </c>
      <c r="L670" s="69">
        <f t="shared" ref="L670:N670" si="359">+L671+L674+L676</f>
        <v>79579.400000000023</v>
      </c>
      <c r="M670" s="69">
        <f t="shared" si="359"/>
        <v>820</v>
      </c>
      <c r="N670" s="100">
        <f t="shared" si="359"/>
        <v>0</v>
      </c>
      <c r="O670" s="125">
        <f t="shared" si="347"/>
        <v>21917.99</v>
      </c>
      <c r="P670" s="69">
        <f>+P671+P674+P676</f>
        <v>0</v>
      </c>
      <c r="Q670" s="69">
        <f t="shared" ref="Q670:S670" si="360">+Q671+Q674+Q676</f>
        <v>21917.99</v>
      </c>
      <c r="R670" s="69">
        <f t="shared" si="360"/>
        <v>0</v>
      </c>
      <c r="S670" s="100">
        <f t="shared" si="360"/>
        <v>0</v>
      </c>
      <c r="T670" s="139">
        <f t="shared" si="323"/>
        <v>0.27261385035211699</v>
      </c>
      <c r="U670" s="9" t="str">
        <f t="shared" si="323"/>
        <v xml:space="preserve"> </v>
      </c>
      <c r="V670" s="9">
        <f t="shared" si="323"/>
        <v>0.2754229109543424</v>
      </c>
      <c r="W670" s="9">
        <f t="shared" si="323"/>
        <v>0</v>
      </c>
      <c r="X670" s="140" t="str">
        <f t="shared" si="323"/>
        <v xml:space="preserve"> </v>
      </c>
    </row>
    <row r="671" spans="1:24" s="12" customFormat="1" ht="28.5" customHeight="1" x14ac:dyDescent="0.2">
      <c r="A671" s="110"/>
      <c r="B671" s="11"/>
      <c r="C671" s="14" t="s">
        <v>371</v>
      </c>
      <c r="D671" s="8">
        <v>3</v>
      </c>
      <c r="E671" s="69">
        <f t="shared" ref="E671:E677" si="361">SUM(F671:I671)</f>
        <v>79938.100000000006</v>
      </c>
      <c r="F671" s="69">
        <f>+F672+F673</f>
        <v>0</v>
      </c>
      <c r="G671" s="69">
        <f t="shared" ref="G671:I671" si="362">+G672+G673</f>
        <v>79938.100000000006</v>
      </c>
      <c r="H671" s="69">
        <f t="shared" si="362"/>
        <v>0</v>
      </c>
      <c r="I671" s="100">
        <f t="shared" si="362"/>
        <v>0</v>
      </c>
      <c r="J671" s="125">
        <f t="shared" ref="J671:J676" si="363">SUM(K671:N671)</f>
        <v>80399.400000000023</v>
      </c>
      <c r="K671" s="69">
        <f>+K672+K673</f>
        <v>0</v>
      </c>
      <c r="L671" s="69">
        <f t="shared" ref="L671:N671" si="364">+L672+L673</f>
        <v>79579.400000000023</v>
      </c>
      <c r="M671" s="69">
        <f t="shared" si="364"/>
        <v>820</v>
      </c>
      <c r="N671" s="100">
        <f t="shared" si="364"/>
        <v>0</v>
      </c>
      <c r="O671" s="125">
        <f t="shared" ref="O671:O676" si="365">SUM(P671:S671)</f>
        <v>21917.99</v>
      </c>
      <c r="P671" s="69">
        <f>+P672+P673</f>
        <v>0</v>
      </c>
      <c r="Q671" s="69">
        <f t="shared" ref="Q671:S671" si="366">+Q672+Q673</f>
        <v>21917.99</v>
      </c>
      <c r="R671" s="69">
        <f t="shared" si="366"/>
        <v>0</v>
      </c>
      <c r="S671" s="100">
        <f t="shared" si="366"/>
        <v>0</v>
      </c>
      <c r="T671" s="139">
        <f t="shared" si="323"/>
        <v>0.27261385035211699</v>
      </c>
      <c r="U671" s="9" t="str">
        <f t="shared" si="323"/>
        <v xml:space="preserve"> </v>
      </c>
      <c r="V671" s="9">
        <f t="shared" si="323"/>
        <v>0.2754229109543424</v>
      </c>
      <c r="W671" s="9">
        <f t="shared" si="323"/>
        <v>0</v>
      </c>
      <c r="X671" s="140" t="str">
        <f t="shared" si="323"/>
        <v xml:space="preserve"> </v>
      </c>
    </row>
    <row r="672" spans="1:24" s="12" customFormat="1" ht="36" customHeight="1" x14ac:dyDescent="0.2">
      <c r="A672" s="111"/>
      <c r="B672" s="32"/>
      <c r="C672" s="15" t="s">
        <v>576</v>
      </c>
      <c r="D672" s="8">
        <v>3</v>
      </c>
      <c r="E672" s="81">
        <f t="shared" si="361"/>
        <v>79938.100000000006</v>
      </c>
      <c r="F672" s="81"/>
      <c r="G672" s="81">
        <v>79938.100000000006</v>
      </c>
      <c r="H672" s="81"/>
      <c r="I672" s="112"/>
      <c r="J672" s="133">
        <f t="shared" si="363"/>
        <v>79579.400000000023</v>
      </c>
      <c r="K672" s="81"/>
      <c r="L672" s="81">
        <v>79579.400000000023</v>
      </c>
      <c r="M672" s="81"/>
      <c r="N672" s="112"/>
      <c r="O672" s="133">
        <f t="shared" si="365"/>
        <v>21917.99</v>
      </c>
      <c r="P672" s="81"/>
      <c r="Q672" s="81">
        <v>21917.99</v>
      </c>
      <c r="R672" s="81"/>
      <c r="S672" s="112"/>
      <c r="T672" s="141">
        <f t="shared" si="323"/>
        <v>0.2754229109543424</v>
      </c>
      <c r="U672" s="16" t="str">
        <f t="shared" si="323"/>
        <v xml:space="preserve"> </v>
      </c>
      <c r="V672" s="16">
        <f t="shared" si="323"/>
        <v>0.2754229109543424</v>
      </c>
      <c r="W672" s="16" t="str">
        <f t="shared" si="323"/>
        <v xml:space="preserve"> </v>
      </c>
      <c r="X672" s="142" t="str">
        <f t="shared" si="323"/>
        <v xml:space="preserve"> </v>
      </c>
    </row>
    <row r="673" spans="1:24" s="1" customFormat="1" ht="42" customHeight="1" x14ac:dyDescent="0.2">
      <c r="A673" s="111"/>
      <c r="B673" s="32"/>
      <c r="C673" s="15" t="s">
        <v>577</v>
      </c>
      <c r="D673" s="8">
        <v>3</v>
      </c>
      <c r="E673" s="81">
        <f t="shared" si="361"/>
        <v>0</v>
      </c>
      <c r="F673" s="81"/>
      <c r="G673" s="81"/>
      <c r="H673" s="81">
        <v>0</v>
      </c>
      <c r="I673" s="112"/>
      <c r="J673" s="133">
        <f t="shared" si="363"/>
        <v>820</v>
      </c>
      <c r="K673" s="81"/>
      <c r="L673" s="81"/>
      <c r="M673" s="81">
        <v>820</v>
      </c>
      <c r="N673" s="112"/>
      <c r="O673" s="133">
        <f t="shared" si="365"/>
        <v>0</v>
      </c>
      <c r="P673" s="81"/>
      <c r="Q673" s="81"/>
      <c r="R673" s="81">
        <v>0</v>
      </c>
      <c r="S673" s="112"/>
      <c r="T673" s="141">
        <f t="shared" si="323"/>
        <v>0</v>
      </c>
      <c r="U673" s="16" t="str">
        <f t="shared" si="323"/>
        <v xml:space="preserve"> </v>
      </c>
      <c r="V673" s="16" t="str">
        <f t="shared" si="323"/>
        <v xml:space="preserve"> </v>
      </c>
      <c r="W673" s="16">
        <f t="shared" si="323"/>
        <v>0</v>
      </c>
      <c r="X673" s="142" t="str">
        <f t="shared" si="323"/>
        <v xml:space="preserve"> </v>
      </c>
    </row>
    <row r="674" spans="1:24" s="10" customFormat="1" ht="26.25" customHeight="1" x14ac:dyDescent="0.2">
      <c r="A674" s="110"/>
      <c r="B674" s="11"/>
      <c r="C674" s="14" t="s">
        <v>366</v>
      </c>
      <c r="D674" s="8">
        <v>3</v>
      </c>
      <c r="E674" s="69">
        <f t="shared" si="361"/>
        <v>330406.59999999998</v>
      </c>
      <c r="F674" s="69">
        <f>+F675</f>
        <v>0</v>
      </c>
      <c r="G674" s="69">
        <f t="shared" ref="G674:I674" si="367">+G675</f>
        <v>330406.59999999998</v>
      </c>
      <c r="H674" s="69">
        <f t="shared" si="367"/>
        <v>0</v>
      </c>
      <c r="I674" s="100">
        <f t="shared" si="367"/>
        <v>0</v>
      </c>
      <c r="J674" s="125">
        <f t="shared" si="363"/>
        <v>0</v>
      </c>
      <c r="K674" s="69">
        <f>+K675</f>
        <v>0</v>
      </c>
      <c r="L674" s="69">
        <f t="shared" ref="L674:N674" si="368">+L675</f>
        <v>0</v>
      </c>
      <c r="M674" s="69">
        <f t="shared" si="368"/>
        <v>0</v>
      </c>
      <c r="N674" s="100">
        <f t="shared" si="368"/>
        <v>0</v>
      </c>
      <c r="O674" s="125">
        <f t="shared" si="365"/>
        <v>0</v>
      </c>
      <c r="P674" s="69">
        <f>+P675</f>
        <v>0</v>
      </c>
      <c r="Q674" s="69">
        <f t="shared" ref="Q674:S674" si="369">+Q675</f>
        <v>0</v>
      </c>
      <c r="R674" s="69">
        <f t="shared" si="369"/>
        <v>0</v>
      </c>
      <c r="S674" s="100">
        <f t="shared" si="369"/>
        <v>0</v>
      </c>
      <c r="T674" s="139" t="str">
        <f t="shared" si="323"/>
        <v xml:space="preserve"> </v>
      </c>
      <c r="U674" s="9" t="str">
        <f t="shared" si="323"/>
        <v xml:space="preserve"> </v>
      </c>
      <c r="V674" s="9" t="str">
        <f t="shared" si="323"/>
        <v xml:space="preserve"> </v>
      </c>
      <c r="W674" s="9" t="str">
        <f t="shared" si="323"/>
        <v xml:space="preserve"> </v>
      </c>
      <c r="X674" s="140" t="str">
        <f t="shared" si="323"/>
        <v xml:space="preserve"> </v>
      </c>
    </row>
    <row r="675" spans="1:24" s="1" customFormat="1" ht="45.75" customHeight="1" x14ac:dyDescent="0.2">
      <c r="A675" s="111"/>
      <c r="B675" s="32"/>
      <c r="C675" s="15" t="s">
        <v>578</v>
      </c>
      <c r="D675" s="38">
        <v>3</v>
      </c>
      <c r="E675" s="81">
        <f t="shared" si="361"/>
        <v>330406.59999999998</v>
      </c>
      <c r="F675" s="81"/>
      <c r="G675" s="81">
        <v>330406.59999999998</v>
      </c>
      <c r="H675" s="81"/>
      <c r="I675" s="112"/>
      <c r="J675" s="133">
        <f t="shared" si="363"/>
        <v>0</v>
      </c>
      <c r="K675" s="81"/>
      <c r="L675" s="81">
        <v>0</v>
      </c>
      <c r="M675" s="81"/>
      <c r="N675" s="112"/>
      <c r="O675" s="133">
        <f t="shared" si="365"/>
        <v>0</v>
      </c>
      <c r="P675" s="81"/>
      <c r="Q675" s="81">
        <v>0</v>
      </c>
      <c r="R675" s="81"/>
      <c r="S675" s="112"/>
      <c r="T675" s="141" t="str">
        <f t="shared" si="323"/>
        <v xml:space="preserve"> </v>
      </c>
      <c r="U675" s="16" t="str">
        <f t="shared" si="323"/>
        <v xml:space="preserve"> </v>
      </c>
      <c r="V675" s="16" t="str">
        <f t="shared" si="323"/>
        <v xml:space="preserve"> </v>
      </c>
      <c r="W675" s="16" t="str">
        <f t="shared" si="323"/>
        <v xml:space="preserve"> </v>
      </c>
      <c r="X675" s="142" t="str">
        <f t="shared" si="323"/>
        <v xml:space="preserve"> </v>
      </c>
    </row>
    <row r="676" spans="1:24" s="12" customFormat="1" ht="56.25" customHeight="1" x14ac:dyDescent="0.2">
      <c r="A676" s="110"/>
      <c r="B676" s="11"/>
      <c r="C676" s="14" t="s">
        <v>575</v>
      </c>
      <c r="D676" s="8">
        <v>3</v>
      </c>
      <c r="E676" s="69">
        <f t="shared" si="361"/>
        <v>91891.3</v>
      </c>
      <c r="F676" s="69">
        <v>0</v>
      </c>
      <c r="G676" s="69">
        <v>91891.3</v>
      </c>
      <c r="H676" s="69">
        <v>0</v>
      </c>
      <c r="I676" s="100">
        <v>0</v>
      </c>
      <c r="J676" s="125">
        <f t="shared" si="363"/>
        <v>0</v>
      </c>
      <c r="K676" s="69">
        <v>0</v>
      </c>
      <c r="L676" s="69">
        <v>0</v>
      </c>
      <c r="M676" s="69">
        <v>0</v>
      </c>
      <c r="N676" s="100">
        <v>0</v>
      </c>
      <c r="O676" s="125">
        <f t="shared" si="365"/>
        <v>0</v>
      </c>
      <c r="P676" s="69">
        <v>0</v>
      </c>
      <c r="Q676" s="69">
        <v>0</v>
      </c>
      <c r="R676" s="69">
        <v>0</v>
      </c>
      <c r="S676" s="100">
        <v>0</v>
      </c>
      <c r="T676" s="139" t="str">
        <f t="shared" si="323"/>
        <v xml:space="preserve"> </v>
      </c>
      <c r="U676" s="9" t="str">
        <f t="shared" si="323"/>
        <v xml:space="preserve"> </v>
      </c>
      <c r="V676" s="9" t="str">
        <f t="shared" si="323"/>
        <v xml:space="preserve"> </v>
      </c>
      <c r="W676" s="9" t="str">
        <f t="shared" si="323"/>
        <v xml:space="preserve"> </v>
      </c>
      <c r="X676" s="140" t="str">
        <f t="shared" si="323"/>
        <v xml:space="preserve"> </v>
      </c>
    </row>
    <row r="677" spans="1:24" s="12" customFormat="1" ht="47.25" customHeight="1" x14ac:dyDescent="0.2">
      <c r="A677" s="101">
        <v>1183</v>
      </c>
      <c r="B677" s="33">
        <v>32001</v>
      </c>
      <c r="C677" s="14" t="s">
        <v>579</v>
      </c>
      <c r="D677" s="49">
        <v>2</v>
      </c>
      <c r="E677" s="84">
        <f t="shared" si="361"/>
        <v>354950</v>
      </c>
      <c r="F677" s="84">
        <f>+F678+F683+F694+F696</f>
        <v>0</v>
      </c>
      <c r="G677" s="84">
        <f>+G678+G683+G694+G696</f>
        <v>290205.2</v>
      </c>
      <c r="H677" s="84">
        <f>+H678+H683+H694+H696</f>
        <v>64744.799999999996</v>
      </c>
      <c r="I677" s="115">
        <f>+I678+I683+I694+I696</f>
        <v>0</v>
      </c>
      <c r="J677" s="135">
        <f t="shared" ref="J677" si="370">SUM(K677:N677)</f>
        <v>132524.9</v>
      </c>
      <c r="K677" s="84">
        <f>+K678+K683+K694+K696</f>
        <v>0</v>
      </c>
      <c r="L677" s="84">
        <f>+L678+L683+L694+L696</f>
        <v>122615.3</v>
      </c>
      <c r="M677" s="84">
        <f>+M678+M683+M694+M696</f>
        <v>9909.5999999999985</v>
      </c>
      <c r="N677" s="115">
        <f>+N678+N683+N694+N696</f>
        <v>0</v>
      </c>
      <c r="O677" s="135">
        <f t="shared" ref="O677" si="371">SUM(P677:S677)</f>
        <v>115493.06999999999</v>
      </c>
      <c r="P677" s="84">
        <f>+P678+P683+P694+P696</f>
        <v>0</v>
      </c>
      <c r="Q677" s="84">
        <f>+Q678+Q683+Q694+Q696</f>
        <v>107837.26999999999</v>
      </c>
      <c r="R677" s="84">
        <f>+R678+R683+R694+R696</f>
        <v>7655.8</v>
      </c>
      <c r="S677" s="115">
        <f>+S678+S683+S694+S696</f>
        <v>0</v>
      </c>
      <c r="T677" s="139">
        <f t="shared" si="323"/>
        <v>0.8714820384697517</v>
      </c>
      <c r="U677" s="9" t="str">
        <f t="shared" si="323"/>
        <v xml:space="preserve"> </v>
      </c>
      <c r="V677" s="9">
        <f t="shared" si="323"/>
        <v>0.87947646011549929</v>
      </c>
      <c r="W677" s="9">
        <f t="shared" si="323"/>
        <v>0.77256397836441448</v>
      </c>
      <c r="X677" s="140" t="str">
        <f t="shared" si="323"/>
        <v xml:space="preserve"> </v>
      </c>
    </row>
    <row r="678" spans="1:24" s="10" customFormat="1" ht="25.5" customHeight="1" x14ac:dyDescent="0.2">
      <c r="A678" s="110"/>
      <c r="B678" s="11"/>
      <c r="C678" s="14" t="s">
        <v>371</v>
      </c>
      <c r="D678" s="8">
        <v>3</v>
      </c>
      <c r="E678" s="84">
        <f>SUM(F678:I678)</f>
        <v>354950</v>
      </c>
      <c r="F678" s="84">
        <f>+F679+F680+F681+F682</f>
        <v>0</v>
      </c>
      <c r="G678" s="84">
        <f t="shared" ref="G678:I678" si="372">+G679+G680+G681+G682</f>
        <v>290205.2</v>
      </c>
      <c r="H678" s="84">
        <f t="shared" si="372"/>
        <v>64744.799999999996</v>
      </c>
      <c r="I678" s="115">
        <f t="shared" si="372"/>
        <v>0</v>
      </c>
      <c r="J678" s="135">
        <f>SUM(K678:N678)</f>
        <v>20755.3</v>
      </c>
      <c r="K678" s="84">
        <f>+K679+K680+K681+K682</f>
        <v>0</v>
      </c>
      <c r="L678" s="84">
        <f t="shared" ref="L678:N678" si="373">+L679+L680+L681+L682</f>
        <v>19889.5</v>
      </c>
      <c r="M678" s="84">
        <f t="shared" si="373"/>
        <v>865.8</v>
      </c>
      <c r="N678" s="115">
        <f t="shared" si="373"/>
        <v>0</v>
      </c>
      <c r="O678" s="135">
        <f>SUM(P678:S678)</f>
        <v>20754.36</v>
      </c>
      <c r="P678" s="84">
        <f>+P679+P680+P681+P682</f>
        <v>0</v>
      </c>
      <c r="Q678" s="84">
        <f t="shared" ref="Q678:S678" si="374">+Q679+Q680+Q681+Q682</f>
        <v>19889.36</v>
      </c>
      <c r="R678" s="84">
        <f t="shared" si="374"/>
        <v>865</v>
      </c>
      <c r="S678" s="115">
        <f t="shared" si="374"/>
        <v>0</v>
      </c>
      <c r="T678" s="139">
        <f t="shared" si="323"/>
        <v>0.99995471036313621</v>
      </c>
      <c r="U678" s="9" t="str">
        <f t="shared" si="323"/>
        <v xml:space="preserve"> </v>
      </c>
      <c r="V678" s="9">
        <f t="shared" si="323"/>
        <v>0.99999296111013347</v>
      </c>
      <c r="W678" s="9">
        <f t="shared" si="323"/>
        <v>0.99907599907599909</v>
      </c>
      <c r="X678" s="140" t="str">
        <f t="shared" si="323"/>
        <v xml:space="preserve"> </v>
      </c>
    </row>
    <row r="679" spans="1:24" ht="28.5" customHeight="1" x14ac:dyDescent="0.2">
      <c r="A679" s="111"/>
      <c r="B679" s="32"/>
      <c r="C679" s="15" t="s">
        <v>580</v>
      </c>
      <c r="D679" s="38">
        <v>3</v>
      </c>
      <c r="E679" s="85">
        <f>SUM(F679:I679)</f>
        <v>290205.2</v>
      </c>
      <c r="F679" s="85"/>
      <c r="G679" s="86">
        <v>290205.2</v>
      </c>
      <c r="H679" s="85"/>
      <c r="I679" s="116"/>
      <c r="J679" s="134">
        <f>SUM(K679:N679)</f>
        <v>0</v>
      </c>
      <c r="K679" s="85"/>
      <c r="L679" s="86">
        <v>0</v>
      </c>
      <c r="M679" s="85"/>
      <c r="N679" s="116"/>
      <c r="O679" s="134">
        <f>SUM(P679:S679)</f>
        <v>0</v>
      </c>
      <c r="P679" s="85"/>
      <c r="Q679" s="86">
        <v>0</v>
      </c>
      <c r="R679" s="85"/>
      <c r="S679" s="116"/>
      <c r="T679" s="141" t="str">
        <f t="shared" si="323"/>
        <v xml:space="preserve"> </v>
      </c>
      <c r="U679" s="16" t="str">
        <f t="shared" si="323"/>
        <v xml:space="preserve"> </v>
      </c>
      <c r="V679" s="16" t="str">
        <f t="shared" si="323"/>
        <v xml:space="preserve"> </v>
      </c>
      <c r="W679" s="16" t="str">
        <f t="shared" si="323"/>
        <v xml:space="preserve"> </v>
      </c>
      <c r="X679" s="142" t="str">
        <f t="shared" si="323"/>
        <v xml:space="preserve"> </v>
      </c>
    </row>
    <row r="680" spans="1:24" ht="47.25" customHeight="1" x14ac:dyDescent="0.2">
      <c r="A680" s="111"/>
      <c r="B680" s="32"/>
      <c r="C680" s="15" t="s">
        <v>581</v>
      </c>
      <c r="D680" s="38">
        <v>3</v>
      </c>
      <c r="E680" s="85">
        <f t="shared" ref="E680:E682" si="375">SUM(F680:I680)</f>
        <v>63495.1</v>
      </c>
      <c r="F680" s="85"/>
      <c r="G680" s="86"/>
      <c r="H680" s="85">
        <v>63495.1</v>
      </c>
      <c r="I680" s="116"/>
      <c r="J680" s="134">
        <f t="shared" ref="J680:J682" si="376">SUM(K680:N680)</f>
        <v>0</v>
      </c>
      <c r="K680" s="85"/>
      <c r="L680" s="86"/>
      <c r="M680" s="85">
        <v>0</v>
      </c>
      <c r="N680" s="116"/>
      <c r="O680" s="134">
        <f t="shared" ref="O680:O682" si="377">SUM(P680:S680)</f>
        <v>0</v>
      </c>
      <c r="P680" s="85"/>
      <c r="Q680" s="86"/>
      <c r="R680" s="85">
        <v>0</v>
      </c>
      <c r="S680" s="116"/>
      <c r="T680" s="141" t="str">
        <f t="shared" si="323"/>
        <v xml:space="preserve"> </v>
      </c>
      <c r="U680" s="16" t="str">
        <f t="shared" si="323"/>
        <v xml:space="preserve"> </v>
      </c>
      <c r="V680" s="16" t="str">
        <f t="shared" si="323"/>
        <v xml:space="preserve"> </v>
      </c>
      <c r="W680" s="16" t="str">
        <f t="shared" si="323"/>
        <v xml:space="preserve"> </v>
      </c>
      <c r="X680" s="142" t="str">
        <f t="shared" si="323"/>
        <v xml:space="preserve"> </v>
      </c>
    </row>
    <row r="681" spans="1:24" ht="52.5" customHeight="1" x14ac:dyDescent="0.2">
      <c r="A681" s="111"/>
      <c r="B681" s="32"/>
      <c r="C681" s="15" t="s">
        <v>582</v>
      </c>
      <c r="D681" s="38">
        <v>3</v>
      </c>
      <c r="E681" s="85">
        <f t="shared" si="375"/>
        <v>1249.6999999999998</v>
      </c>
      <c r="F681" s="85"/>
      <c r="G681" s="86"/>
      <c r="H681" s="85">
        <v>1249.6999999999998</v>
      </c>
      <c r="I681" s="116"/>
      <c r="J681" s="134">
        <f t="shared" si="376"/>
        <v>0</v>
      </c>
      <c r="K681" s="85"/>
      <c r="L681" s="86"/>
      <c r="M681" s="85">
        <v>0</v>
      </c>
      <c r="N681" s="116"/>
      <c r="O681" s="134">
        <f t="shared" si="377"/>
        <v>0</v>
      </c>
      <c r="P681" s="85"/>
      <c r="Q681" s="86"/>
      <c r="R681" s="85">
        <v>0</v>
      </c>
      <c r="S681" s="116"/>
      <c r="T681" s="141" t="str">
        <f t="shared" si="323"/>
        <v xml:space="preserve"> </v>
      </c>
      <c r="U681" s="16" t="str">
        <f t="shared" si="323"/>
        <v xml:space="preserve"> </v>
      </c>
      <c r="V681" s="16" t="str">
        <f t="shared" si="323"/>
        <v xml:space="preserve"> </v>
      </c>
      <c r="W681" s="16" t="str">
        <f t="shared" si="323"/>
        <v xml:space="preserve"> </v>
      </c>
      <c r="X681" s="142" t="str">
        <f t="shared" si="323"/>
        <v xml:space="preserve"> </v>
      </c>
    </row>
    <row r="682" spans="1:24" ht="36" customHeight="1" x14ac:dyDescent="0.2">
      <c r="A682" s="111"/>
      <c r="B682" s="32"/>
      <c r="C682" s="15" t="s">
        <v>583</v>
      </c>
      <c r="D682" s="38">
        <v>3</v>
      </c>
      <c r="E682" s="85">
        <f t="shared" si="375"/>
        <v>0</v>
      </c>
      <c r="F682" s="85"/>
      <c r="G682" s="86">
        <v>0</v>
      </c>
      <c r="H682" s="85">
        <v>0</v>
      </c>
      <c r="I682" s="116"/>
      <c r="J682" s="134">
        <f t="shared" si="376"/>
        <v>20755.3</v>
      </c>
      <c r="K682" s="85"/>
      <c r="L682" s="86">
        <v>19889.5</v>
      </c>
      <c r="M682" s="85">
        <v>865.8</v>
      </c>
      <c r="N682" s="116"/>
      <c r="O682" s="134">
        <f t="shared" si="377"/>
        <v>20754.36</v>
      </c>
      <c r="P682" s="85"/>
      <c r="Q682" s="86">
        <v>19889.36</v>
      </c>
      <c r="R682" s="85">
        <v>865</v>
      </c>
      <c r="S682" s="116"/>
      <c r="T682" s="141">
        <f t="shared" ref="T682:X732" si="378">IF(J682=0," ",O682/J682)</f>
        <v>0.99995471036313621</v>
      </c>
      <c r="U682" s="16" t="str">
        <f t="shared" si="378"/>
        <v xml:space="preserve"> </v>
      </c>
      <c r="V682" s="16">
        <f t="shared" si="378"/>
        <v>0.99999296111013347</v>
      </c>
      <c r="W682" s="16">
        <f t="shared" si="378"/>
        <v>0.99907599907599909</v>
      </c>
      <c r="X682" s="142" t="str">
        <f t="shared" si="378"/>
        <v xml:space="preserve"> </v>
      </c>
    </row>
    <row r="683" spans="1:24" s="12" customFormat="1" ht="27.75" customHeight="1" x14ac:dyDescent="0.2">
      <c r="A683" s="110"/>
      <c r="B683" s="11"/>
      <c r="C683" s="14" t="s">
        <v>364</v>
      </c>
      <c r="D683" s="8">
        <v>3</v>
      </c>
      <c r="E683" s="84">
        <f>SUM(F683:I683)</f>
        <v>0</v>
      </c>
      <c r="F683" s="84">
        <f>+F684+F685+F686+F687+F688+F689+F690+F691+F692+F693</f>
        <v>0</v>
      </c>
      <c r="G683" s="84">
        <f>+G684+G685+G686+G687+G688+G689+G690+G691+G692+G693</f>
        <v>0</v>
      </c>
      <c r="H683" s="84">
        <f>+H684+H685+H686+H687+H688+H689+H690+H691+H692+H693</f>
        <v>0</v>
      </c>
      <c r="I683" s="115">
        <f>+I684+I685+I686+I687+I688+I689+I690+I691+I692+I693</f>
        <v>0</v>
      </c>
      <c r="J683" s="135">
        <f>SUM(K683:N683)</f>
        <v>79713.5</v>
      </c>
      <c r="K683" s="84">
        <f>+K684+K685+K686+K687+K688+K689+K690+K691+K692+K693</f>
        <v>0</v>
      </c>
      <c r="L683" s="84">
        <f>+L684+L685+L686+L687+L688+L689+L690+L691+L692+L693</f>
        <v>79713.5</v>
      </c>
      <c r="M683" s="84">
        <f>+M684+M685+M686+M687+M688+M689+M690+M691+M692+M693</f>
        <v>0</v>
      </c>
      <c r="N683" s="115">
        <f>+N684+N685+N686+N687+N688+N689+N690+N691+N692+N693</f>
        <v>0</v>
      </c>
      <c r="O683" s="135">
        <f>SUM(P683:S683)</f>
        <v>64936.23</v>
      </c>
      <c r="P683" s="84">
        <f>+P684+P685+P686+P687+P688+P689+P690+P691+P692+P693</f>
        <v>0</v>
      </c>
      <c r="Q683" s="84">
        <f>+Q684+Q685+Q686+Q687+Q688+Q689+Q690+Q691+Q692+Q693</f>
        <v>64936.23</v>
      </c>
      <c r="R683" s="84">
        <f>+R684+R685+R686+R687+R688+R689+R690+R691+R692+R693</f>
        <v>0</v>
      </c>
      <c r="S683" s="115">
        <f>+S684+S685+S686+S687+S688+S689+S690+S691+S692+S693</f>
        <v>0</v>
      </c>
      <c r="T683" s="139">
        <f t="shared" si="378"/>
        <v>0.81462023371198111</v>
      </c>
      <c r="U683" s="9" t="str">
        <f t="shared" si="378"/>
        <v xml:space="preserve"> </v>
      </c>
      <c r="V683" s="9">
        <f t="shared" si="378"/>
        <v>0.81462023371198111</v>
      </c>
      <c r="W683" s="9" t="str">
        <f t="shared" si="378"/>
        <v xml:space="preserve"> </v>
      </c>
      <c r="X683" s="140" t="str">
        <f t="shared" si="378"/>
        <v xml:space="preserve"> </v>
      </c>
    </row>
    <row r="684" spans="1:24" ht="44.25" customHeight="1" x14ac:dyDescent="0.2">
      <c r="A684" s="111"/>
      <c r="B684" s="32"/>
      <c r="C684" s="15" t="s">
        <v>584</v>
      </c>
      <c r="D684" s="38">
        <v>3</v>
      </c>
      <c r="E684" s="85">
        <f>SUM(F684:I684)</f>
        <v>0</v>
      </c>
      <c r="F684" s="85"/>
      <c r="G684" s="86">
        <v>0</v>
      </c>
      <c r="H684" s="85"/>
      <c r="I684" s="116"/>
      <c r="J684" s="134">
        <f>SUM(K684:N684)</f>
        <v>942.1</v>
      </c>
      <c r="K684" s="85"/>
      <c r="L684" s="86">
        <v>942.1</v>
      </c>
      <c r="M684" s="85"/>
      <c r="N684" s="116"/>
      <c r="O684" s="134">
        <f>SUM(P684:S684)</f>
        <v>942.1</v>
      </c>
      <c r="P684" s="85"/>
      <c r="Q684" s="86">
        <v>942.1</v>
      </c>
      <c r="R684" s="85"/>
      <c r="S684" s="116"/>
      <c r="T684" s="141">
        <f t="shared" si="378"/>
        <v>1</v>
      </c>
      <c r="U684" s="16" t="str">
        <f t="shared" si="378"/>
        <v xml:space="preserve"> </v>
      </c>
      <c r="V684" s="16">
        <f t="shared" si="378"/>
        <v>1</v>
      </c>
      <c r="W684" s="16" t="str">
        <f t="shared" si="378"/>
        <v xml:space="preserve"> </v>
      </c>
      <c r="X684" s="142" t="str">
        <f t="shared" si="378"/>
        <v xml:space="preserve"> </v>
      </c>
    </row>
    <row r="685" spans="1:24" ht="45" customHeight="1" x14ac:dyDescent="0.2">
      <c r="A685" s="111"/>
      <c r="B685" s="32"/>
      <c r="C685" s="15" t="s">
        <v>585</v>
      </c>
      <c r="D685" s="38">
        <v>3</v>
      </c>
      <c r="E685" s="85">
        <f t="shared" ref="E685:E693" si="379">SUM(F685:I685)</f>
        <v>0</v>
      </c>
      <c r="F685" s="85"/>
      <c r="G685" s="86">
        <v>0</v>
      </c>
      <c r="H685" s="85"/>
      <c r="I685" s="116"/>
      <c r="J685" s="134">
        <f t="shared" ref="J685:J693" si="380">SUM(K685:N685)</f>
        <v>6323.1</v>
      </c>
      <c r="K685" s="85"/>
      <c r="L685" s="86">
        <v>6323.1</v>
      </c>
      <c r="M685" s="85"/>
      <c r="N685" s="116"/>
      <c r="O685" s="134">
        <f t="shared" ref="O685:O693" si="381">SUM(P685:S685)</f>
        <v>4633.7</v>
      </c>
      <c r="P685" s="85"/>
      <c r="Q685" s="86">
        <v>4633.7</v>
      </c>
      <c r="R685" s="85"/>
      <c r="S685" s="116"/>
      <c r="T685" s="141">
        <f t="shared" si="378"/>
        <v>0.7328209264443073</v>
      </c>
      <c r="U685" s="16" t="str">
        <f t="shared" si="378"/>
        <v xml:space="preserve"> </v>
      </c>
      <c r="V685" s="16">
        <f t="shared" si="378"/>
        <v>0.7328209264443073</v>
      </c>
      <c r="W685" s="16" t="str">
        <f t="shared" si="378"/>
        <v xml:space="preserve"> </v>
      </c>
      <c r="X685" s="142" t="str">
        <f t="shared" si="378"/>
        <v xml:space="preserve"> </v>
      </c>
    </row>
    <row r="686" spans="1:24" s="1" customFormat="1" ht="42.75" customHeight="1" x14ac:dyDescent="0.2">
      <c r="A686" s="111"/>
      <c r="B686" s="32"/>
      <c r="C686" s="15" t="s">
        <v>586</v>
      </c>
      <c r="D686" s="38">
        <v>3</v>
      </c>
      <c r="E686" s="85">
        <f t="shared" si="379"/>
        <v>0</v>
      </c>
      <c r="F686" s="85"/>
      <c r="G686" s="86">
        <v>0</v>
      </c>
      <c r="H686" s="85"/>
      <c r="I686" s="116"/>
      <c r="J686" s="134">
        <f t="shared" si="380"/>
        <v>23742.699999999997</v>
      </c>
      <c r="K686" s="85"/>
      <c r="L686" s="86">
        <v>23742.699999999997</v>
      </c>
      <c r="M686" s="85"/>
      <c r="N686" s="116"/>
      <c r="O686" s="134">
        <f t="shared" si="381"/>
        <v>22657.08</v>
      </c>
      <c r="P686" s="85"/>
      <c r="Q686" s="86">
        <v>22657.08</v>
      </c>
      <c r="R686" s="85"/>
      <c r="S686" s="116"/>
      <c r="T686" s="141">
        <f t="shared" si="378"/>
        <v>0.95427562998311077</v>
      </c>
      <c r="U686" s="16" t="str">
        <f t="shared" si="378"/>
        <v xml:space="preserve"> </v>
      </c>
      <c r="V686" s="16">
        <f t="shared" si="378"/>
        <v>0.95427562998311077</v>
      </c>
      <c r="W686" s="16" t="str">
        <f t="shared" si="378"/>
        <v xml:space="preserve"> </v>
      </c>
      <c r="X686" s="142" t="str">
        <f t="shared" si="378"/>
        <v xml:space="preserve"> </v>
      </c>
    </row>
    <row r="687" spans="1:24" s="1" customFormat="1" ht="42.75" customHeight="1" x14ac:dyDescent="0.2">
      <c r="A687" s="111"/>
      <c r="B687" s="32"/>
      <c r="C687" s="15" t="s">
        <v>587</v>
      </c>
      <c r="D687" s="38">
        <v>3</v>
      </c>
      <c r="E687" s="85">
        <f t="shared" si="379"/>
        <v>0</v>
      </c>
      <c r="F687" s="85"/>
      <c r="G687" s="86">
        <v>0</v>
      </c>
      <c r="H687" s="85"/>
      <c r="I687" s="116"/>
      <c r="J687" s="134">
        <f t="shared" si="380"/>
        <v>6468.9</v>
      </c>
      <c r="K687" s="85"/>
      <c r="L687" s="86">
        <v>6468.9</v>
      </c>
      <c r="M687" s="85"/>
      <c r="N687" s="116"/>
      <c r="O687" s="134">
        <f t="shared" si="381"/>
        <v>4068.2000000000003</v>
      </c>
      <c r="P687" s="85"/>
      <c r="Q687" s="86">
        <v>4068.2000000000003</v>
      </c>
      <c r="R687" s="85"/>
      <c r="S687" s="116"/>
      <c r="T687" s="141">
        <f t="shared" si="378"/>
        <v>0.62888590023033286</v>
      </c>
      <c r="U687" s="16" t="str">
        <f t="shared" si="378"/>
        <v xml:space="preserve"> </v>
      </c>
      <c r="V687" s="16">
        <f t="shared" si="378"/>
        <v>0.62888590023033286</v>
      </c>
      <c r="W687" s="16" t="str">
        <f t="shared" si="378"/>
        <v xml:space="preserve"> </v>
      </c>
      <c r="X687" s="142" t="str">
        <f t="shared" si="378"/>
        <v xml:space="preserve"> </v>
      </c>
    </row>
    <row r="688" spans="1:24" ht="27.75" customHeight="1" x14ac:dyDescent="0.2">
      <c r="A688" s="111"/>
      <c r="B688" s="32"/>
      <c r="C688" s="15" t="s">
        <v>588</v>
      </c>
      <c r="D688" s="38">
        <v>3</v>
      </c>
      <c r="E688" s="85">
        <f t="shared" si="379"/>
        <v>0</v>
      </c>
      <c r="F688" s="85"/>
      <c r="G688" s="86">
        <v>0</v>
      </c>
      <c r="H688" s="85"/>
      <c r="I688" s="116"/>
      <c r="J688" s="134">
        <f t="shared" si="380"/>
        <v>203</v>
      </c>
      <c r="K688" s="85"/>
      <c r="L688" s="86">
        <v>203</v>
      </c>
      <c r="M688" s="85"/>
      <c r="N688" s="116"/>
      <c r="O688" s="134">
        <f t="shared" si="381"/>
        <v>115</v>
      </c>
      <c r="P688" s="85"/>
      <c r="Q688" s="86">
        <v>115</v>
      </c>
      <c r="R688" s="85"/>
      <c r="S688" s="116"/>
      <c r="T688" s="141">
        <f t="shared" si="378"/>
        <v>0.56650246305418717</v>
      </c>
      <c r="U688" s="16" t="str">
        <f t="shared" si="378"/>
        <v xml:space="preserve"> </v>
      </c>
      <c r="V688" s="16">
        <f t="shared" si="378"/>
        <v>0.56650246305418717</v>
      </c>
      <c r="W688" s="16" t="str">
        <f t="shared" si="378"/>
        <v xml:space="preserve"> </v>
      </c>
      <c r="X688" s="142" t="str">
        <f t="shared" si="378"/>
        <v xml:space="preserve"> </v>
      </c>
    </row>
    <row r="689" spans="1:24" s="1" customFormat="1" ht="21" customHeight="1" x14ac:dyDescent="0.2">
      <c r="A689" s="111"/>
      <c r="B689" s="32"/>
      <c r="C689" s="15" t="s">
        <v>589</v>
      </c>
      <c r="D689" s="38">
        <v>3</v>
      </c>
      <c r="E689" s="85">
        <f t="shared" si="379"/>
        <v>0</v>
      </c>
      <c r="F689" s="85"/>
      <c r="G689" s="86">
        <v>0</v>
      </c>
      <c r="H689" s="85"/>
      <c r="I689" s="116"/>
      <c r="J689" s="134">
        <f t="shared" si="380"/>
        <v>10222.4</v>
      </c>
      <c r="K689" s="85"/>
      <c r="L689" s="86">
        <v>10222.4</v>
      </c>
      <c r="M689" s="85"/>
      <c r="N689" s="116"/>
      <c r="O689" s="134">
        <f t="shared" si="381"/>
        <v>4381.4399999999996</v>
      </c>
      <c r="P689" s="85"/>
      <c r="Q689" s="86">
        <v>4381.4399999999996</v>
      </c>
      <c r="R689" s="85"/>
      <c r="S689" s="116"/>
      <c r="T689" s="141">
        <f t="shared" si="378"/>
        <v>0.4286116763186727</v>
      </c>
      <c r="U689" s="16" t="str">
        <f t="shared" si="378"/>
        <v xml:space="preserve"> </v>
      </c>
      <c r="V689" s="16">
        <f t="shared" si="378"/>
        <v>0.4286116763186727</v>
      </c>
      <c r="W689" s="16" t="str">
        <f t="shared" si="378"/>
        <v xml:space="preserve"> </v>
      </c>
      <c r="X689" s="142" t="str">
        <f t="shared" si="378"/>
        <v xml:space="preserve"> </v>
      </c>
    </row>
    <row r="690" spans="1:24" s="1" customFormat="1" ht="45" customHeight="1" x14ac:dyDescent="0.2">
      <c r="A690" s="111"/>
      <c r="B690" s="32"/>
      <c r="C690" s="15" t="s">
        <v>590</v>
      </c>
      <c r="D690" s="38">
        <v>3</v>
      </c>
      <c r="E690" s="85">
        <f t="shared" si="379"/>
        <v>0</v>
      </c>
      <c r="F690" s="85"/>
      <c r="G690" s="86">
        <v>0</v>
      </c>
      <c r="H690" s="85"/>
      <c r="I690" s="116"/>
      <c r="J690" s="134">
        <f t="shared" si="380"/>
        <v>3422</v>
      </c>
      <c r="K690" s="85"/>
      <c r="L690" s="86">
        <v>3422</v>
      </c>
      <c r="M690" s="85"/>
      <c r="N690" s="116"/>
      <c r="O690" s="134">
        <f t="shared" si="381"/>
        <v>3422</v>
      </c>
      <c r="P690" s="85"/>
      <c r="Q690" s="86">
        <v>3422</v>
      </c>
      <c r="R690" s="85"/>
      <c r="S690" s="116"/>
      <c r="T690" s="141">
        <f t="shared" si="378"/>
        <v>1</v>
      </c>
      <c r="U690" s="16" t="str">
        <f t="shared" si="378"/>
        <v xml:space="preserve"> </v>
      </c>
      <c r="V690" s="16">
        <f t="shared" si="378"/>
        <v>1</v>
      </c>
      <c r="W690" s="16" t="str">
        <f t="shared" si="378"/>
        <v xml:space="preserve"> </v>
      </c>
      <c r="X690" s="142" t="str">
        <f t="shared" si="378"/>
        <v xml:space="preserve"> </v>
      </c>
    </row>
    <row r="691" spans="1:24" ht="39" customHeight="1" x14ac:dyDescent="0.2">
      <c r="A691" s="111"/>
      <c r="B691" s="32"/>
      <c r="C691" s="15" t="s">
        <v>591</v>
      </c>
      <c r="D691" s="38">
        <v>3</v>
      </c>
      <c r="E691" s="85">
        <f t="shared" si="379"/>
        <v>0</v>
      </c>
      <c r="F691" s="85"/>
      <c r="G691" s="86">
        <v>0</v>
      </c>
      <c r="H691" s="85"/>
      <c r="I691" s="116"/>
      <c r="J691" s="134">
        <f t="shared" si="380"/>
        <v>234</v>
      </c>
      <c r="K691" s="85"/>
      <c r="L691" s="86">
        <v>234</v>
      </c>
      <c r="M691" s="85"/>
      <c r="N691" s="116"/>
      <c r="O691" s="134">
        <f t="shared" si="381"/>
        <v>234</v>
      </c>
      <c r="P691" s="85"/>
      <c r="Q691" s="86">
        <v>234</v>
      </c>
      <c r="R691" s="85"/>
      <c r="S691" s="116"/>
      <c r="T691" s="141">
        <f t="shared" si="378"/>
        <v>1</v>
      </c>
      <c r="U691" s="16" t="str">
        <f t="shared" si="378"/>
        <v xml:space="preserve"> </v>
      </c>
      <c r="V691" s="16">
        <f t="shared" si="378"/>
        <v>1</v>
      </c>
      <c r="W691" s="16" t="str">
        <f t="shared" si="378"/>
        <v xml:space="preserve"> </v>
      </c>
      <c r="X691" s="142" t="str">
        <f t="shared" si="378"/>
        <v xml:space="preserve"> </v>
      </c>
    </row>
    <row r="692" spans="1:24" ht="50.25" customHeight="1" x14ac:dyDescent="0.2">
      <c r="A692" s="111"/>
      <c r="B692" s="32"/>
      <c r="C692" s="15" t="s">
        <v>592</v>
      </c>
      <c r="D692" s="38">
        <v>3</v>
      </c>
      <c r="E692" s="85">
        <f t="shared" si="379"/>
        <v>0</v>
      </c>
      <c r="F692" s="85"/>
      <c r="G692" s="86">
        <v>0</v>
      </c>
      <c r="H692" s="85"/>
      <c r="I692" s="116"/>
      <c r="J692" s="134">
        <f t="shared" si="380"/>
        <v>28095.3</v>
      </c>
      <c r="K692" s="85"/>
      <c r="L692" s="86">
        <v>28095.3</v>
      </c>
      <c r="M692" s="85"/>
      <c r="N692" s="116"/>
      <c r="O692" s="134">
        <f t="shared" si="381"/>
        <v>24422.71</v>
      </c>
      <c r="P692" s="85"/>
      <c r="Q692" s="86">
        <v>24422.71</v>
      </c>
      <c r="R692" s="85"/>
      <c r="S692" s="116"/>
      <c r="T692" s="141">
        <f t="shared" si="378"/>
        <v>0.86928098294020706</v>
      </c>
      <c r="U692" s="16" t="str">
        <f t="shared" si="378"/>
        <v xml:space="preserve"> </v>
      </c>
      <c r="V692" s="16">
        <f t="shared" si="378"/>
        <v>0.86928098294020706</v>
      </c>
      <c r="W692" s="16" t="str">
        <f t="shared" si="378"/>
        <v xml:space="preserve"> </v>
      </c>
      <c r="X692" s="142" t="str">
        <f t="shared" si="378"/>
        <v xml:space="preserve"> </v>
      </c>
    </row>
    <row r="693" spans="1:24" s="1" customFormat="1" ht="35.25" customHeight="1" x14ac:dyDescent="0.2">
      <c r="A693" s="111"/>
      <c r="B693" s="32"/>
      <c r="C693" s="15" t="s">
        <v>593</v>
      </c>
      <c r="D693" s="38">
        <v>3</v>
      </c>
      <c r="E693" s="85">
        <f t="shared" si="379"/>
        <v>0</v>
      </c>
      <c r="F693" s="85"/>
      <c r="G693" s="86">
        <v>0</v>
      </c>
      <c r="H693" s="85"/>
      <c r="I693" s="116"/>
      <c r="J693" s="134">
        <f t="shared" si="380"/>
        <v>60</v>
      </c>
      <c r="K693" s="85"/>
      <c r="L693" s="86">
        <v>60</v>
      </c>
      <c r="M693" s="85"/>
      <c r="N693" s="116"/>
      <c r="O693" s="134">
        <f t="shared" si="381"/>
        <v>60</v>
      </c>
      <c r="P693" s="85"/>
      <c r="Q693" s="86">
        <v>60</v>
      </c>
      <c r="R693" s="85"/>
      <c r="S693" s="116"/>
      <c r="T693" s="141">
        <f t="shared" si="378"/>
        <v>1</v>
      </c>
      <c r="U693" s="16" t="str">
        <f t="shared" si="378"/>
        <v xml:space="preserve"> </v>
      </c>
      <c r="V693" s="16">
        <f t="shared" si="378"/>
        <v>1</v>
      </c>
      <c r="W693" s="16" t="str">
        <f t="shared" si="378"/>
        <v xml:space="preserve"> </v>
      </c>
      <c r="X693" s="142" t="str">
        <f t="shared" si="378"/>
        <v xml:space="preserve"> </v>
      </c>
    </row>
    <row r="694" spans="1:24" s="10" customFormat="1" ht="25.5" customHeight="1" x14ac:dyDescent="0.2">
      <c r="A694" s="110"/>
      <c r="B694" s="11"/>
      <c r="C694" s="14" t="s">
        <v>368</v>
      </c>
      <c r="D694" s="8">
        <v>3</v>
      </c>
      <c r="E694" s="84">
        <f>SUM(F694:I694)</f>
        <v>0</v>
      </c>
      <c r="F694" s="84">
        <f>+F695</f>
        <v>0</v>
      </c>
      <c r="G694" s="84">
        <f t="shared" ref="G694:I694" si="382">+G695</f>
        <v>0</v>
      </c>
      <c r="H694" s="84">
        <f t="shared" si="382"/>
        <v>0</v>
      </c>
      <c r="I694" s="115">
        <f t="shared" si="382"/>
        <v>0</v>
      </c>
      <c r="J694" s="135">
        <f>SUM(K694:N694)</f>
        <v>9043.7999999999993</v>
      </c>
      <c r="K694" s="84">
        <f>+K695</f>
        <v>0</v>
      </c>
      <c r="L694" s="84">
        <f t="shared" ref="L694:N694" si="383">+L695</f>
        <v>0</v>
      </c>
      <c r="M694" s="84">
        <f t="shared" si="383"/>
        <v>9043.7999999999993</v>
      </c>
      <c r="N694" s="115">
        <f t="shared" si="383"/>
        <v>0</v>
      </c>
      <c r="O694" s="135">
        <f>SUM(P694:S694)</f>
        <v>6790.8</v>
      </c>
      <c r="P694" s="84">
        <f>+P695</f>
        <v>0</v>
      </c>
      <c r="Q694" s="84">
        <f t="shared" ref="Q694:S694" si="384">+Q695</f>
        <v>0</v>
      </c>
      <c r="R694" s="84">
        <f t="shared" si="384"/>
        <v>6790.8</v>
      </c>
      <c r="S694" s="115">
        <f t="shared" si="384"/>
        <v>0</v>
      </c>
      <c r="T694" s="139">
        <f t="shared" si="378"/>
        <v>0.75087905526438015</v>
      </c>
      <c r="U694" s="9" t="str">
        <f t="shared" si="378"/>
        <v xml:space="preserve"> </v>
      </c>
      <c r="V694" s="9" t="str">
        <f t="shared" si="378"/>
        <v xml:space="preserve"> </v>
      </c>
      <c r="W694" s="9">
        <f t="shared" si="378"/>
        <v>0.75087905526438015</v>
      </c>
      <c r="X694" s="140" t="str">
        <f t="shared" si="378"/>
        <v xml:space="preserve"> </v>
      </c>
    </row>
    <row r="695" spans="1:24" ht="40.5" customHeight="1" x14ac:dyDescent="0.2">
      <c r="A695" s="111"/>
      <c r="B695" s="32"/>
      <c r="C695" s="15" t="s">
        <v>594</v>
      </c>
      <c r="D695" s="38">
        <v>3</v>
      </c>
      <c r="E695" s="85">
        <f>SUM(F695:I695)</f>
        <v>0</v>
      </c>
      <c r="F695" s="85"/>
      <c r="G695" s="86">
        <v>0</v>
      </c>
      <c r="H695" s="85"/>
      <c r="I695" s="116"/>
      <c r="J695" s="134">
        <f>SUM(K695:N695)</f>
        <v>9043.7999999999993</v>
      </c>
      <c r="K695" s="85"/>
      <c r="L695" s="86"/>
      <c r="M695" s="85">
        <v>9043.7999999999993</v>
      </c>
      <c r="N695" s="116"/>
      <c r="O695" s="134">
        <f>SUM(P695:S695)</f>
        <v>6790.8</v>
      </c>
      <c r="P695" s="85"/>
      <c r="Q695" s="86"/>
      <c r="R695" s="85">
        <v>6790.8</v>
      </c>
      <c r="S695" s="116"/>
      <c r="T695" s="141">
        <f t="shared" si="378"/>
        <v>0.75087905526438015</v>
      </c>
      <c r="U695" s="16" t="str">
        <f t="shared" si="378"/>
        <v xml:space="preserve"> </v>
      </c>
      <c r="V695" s="16" t="str">
        <f t="shared" si="378"/>
        <v xml:space="preserve"> </v>
      </c>
      <c r="W695" s="16">
        <f t="shared" si="378"/>
        <v>0.75087905526438015</v>
      </c>
      <c r="X695" s="142" t="str">
        <f t="shared" si="378"/>
        <v xml:space="preserve"> </v>
      </c>
    </row>
    <row r="696" spans="1:24" s="12" customFormat="1" ht="21" customHeight="1" x14ac:dyDescent="0.2">
      <c r="A696" s="110"/>
      <c r="B696" s="11"/>
      <c r="C696" s="14" t="s">
        <v>478</v>
      </c>
      <c r="D696" s="8">
        <v>3</v>
      </c>
      <c r="E696" s="84">
        <f t="shared" ref="E696" si="385">SUM(F696:I696)</f>
        <v>0</v>
      </c>
      <c r="F696" s="84">
        <f>+F697+F698</f>
        <v>0</v>
      </c>
      <c r="G696" s="84">
        <f t="shared" ref="G696:I696" si="386">+G697+G698</f>
        <v>0</v>
      </c>
      <c r="H696" s="84">
        <f t="shared" si="386"/>
        <v>0</v>
      </c>
      <c r="I696" s="115">
        <f t="shared" si="386"/>
        <v>0</v>
      </c>
      <c r="J696" s="135">
        <f t="shared" ref="J696:J698" si="387">SUM(K696:N696)</f>
        <v>23012.3</v>
      </c>
      <c r="K696" s="84">
        <f>+K697+K698</f>
        <v>0</v>
      </c>
      <c r="L696" s="84">
        <f t="shared" ref="L696:N696" si="388">+L697+L698</f>
        <v>23012.3</v>
      </c>
      <c r="M696" s="84">
        <f t="shared" si="388"/>
        <v>0</v>
      </c>
      <c r="N696" s="115">
        <f t="shared" si="388"/>
        <v>0</v>
      </c>
      <c r="O696" s="135">
        <f t="shared" ref="O696:O698" si="389">SUM(P696:S696)</f>
        <v>23011.68</v>
      </c>
      <c r="P696" s="84">
        <f>+P697+P698</f>
        <v>0</v>
      </c>
      <c r="Q696" s="84">
        <f t="shared" ref="Q696:S696" si="390">+Q697+Q698</f>
        <v>23011.68</v>
      </c>
      <c r="R696" s="84">
        <f t="shared" si="390"/>
        <v>0</v>
      </c>
      <c r="S696" s="115">
        <f t="shared" si="390"/>
        <v>0</v>
      </c>
      <c r="T696" s="139">
        <f t="shared" si="378"/>
        <v>0.99997305788643465</v>
      </c>
      <c r="U696" s="9" t="str">
        <f t="shared" si="378"/>
        <v xml:space="preserve"> </v>
      </c>
      <c r="V696" s="9">
        <f t="shared" si="378"/>
        <v>0.99997305788643465</v>
      </c>
      <c r="W696" s="9" t="str">
        <f t="shared" si="378"/>
        <v xml:space="preserve"> </v>
      </c>
      <c r="X696" s="140" t="str">
        <f t="shared" si="378"/>
        <v xml:space="preserve"> </v>
      </c>
    </row>
    <row r="697" spans="1:24" s="1" customFormat="1" ht="43.5" customHeight="1" x14ac:dyDescent="0.2">
      <c r="A697" s="111"/>
      <c r="B697" s="32"/>
      <c r="C697" s="15" t="s">
        <v>595</v>
      </c>
      <c r="D697" s="38">
        <v>3</v>
      </c>
      <c r="E697" s="85">
        <f>SUM(F697:I697)</f>
        <v>0</v>
      </c>
      <c r="F697" s="85"/>
      <c r="G697" s="86">
        <v>0</v>
      </c>
      <c r="H697" s="85"/>
      <c r="I697" s="116"/>
      <c r="J697" s="134">
        <f t="shared" si="387"/>
        <v>6061.8</v>
      </c>
      <c r="K697" s="85"/>
      <c r="L697" s="86">
        <v>6061.8</v>
      </c>
      <c r="M697" s="85"/>
      <c r="N697" s="116"/>
      <c r="O697" s="134">
        <f t="shared" si="389"/>
        <v>6061.49</v>
      </c>
      <c r="P697" s="85"/>
      <c r="Q697" s="86">
        <v>6061.49</v>
      </c>
      <c r="R697" s="85"/>
      <c r="S697" s="116"/>
      <c r="T697" s="141">
        <f t="shared" si="378"/>
        <v>0.99994886007456529</v>
      </c>
      <c r="U697" s="16" t="str">
        <f t="shared" si="378"/>
        <v xml:space="preserve"> </v>
      </c>
      <c r="V697" s="16">
        <f t="shared" si="378"/>
        <v>0.99994886007456529</v>
      </c>
      <c r="W697" s="16" t="str">
        <f t="shared" si="378"/>
        <v xml:space="preserve"> </v>
      </c>
      <c r="X697" s="142" t="str">
        <f t="shared" si="378"/>
        <v xml:space="preserve"> </v>
      </c>
    </row>
    <row r="698" spans="1:24" s="1" customFormat="1" ht="52.5" customHeight="1" x14ac:dyDescent="0.2">
      <c r="A698" s="111"/>
      <c r="B698" s="32"/>
      <c r="C698" s="15" t="s">
        <v>596</v>
      </c>
      <c r="D698" s="38">
        <v>3</v>
      </c>
      <c r="E698" s="85">
        <f>SUM(F698:I698)</f>
        <v>0</v>
      </c>
      <c r="F698" s="85"/>
      <c r="G698" s="86">
        <v>0</v>
      </c>
      <c r="H698" s="85"/>
      <c r="I698" s="116"/>
      <c r="J698" s="134">
        <f t="shared" si="387"/>
        <v>16950.5</v>
      </c>
      <c r="K698" s="85"/>
      <c r="L698" s="86">
        <v>16950.5</v>
      </c>
      <c r="M698" s="85"/>
      <c r="N698" s="116"/>
      <c r="O698" s="134">
        <f t="shared" si="389"/>
        <v>16950.189999999999</v>
      </c>
      <c r="P698" s="85"/>
      <c r="Q698" s="86">
        <v>16950.189999999999</v>
      </c>
      <c r="R698" s="85"/>
      <c r="S698" s="116"/>
      <c r="T698" s="141">
        <f t="shared" si="378"/>
        <v>0.99998171145393933</v>
      </c>
      <c r="U698" s="16" t="str">
        <f t="shared" si="378"/>
        <v xml:space="preserve"> </v>
      </c>
      <c r="V698" s="16">
        <f t="shared" si="378"/>
        <v>0.99998171145393933</v>
      </c>
      <c r="W698" s="16" t="str">
        <f t="shared" si="378"/>
        <v xml:space="preserve"> </v>
      </c>
      <c r="X698" s="142" t="str">
        <f t="shared" si="378"/>
        <v xml:space="preserve"> </v>
      </c>
    </row>
    <row r="699" spans="1:24" s="12" customFormat="1" ht="56.25" customHeight="1" x14ac:dyDescent="0.2">
      <c r="A699" s="101">
        <v>1183</v>
      </c>
      <c r="B699" s="33">
        <v>32002</v>
      </c>
      <c r="C699" s="14" t="s">
        <v>597</v>
      </c>
      <c r="D699" s="49">
        <v>2</v>
      </c>
      <c r="E699" s="84">
        <f>SUM(F699:I699)</f>
        <v>4115577.2</v>
      </c>
      <c r="F699" s="84">
        <f>+F700+F703+F707+F710+F713+F715+F717+F721</f>
        <v>4070358.3000000003</v>
      </c>
      <c r="G699" s="84">
        <f t="shared" ref="G699:I699" si="391">+G700+G703+G707+G710+G713+G715+G717+G721</f>
        <v>0</v>
      </c>
      <c r="H699" s="84">
        <f t="shared" si="391"/>
        <v>45218.9</v>
      </c>
      <c r="I699" s="115">
        <f t="shared" si="391"/>
        <v>0</v>
      </c>
      <c r="J699" s="135">
        <f>SUM(K699:N699)</f>
        <v>875019.29999999993</v>
      </c>
      <c r="K699" s="84">
        <f>+K700+K703+K707+K710+K713+K715+K717+K721</f>
        <v>784919.29999999993</v>
      </c>
      <c r="L699" s="84">
        <f t="shared" ref="L699:N699" si="392">+L700+L703+L707+L710+L713+L715+L717+L721</f>
        <v>0</v>
      </c>
      <c r="M699" s="84">
        <f t="shared" si="392"/>
        <v>90100</v>
      </c>
      <c r="N699" s="115">
        <f t="shared" si="392"/>
        <v>0</v>
      </c>
      <c r="O699" s="135">
        <f>SUM(P699:S699)</f>
        <v>690509.08199999994</v>
      </c>
      <c r="P699" s="84">
        <f>+P700+P703+P707+P710+P713+P715+P717+P721</f>
        <v>690509.08199999994</v>
      </c>
      <c r="Q699" s="84">
        <f t="shared" ref="Q699:S699" si="393">+Q700+Q703+Q707+Q710+Q713+Q715+Q717+Q721</f>
        <v>0</v>
      </c>
      <c r="R699" s="84">
        <f t="shared" si="393"/>
        <v>0</v>
      </c>
      <c r="S699" s="115">
        <f t="shared" si="393"/>
        <v>0</v>
      </c>
      <c r="T699" s="139">
        <f t="shared" si="378"/>
        <v>0.78913583048968172</v>
      </c>
      <c r="U699" s="9">
        <f t="shared" si="378"/>
        <v>0.87971984126266234</v>
      </c>
      <c r="V699" s="9" t="str">
        <f t="shared" si="378"/>
        <v xml:space="preserve"> </v>
      </c>
      <c r="W699" s="9">
        <f t="shared" si="378"/>
        <v>0</v>
      </c>
      <c r="X699" s="140" t="str">
        <f t="shared" si="378"/>
        <v xml:space="preserve"> </v>
      </c>
    </row>
    <row r="700" spans="1:24" s="10" customFormat="1" ht="24" customHeight="1" x14ac:dyDescent="0.2">
      <c r="A700" s="110"/>
      <c r="B700" s="11"/>
      <c r="C700" s="14" t="s">
        <v>371</v>
      </c>
      <c r="D700" s="8">
        <v>3</v>
      </c>
      <c r="E700" s="84">
        <f t="shared" ref="E700:E702" si="394">SUM(F700:I700)</f>
        <v>489794.3</v>
      </c>
      <c r="F700" s="84">
        <f>+F701+F702</f>
        <v>444575.39999999997</v>
      </c>
      <c r="G700" s="84">
        <f t="shared" ref="G700:I700" si="395">+G701+G702</f>
        <v>0</v>
      </c>
      <c r="H700" s="84">
        <f t="shared" si="395"/>
        <v>45218.9</v>
      </c>
      <c r="I700" s="115">
        <f t="shared" si="395"/>
        <v>0</v>
      </c>
      <c r="J700" s="135">
        <f t="shared" ref="J700:J702" si="396">SUM(K700:N700)</f>
        <v>0</v>
      </c>
      <c r="K700" s="84">
        <f>+K701+K702</f>
        <v>0</v>
      </c>
      <c r="L700" s="84">
        <f t="shared" ref="L700:N700" si="397">+L701+L702</f>
        <v>0</v>
      </c>
      <c r="M700" s="84">
        <f t="shared" si="397"/>
        <v>0</v>
      </c>
      <c r="N700" s="115">
        <f t="shared" si="397"/>
        <v>0</v>
      </c>
      <c r="O700" s="135">
        <f t="shared" ref="O700:O702" si="398">SUM(P700:S700)</f>
        <v>0</v>
      </c>
      <c r="P700" s="84">
        <f>+P701+P702</f>
        <v>0</v>
      </c>
      <c r="Q700" s="84">
        <f t="shared" ref="Q700:S700" si="399">+Q701+Q702</f>
        <v>0</v>
      </c>
      <c r="R700" s="84">
        <f t="shared" si="399"/>
        <v>0</v>
      </c>
      <c r="S700" s="115">
        <f t="shared" si="399"/>
        <v>0</v>
      </c>
      <c r="T700" s="139" t="str">
        <f t="shared" si="378"/>
        <v xml:space="preserve"> </v>
      </c>
      <c r="U700" s="9" t="str">
        <f t="shared" si="378"/>
        <v xml:space="preserve"> </v>
      </c>
      <c r="V700" s="9" t="str">
        <f t="shared" si="378"/>
        <v xml:space="preserve"> </v>
      </c>
      <c r="W700" s="9" t="str">
        <f t="shared" si="378"/>
        <v xml:space="preserve"> </v>
      </c>
      <c r="X700" s="140" t="str">
        <f t="shared" si="378"/>
        <v xml:space="preserve"> </v>
      </c>
    </row>
    <row r="701" spans="1:24" s="1" customFormat="1" ht="28.5" customHeight="1" x14ac:dyDescent="0.2">
      <c r="A701" s="111"/>
      <c r="B701" s="32"/>
      <c r="C701" s="15" t="s">
        <v>598</v>
      </c>
      <c r="D701" s="38">
        <v>3</v>
      </c>
      <c r="E701" s="85">
        <f t="shared" si="394"/>
        <v>444575.39999999997</v>
      </c>
      <c r="F701" s="85">
        <v>444575.39999999997</v>
      </c>
      <c r="G701" s="86"/>
      <c r="H701" s="85"/>
      <c r="I701" s="116"/>
      <c r="J701" s="134">
        <f t="shared" si="396"/>
        <v>0</v>
      </c>
      <c r="K701" s="85">
        <v>0</v>
      </c>
      <c r="L701" s="86"/>
      <c r="M701" s="85"/>
      <c r="N701" s="116"/>
      <c r="O701" s="134">
        <f t="shared" si="398"/>
        <v>0</v>
      </c>
      <c r="P701" s="85">
        <v>0</v>
      </c>
      <c r="Q701" s="86"/>
      <c r="R701" s="85"/>
      <c r="S701" s="116"/>
      <c r="T701" s="141" t="str">
        <f t="shared" si="378"/>
        <v xml:space="preserve"> </v>
      </c>
      <c r="U701" s="16" t="str">
        <f t="shared" si="378"/>
        <v xml:space="preserve"> </v>
      </c>
      <c r="V701" s="16" t="str">
        <f t="shared" si="378"/>
        <v xml:space="preserve"> </v>
      </c>
      <c r="W701" s="16" t="str">
        <f t="shared" si="378"/>
        <v xml:space="preserve"> </v>
      </c>
      <c r="X701" s="142" t="str">
        <f t="shared" si="378"/>
        <v xml:space="preserve"> </v>
      </c>
    </row>
    <row r="702" spans="1:24" ht="33" customHeight="1" x14ac:dyDescent="0.2">
      <c r="A702" s="111"/>
      <c r="B702" s="32"/>
      <c r="C702" s="15" t="s">
        <v>599</v>
      </c>
      <c r="D702" s="38">
        <v>3</v>
      </c>
      <c r="E702" s="85">
        <f t="shared" si="394"/>
        <v>45218.9</v>
      </c>
      <c r="F702" s="85"/>
      <c r="G702" s="86"/>
      <c r="H702" s="85">
        <v>45218.9</v>
      </c>
      <c r="I702" s="116"/>
      <c r="J702" s="134">
        <f t="shared" si="396"/>
        <v>0</v>
      </c>
      <c r="K702" s="85"/>
      <c r="L702" s="86"/>
      <c r="M702" s="85">
        <v>0</v>
      </c>
      <c r="N702" s="116"/>
      <c r="O702" s="134">
        <f t="shared" si="398"/>
        <v>0</v>
      </c>
      <c r="P702" s="85"/>
      <c r="Q702" s="86"/>
      <c r="R702" s="85">
        <v>0</v>
      </c>
      <c r="S702" s="116"/>
      <c r="T702" s="141" t="str">
        <f t="shared" si="378"/>
        <v xml:space="preserve"> </v>
      </c>
      <c r="U702" s="16" t="str">
        <f t="shared" si="378"/>
        <v xml:space="preserve"> </v>
      </c>
      <c r="V702" s="16" t="str">
        <f t="shared" si="378"/>
        <v xml:space="preserve"> </v>
      </c>
      <c r="W702" s="16" t="str">
        <f t="shared" si="378"/>
        <v xml:space="preserve"> </v>
      </c>
      <c r="X702" s="142" t="str">
        <f t="shared" si="378"/>
        <v xml:space="preserve"> </v>
      </c>
    </row>
    <row r="703" spans="1:24" s="12" customFormat="1" ht="18.75" customHeight="1" x14ac:dyDescent="0.2">
      <c r="A703" s="110"/>
      <c r="B703" s="11"/>
      <c r="C703" s="14" t="s">
        <v>377</v>
      </c>
      <c r="D703" s="8">
        <v>3</v>
      </c>
      <c r="E703" s="84">
        <f t="shared" ref="E703:E725" si="400">SUM(F703:I703)</f>
        <v>1345461.9</v>
      </c>
      <c r="F703" s="84">
        <f>+F704+F705+F706</f>
        <v>1345461.9</v>
      </c>
      <c r="G703" s="84">
        <f t="shared" ref="G703:I703" si="401">+G704+G705+G706</f>
        <v>0</v>
      </c>
      <c r="H703" s="84">
        <f t="shared" si="401"/>
        <v>0</v>
      </c>
      <c r="I703" s="115">
        <f t="shared" si="401"/>
        <v>0</v>
      </c>
      <c r="J703" s="135">
        <f t="shared" ref="J703:J765" si="402">SUM(K703:N703)</f>
        <v>578032.19999999995</v>
      </c>
      <c r="K703" s="84">
        <f>+K704+K705+K706</f>
        <v>578032.19999999995</v>
      </c>
      <c r="L703" s="84">
        <f t="shared" ref="L703:N703" si="403">+L704+L705+L706</f>
        <v>0</v>
      </c>
      <c r="M703" s="84">
        <f t="shared" si="403"/>
        <v>0</v>
      </c>
      <c r="N703" s="115">
        <f t="shared" si="403"/>
        <v>0</v>
      </c>
      <c r="O703" s="135">
        <f t="shared" ref="O703:O765" si="404">SUM(P703:S703)</f>
        <v>484893.89199999999</v>
      </c>
      <c r="P703" s="84">
        <f>+P704+P705+P706</f>
        <v>484893.89199999999</v>
      </c>
      <c r="Q703" s="84">
        <f t="shared" ref="Q703:S703" si="405">+Q704+Q705+Q706</f>
        <v>0</v>
      </c>
      <c r="R703" s="84">
        <f t="shared" si="405"/>
        <v>0</v>
      </c>
      <c r="S703" s="115">
        <f t="shared" si="405"/>
        <v>0</v>
      </c>
      <c r="T703" s="139">
        <f t="shared" si="378"/>
        <v>0.83887003526793147</v>
      </c>
      <c r="U703" s="9">
        <f t="shared" si="378"/>
        <v>0.83887003526793147</v>
      </c>
      <c r="V703" s="9" t="str">
        <f t="shared" si="378"/>
        <v xml:space="preserve"> </v>
      </c>
      <c r="W703" s="9" t="str">
        <f t="shared" si="378"/>
        <v xml:space="preserve"> </v>
      </c>
      <c r="X703" s="140" t="str">
        <f t="shared" si="378"/>
        <v xml:space="preserve"> </v>
      </c>
    </row>
    <row r="704" spans="1:24" s="1" customFormat="1" ht="24" customHeight="1" x14ac:dyDescent="0.2">
      <c r="A704" s="111"/>
      <c r="B704" s="32"/>
      <c r="C704" s="15" t="s">
        <v>600</v>
      </c>
      <c r="D704" s="38">
        <v>3</v>
      </c>
      <c r="E704" s="85">
        <f t="shared" si="400"/>
        <v>380571.9</v>
      </c>
      <c r="F704" s="85">
        <v>380571.9</v>
      </c>
      <c r="G704" s="86"/>
      <c r="H704" s="85"/>
      <c r="I704" s="116"/>
      <c r="J704" s="134">
        <f t="shared" si="402"/>
        <v>377962.2</v>
      </c>
      <c r="K704" s="85">
        <v>377962.2</v>
      </c>
      <c r="L704" s="86"/>
      <c r="M704" s="85"/>
      <c r="N704" s="116"/>
      <c r="O704" s="134">
        <f t="shared" si="404"/>
        <v>284893.89199999999</v>
      </c>
      <c r="P704" s="85">
        <v>284893.89199999999</v>
      </c>
      <c r="Q704" s="86"/>
      <c r="R704" s="85"/>
      <c r="S704" s="116"/>
      <c r="T704" s="141">
        <f t="shared" si="378"/>
        <v>0.75376292126567146</v>
      </c>
      <c r="U704" s="16">
        <f t="shared" si="378"/>
        <v>0.75376292126567146</v>
      </c>
      <c r="V704" s="16" t="str">
        <f t="shared" si="378"/>
        <v xml:space="preserve"> </v>
      </c>
      <c r="W704" s="16" t="str">
        <f t="shared" si="378"/>
        <v xml:space="preserve"> </v>
      </c>
      <c r="X704" s="142" t="str">
        <f t="shared" si="378"/>
        <v xml:space="preserve"> </v>
      </c>
    </row>
    <row r="705" spans="1:24" s="1" customFormat="1" ht="24" customHeight="1" x14ac:dyDescent="0.2">
      <c r="A705" s="111"/>
      <c r="B705" s="32"/>
      <c r="C705" s="15" t="s">
        <v>601</v>
      </c>
      <c r="D705" s="38">
        <v>3</v>
      </c>
      <c r="E705" s="85">
        <f t="shared" ref="E705:E707" si="406">SUM(F705:I705)</f>
        <v>444048.5</v>
      </c>
      <c r="F705" s="85">
        <v>444048.5</v>
      </c>
      <c r="G705" s="86"/>
      <c r="H705" s="85"/>
      <c r="I705" s="116"/>
      <c r="J705" s="134">
        <f t="shared" ref="J705:J707" si="407">SUM(K705:N705)</f>
        <v>0</v>
      </c>
      <c r="K705" s="85">
        <v>0</v>
      </c>
      <c r="L705" s="86"/>
      <c r="M705" s="85"/>
      <c r="N705" s="116"/>
      <c r="O705" s="134">
        <f t="shared" ref="O705:O707" si="408">SUM(P705:S705)</f>
        <v>0</v>
      </c>
      <c r="P705" s="85">
        <v>0</v>
      </c>
      <c r="Q705" s="86"/>
      <c r="R705" s="85"/>
      <c r="S705" s="116"/>
      <c r="T705" s="141" t="str">
        <f t="shared" si="378"/>
        <v xml:space="preserve"> </v>
      </c>
      <c r="U705" s="16" t="str">
        <f t="shared" si="378"/>
        <v xml:space="preserve"> </v>
      </c>
      <c r="V705" s="16" t="str">
        <f t="shared" si="378"/>
        <v xml:space="preserve"> </v>
      </c>
      <c r="W705" s="16" t="str">
        <f t="shared" si="378"/>
        <v xml:space="preserve"> </v>
      </c>
      <c r="X705" s="142" t="str">
        <f t="shared" si="378"/>
        <v xml:space="preserve"> </v>
      </c>
    </row>
    <row r="706" spans="1:24" ht="33.75" customHeight="1" x14ac:dyDescent="0.2">
      <c r="A706" s="111"/>
      <c r="B706" s="32"/>
      <c r="C706" s="15" t="s">
        <v>602</v>
      </c>
      <c r="D706" s="38">
        <v>3</v>
      </c>
      <c r="E706" s="85">
        <f t="shared" si="406"/>
        <v>520841.5</v>
      </c>
      <c r="F706" s="85">
        <v>520841.5</v>
      </c>
      <c r="G706" s="86"/>
      <c r="H706" s="85"/>
      <c r="I706" s="116"/>
      <c r="J706" s="134">
        <f t="shared" si="407"/>
        <v>200070</v>
      </c>
      <c r="K706" s="85">
        <v>200070</v>
      </c>
      <c r="L706" s="86"/>
      <c r="M706" s="85"/>
      <c r="N706" s="116"/>
      <c r="O706" s="134">
        <f t="shared" si="408"/>
        <v>200000</v>
      </c>
      <c r="P706" s="85">
        <v>200000</v>
      </c>
      <c r="Q706" s="86"/>
      <c r="R706" s="85"/>
      <c r="S706" s="116"/>
      <c r="T706" s="141">
        <f t="shared" si="378"/>
        <v>0.99965012245714002</v>
      </c>
      <c r="U706" s="16">
        <f t="shared" si="378"/>
        <v>0.99965012245714002</v>
      </c>
      <c r="V706" s="16" t="str">
        <f t="shared" si="378"/>
        <v xml:space="preserve"> </v>
      </c>
      <c r="W706" s="16" t="str">
        <f t="shared" si="378"/>
        <v xml:space="preserve"> </v>
      </c>
      <c r="X706" s="142" t="str">
        <f t="shared" si="378"/>
        <v xml:space="preserve"> </v>
      </c>
    </row>
    <row r="707" spans="1:24" s="12" customFormat="1" ht="20.25" customHeight="1" x14ac:dyDescent="0.2">
      <c r="A707" s="110"/>
      <c r="B707" s="11"/>
      <c r="C707" s="14" t="s">
        <v>368</v>
      </c>
      <c r="D707" s="8">
        <v>3</v>
      </c>
      <c r="E707" s="84">
        <f t="shared" si="406"/>
        <v>456452.2</v>
      </c>
      <c r="F707" s="84">
        <f>+F708+F709</f>
        <v>456452.2</v>
      </c>
      <c r="G707" s="84">
        <f t="shared" ref="G707:I707" si="409">+G708+G709</f>
        <v>0</v>
      </c>
      <c r="H707" s="84">
        <f t="shared" si="409"/>
        <v>0</v>
      </c>
      <c r="I707" s="115">
        <f t="shared" si="409"/>
        <v>0</v>
      </c>
      <c r="J707" s="135">
        <f t="shared" si="407"/>
        <v>5000</v>
      </c>
      <c r="K707" s="84">
        <f>+K708+K709</f>
        <v>0</v>
      </c>
      <c r="L707" s="84">
        <f t="shared" ref="L707:N707" si="410">+L708+L709</f>
        <v>0</v>
      </c>
      <c r="M707" s="84">
        <f t="shared" si="410"/>
        <v>5000</v>
      </c>
      <c r="N707" s="115">
        <f t="shared" si="410"/>
        <v>0</v>
      </c>
      <c r="O707" s="135">
        <f t="shared" si="408"/>
        <v>0</v>
      </c>
      <c r="P707" s="84">
        <f>+P708+P709</f>
        <v>0</v>
      </c>
      <c r="Q707" s="84">
        <f t="shared" ref="Q707:S707" si="411">+Q708+Q709</f>
        <v>0</v>
      </c>
      <c r="R707" s="84">
        <f t="shared" si="411"/>
        <v>0</v>
      </c>
      <c r="S707" s="115">
        <f t="shared" si="411"/>
        <v>0</v>
      </c>
      <c r="T707" s="139">
        <f t="shared" si="378"/>
        <v>0</v>
      </c>
      <c r="U707" s="9" t="str">
        <f t="shared" si="378"/>
        <v xml:space="preserve"> </v>
      </c>
      <c r="V707" s="9" t="str">
        <f t="shared" si="378"/>
        <v xml:space="preserve"> </v>
      </c>
      <c r="W707" s="9">
        <f t="shared" si="378"/>
        <v>0</v>
      </c>
      <c r="X707" s="140" t="str">
        <f t="shared" si="378"/>
        <v xml:space="preserve"> </v>
      </c>
    </row>
    <row r="708" spans="1:24" s="1" customFormat="1" ht="44.25" customHeight="1" x14ac:dyDescent="0.2">
      <c r="A708" s="111"/>
      <c r="B708" s="32"/>
      <c r="C708" s="15" t="s">
        <v>603</v>
      </c>
      <c r="D708" s="38">
        <v>3</v>
      </c>
      <c r="E708" s="85">
        <f>SUM(F708:I708)</f>
        <v>456452.2</v>
      </c>
      <c r="F708" s="85">
        <v>456452.2</v>
      </c>
      <c r="G708" s="86"/>
      <c r="H708" s="85"/>
      <c r="I708" s="116"/>
      <c r="J708" s="134">
        <f>SUM(K708:N708)</f>
        <v>0</v>
      </c>
      <c r="K708" s="85">
        <v>0</v>
      </c>
      <c r="L708" s="86"/>
      <c r="M708" s="85"/>
      <c r="N708" s="116"/>
      <c r="O708" s="134">
        <f>SUM(P708:S708)</f>
        <v>0</v>
      </c>
      <c r="P708" s="85">
        <v>0</v>
      </c>
      <c r="Q708" s="86"/>
      <c r="R708" s="85"/>
      <c r="S708" s="116"/>
      <c r="T708" s="141" t="str">
        <f t="shared" si="378"/>
        <v xml:space="preserve"> </v>
      </c>
      <c r="U708" s="16" t="str">
        <f t="shared" si="378"/>
        <v xml:space="preserve"> </v>
      </c>
      <c r="V708" s="16" t="str">
        <f t="shared" si="378"/>
        <v xml:space="preserve"> </v>
      </c>
      <c r="W708" s="16" t="str">
        <f t="shared" si="378"/>
        <v xml:space="preserve"> </v>
      </c>
      <c r="X708" s="142" t="str">
        <f t="shared" si="378"/>
        <v xml:space="preserve"> </v>
      </c>
    </row>
    <row r="709" spans="1:24" s="1" customFormat="1" ht="50.25" customHeight="1" x14ac:dyDescent="0.2">
      <c r="A709" s="111"/>
      <c r="B709" s="32"/>
      <c r="C709" s="15" t="s">
        <v>604</v>
      </c>
      <c r="D709" s="38">
        <v>3</v>
      </c>
      <c r="E709" s="85">
        <f>SUM(F709:I709)</f>
        <v>0</v>
      </c>
      <c r="F709" s="85"/>
      <c r="G709" s="86"/>
      <c r="H709" s="85"/>
      <c r="I709" s="116"/>
      <c r="J709" s="134">
        <f>SUM(K709:N709)</f>
        <v>5000</v>
      </c>
      <c r="K709" s="85"/>
      <c r="L709" s="86"/>
      <c r="M709" s="85">
        <v>5000</v>
      </c>
      <c r="N709" s="116"/>
      <c r="O709" s="134">
        <f>SUM(P709:S709)</f>
        <v>0</v>
      </c>
      <c r="P709" s="85"/>
      <c r="Q709" s="86"/>
      <c r="R709" s="85">
        <v>0</v>
      </c>
      <c r="S709" s="116"/>
      <c r="T709" s="141">
        <f t="shared" si="378"/>
        <v>0</v>
      </c>
      <c r="U709" s="16" t="str">
        <f t="shared" si="378"/>
        <v xml:space="preserve"> </v>
      </c>
      <c r="V709" s="16" t="str">
        <f t="shared" si="378"/>
        <v xml:space="preserve"> </v>
      </c>
      <c r="W709" s="16">
        <f t="shared" si="378"/>
        <v>0</v>
      </c>
      <c r="X709" s="142" t="str">
        <f t="shared" si="378"/>
        <v xml:space="preserve"> </v>
      </c>
    </row>
    <row r="710" spans="1:24" s="12" customFormat="1" ht="34.5" customHeight="1" x14ac:dyDescent="0.2">
      <c r="A710" s="110"/>
      <c r="B710" s="11"/>
      <c r="C710" s="14" t="s">
        <v>478</v>
      </c>
      <c r="D710" s="8">
        <v>3</v>
      </c>
      <c r="E710" s="84">
        <f t="shared" si="400"/>
        <v>1071392.6000000001</v>
      </c>
      <c r="F710" s="84">
        <f>+F711+F712</f>
        <v>1071392.6000000001</v>
      </c>
      <c r="G710" s="84">
        <f t="shared" ref="G710:I710" si="412">+G711+G712</f>
        <v>0</v>
      </c>
      <c r="H710" s="84">
        <f t="shared" si="412"/>
        <v>0</v>
      </c>
      <c r="I710" s="115">
        <f t="shared" si="412"/>
        <v>0</v>
      </c>
      <c r="J710" s="135">
        <f t="shared" si="402"/>
        <v>206887.1</v>
      </c>
      <c r="K710" s="84">
        <f>+K711+K712</f>
        <v>206887.1</v>
      </c>
      <c r="L710" s="84">
        <f t="shared" ref="L710:N710" si="413">+L711+L712</f>
        <v>0</v>
      </c>
      <c r="M710" s="84">
        <f t="shared" si="413"/>
        <v>0</v>
      </c>
      <c r="N710" s="115">
        <f t="shared" si="413"/>
        <v>0</v>
      </c>
      <c r="O710" s="135">
        <f t="shared" si="404"/>
        <v>205615.19</v>
      </c>
      <c r="P710" s="84">
        <f>+P711+P712</f>
        <v>205615.19</v>
      </c>
      <c r="Q710" s="84">
        <f t="shared" ref="Q710:S710" si="414">+Q711+Q712</f>
        <v>0</v>
      </c>
      <c r="R710" s="84">
        <f t="shared" si="414"/>
        <v>0</v>
      </c>
      <c r="S710" s="115">
        <f t="shared" si="414"/>
        <v>0</v>
      </c>
      <c r="T710" s="139">
        <f t="shared" si="378"/>
        <v>0.99385215414590855</v>
      </c>
      <c r="U710" s="9">
        <f t="shared" si="378"/>
        <v>0.99385215414590855</v>
      </c>
      <c r="V710" s="9" t="str">
        <f t="shared" si="378"/>
        <v xml:space="preserve"> </v>
      </c>
      <c r="W710" s="9" t="str">
        <f t="shared" si="378"/>
        <v xml:space="preserve"> </v>
      </c>
      <c r="X710" s="140" t="str">
        <f t="shared" si="378"/>
        <v xml:space="preserve"> </v>
      </c>
    </row>
    <row r="711" spans="1:24" ht="29.25" customHeight="1" x14ac:dyDescent="0.2">
      <c r="A711" s="111"/>
      <c r="B711" s="32"/>
      <c r="C711" s="15" t="s">
        <v>605</v>
      </c>
      <c r="D711" s="38">
        <v>3</v>
      </c>
      <c r="E711" s="85">
        <f>SUM(F711:I711)</f>
        <v>630733.10000000009</v>
      </c>
      <c r="F711" s="85">
        <v>630733.10000000009</v>
      </c>
      <c r="G711" s="86"/>
      <c r="H711" s="85"/>
      <c r="I711" s="116"/>
      <c r="J711" s="134">
        <f>SUM(K711:N711)</f>
        <v>206887.1</v>
      </c>
      <c r="K711" s="85">
        <v>206887.1</v>
      </c>
      <c r="L711" s="86"/>
      <c r="M711" s="85"/>
      <c r="N711" s="116"/>
      <c r="O711" s="134">
        <f>SUM(P711:S711)</f>
        <v>205615.19</v>
      </c>
      <c r="P711" s="85">
        <v>205615.19</v>
      </c>
      <c r="Q711" s="86"/>
      <c r="R711" s="85"/>
      <c r="S711" s="116"/>
      <c r="T711" s="141">
        <f t="shared" si="378"/>
        <v>0.99385215414590855</v>
      </c>
      <c r="U711" s="16">
        <f t="shared" si="378"/>
        <v>0.99385215414590855</v>
      </c>
      <c r="V711" s="16" t="str">
        <f t="shared" si="378"/>
        <v xml:space="preserve"> </v>
      </c>
      <c r="W711" s="16" t="str">
        <f t="shared" si="378"/>
        <v xml:space="preserve"> </v>
      </c>
      <c r="X711" s="142" t="str">
        <f t="shared" si="378"/>
        <v xml:space="preserve"> </v>
      </c>
    </row>
    <row r="712" spans="1:24" s="1" customFormat="1" ht="54" customHeight="1" x14ac:dyDescent="0.2">
      <c r="A712" s="111"/>
      <c r="B712" s="32"/>
      <c r="C712" s="15" t="s">
        <v>606</v>
      </c>
      <c r="D712" s="38">
        <v>3</v>
      </c>
      <c r="E712" s="85">
        <f>SUM(F712:I712)</f>
        <v>440659.5</v>
      </c>
      <c r="F712" s="85">
        <v>440659.5</v>
      </c>
      <c r="G712" s="86"/>
      <c r="H712" s="85"/>
      <c r="I712" s="116"/>
      <c r="J712" s="134">
        <f>SUM(K712:N712)</f>
        <v>0</v>
      </c>
      <c r="K712" s="85">
        <v>0</v>
      </c>
      <c r="L712" s="86"/>
      <c r="M712" s="85"/>
      <c r="N712" s="116"/>
      <c r="O712" s="134">
        <f>SUM(P712:S712)</f>
        <v>0</v>
      </c>
      <c r="P712" s="85">
        <v>0</v>
      </c>
      <c r="Q712" s="86"/>
      <c r="R712" s="85"/>
      <c r="S712" s="116"/>
      <c r="T712" s="141" t="str">
        <f t="shared" si="378"/>
        <v xml:space="preserve"> </v>
      </c>
      <c r="U712" s="16" t="str">
        <f t="shared" si="378"/>
        <v xml:space="preserve"> </v>
      </c>
      <c r="V712" s="16" t="str">
        <f t="shared" si="378"/>
        <v xml:space="preserve"> </v>
      </c>
      <c r="W712" s="16" t="str">
        <f t="shared" si="378"/>
        <v xml:space="preserve"> </v>
      </c>
      <c r="X712" s="142" t="str">
        <f t="shared" si="378"/>
        <v xml:space="preserve"> </v>
      </c>
    </row>
    <row r="713" spans="1:24" s="10" customFormat="1" ht="25.5" customHeight="1" x14ac:dyDescent="0.2">
      <c r="A713" s="110"/>
      <c r="B713" s="11"/>
      <c r="C713" s="14" t="s">
        <v>366</v>
      </c>
      <c r="D713" s="8">
        <v>3</v>
      </c>
      <c r="E713" s="84">
        <f t="shared" ref="E713" si="415">SUM(F713:I713)</f>
        <v>285555.09999999998</v>
      </c>
      <c r="F713" s="84">
        <f>+F714</f>
        <v>285555.09999999998</v>
      </c>
      <c r="G713" s="84">
        <f t="shared" ref="G713:I713" si="416">+G714</f>
        <v>0</v>
      </c>
      <c r="H713" s="84">
        <f t="shared" si="416"/>
        <v>0</v>
      </c>
      <c r="I713" s="115">
        <f t="shared" si="416"/>
        <v>0</v>
      </c>
      <c r="J713" s="135">
        <f t="shared" ref="J713" si="417">SUM(K713:N713)</f>
        <v>0</v>
      </c>
      <c r="K713" s="84">
        <f>+K714</f>
        <v>0</v>
      </c>
      <c r="L713" s="84">
        <f t="shared" ref="L713:N713" si="418">+L714</f>
        <v>0</v>
      </c>
      <c r="M713" s="84">
        <f t="shared" si="418"/>
        <v>0</v>
      </c>
      <c r="N713" s="115">
        <f t="shared" si="418"/>
        <v>0</v>
      </c>
      <c r="O713" s="135">
        <f t="shared" ref="O713" si="419">SUM(P713:S713)</f>
        <v>0</v>
      </c>
      <c r="P713" s="84">
        <f>+P714</f>
        <v>0</v>
      </c>
      <c r="Q713" s="84">
        <f t="shared" ref="Q713:S713" si="420">+Q714</f>
        <v>0</v>
      </c>
      <c r="R713" s="84">
        <f t="shared" si="420"/>
        <v>0</v>
      </c>
      <c r="S713" s="115">
        <f t="shared" si="420"/>
        <v>0</v>
      </c>
      <c r="T713" s="139" t="str">
        <f t="shared" si="378"/>
        <v xml:space="preserve"> </v>
      </c>
      <c r="U713" s="9" t="str">
        <f t="shared" si="378"/>
        <v xml:space="preserve"> </v>
      </c>
      <c r="V713" s="9" t="str">
        <f t="shared" si="378"/>
        <v xml:space="preserve"> </v>
      </c>
      <c r="W713" s="9" t="str">
        <f t="shared" si="378"/>
        <v xml:space="preserve"> </v>
      </c>
      <c r="X713" s="140" t="str">
        <f t="shared" si="378"/>
        <v xml:space="preserve"> </v>
      </c>
    </row>
    <row r="714" spans="1:24" s="12" customFormat="1" ht="42.75" customHeight="1" x14ac:dyDescent="0.2">
      <c r="A714" s="111"/>
      <c r="B714" s="32"/>
      <c r="C714" s="15" t="s">
        <v>607</v>
      </c>
      <c r="D714" s="38">
        <v>3</v>
      </c>
      <c r="E714" s="85">
        <f>SUM(F714:I714)</f>
        <v>285555.09999999998</v>
      </c>
      <c r="F714" s="85">
        <v>285555.09999999998</v>
      </c>
      <c r="G714" s="86"/>
      <c r="H714" s="85"/>
      <c r="I714" s="116"/>
      <c r="J714" s="134">
        <f>SUM(K714:N714)</f>
        <v>0</v>
      </c>
      <c r="K714" s="85">
        <v>0</v>
      </c>
      <c r="L714" s="86"/>
      <c r="M714" s="85"/>
      <c r="N714" s="116"/>
      <c r="O714" s="134">
        <f>SUM(P714:S714)</f>
        <v>0</v>
      </c>
      <c r="P714" s="85">
        <v>0</v>
      </c>
      <c r="Q714" s="86"/>
      <c r="R714" s="85"/>
      <c r="S714" s="116"/>
      <c r="T714" s="141" t="str">
        <f t="shared" si="378"/>
        <v xml:space="preserve"> </v>
      </c>
      <c r="U714" s="16" t="str">
        <f t="shared" si="378"/>
        <v xml:space="preserve"> </v>
      </c>
      <c r="V714" s="16" t="str">
        <f t="shared" si="378"/>
        <v xml:space="preserve"> </v>
      </c>
      <c r="W714" s="16" t="str">
        <f t="shared" si="378"/>
        <v xml:space="preserve"> </v>
      </c>
      <c r="X714" s="142" t="str">
        <f t="shared" si="378"/>
        <v xml:space="preserve"> </v>
      </c>
    </row>
    <row r="715" spans="1:24" s="12" customFormat="1" ht="30" customHeight="1" x14ac:dyDescent="0.2">
      <c r="A715" s="110"/>
      <c r="B715" s="11"/>
      <c r="C715" s="14" t="s">
        <v>390</v>
      </c>
      <c r="D715" s="8">
        <v>3</v>
      </c>
      <c r="E715" s="84">
        <f t="shared" ref="E715" si="421">SUM(F715:I715)</f>
        <v>466921.1</v>
      </c>
      <c r="F715" s="84">
        <f>+F716</f>
        <v>466921.1</v>
      </c>
      <c r="G715" s="84">
        <f t="shared" ref="G715:I715" si="422">+G716</f>
        <v>0</v>
      </c>
      <c r="H715" s="84">
        <f t="shared" si="422"/>
        <v>0</v>
      </c>
      <c r="I715" s="115">
        <f t="shared" si="422"/>
        <v>0</v>
      </c>
      <c r="J715" s="135">
        <f t="shared" ref="J715" si="423">SUM(K715:N715)</f>
        <v>0</v>
      </c>
      <c r="K715" s="84">
        <f>+K716</f>
        <v>0</v>
      </c>
      <c r="L715" s="84">
        <f t="shared" ref="L715:N715" si="424">+L716</f>
        <v>0</v>
      </c>
      <c r="M715" s="84">
        <f t="shared" si="424"/>
        <v>0</v>
      </c>
      <c r="N715" s="115">
        <f t="shared" si="424"/>
        <v>0</v>
      </c>
      <c r="O715" s="135">
        <f t="shared" ref="O715" si="425">SUM(P715:S715)</f>
        <v>0</v>
      </c>
      <c r="P715" s="84">
        <f>+P716</f>
        <v>0</v>
      </c>
      <c r="Q715" s="84">
        <f t="shared" ref="Q715:S715" si="426">+Q716</f>
        <v>0</v>
      </c>
      <c r="R715" s="84">
        <f t="shared" si="426"/>
        <v>0</v>
      </c>
      <c r="S715" s="115">
        <f t="shared" si="426"/>
        <v>0</v>
      </c>
      <c r="T715" s="139" t="str">
        <f t="shared" si="378"/>
        <v xml:space="preserve"> </v>
      </c>
      <c r="U715" s="9" t="str">
        <f t="shared" si="378"/>
        <v xml:space="preserve"> </v>
      </c>
      <c r="V715" s="9" t="str">
        <f t="shared" si="378"/>
        <v xml:space="preserve"> </v>
      </c>
      <c r="W715" s="9" t="str">
        <f t="shared" si="378"/>
        <v xml:space="preserve"> </v>
      </c>
      <c r="X715" s="140" t="str">
        <f t="shared" si="378"/>
        <v xml:space="preserve"> </v>
      </c>
    </row>
    <row r="716" spans="1:24" ht="45" customHeight="1" x14ac:dyDescent="0.2">
      <c r="A716" s="111"/>
      <c r="B716" s="32"/>
      <c r="C716" s="15" t="s">
        <v>608</v>
      </c>
      <c r="D716" s="38">
        <v>3</v>
      </c>
      <c r="E716" s="85">
        <f>SUM(F716:I716)</f>
        <v>466921.1</v>
      </c>
      <c r="F716" s="85">
        <v>466921.1</v>
      </c>
      <c r="G716" s="86"/>
      <c r="H716" s="85"/>
      <c r="I716" s="116"/>
      <c r="J716" s="134">
        <f>SUM(K716:N716)</f>
        <v>0</v>
      </c>
      <c r="K716" s="85">
        <v>0</v>
      </c>
      <c r="L716" s="86"/>
      <c r="M716" s="85"/>
      <c r="N716" s="116"/>
      <c r="O716" s="134">
        <f>SUM(P716:S716)</f>
        <v>0</v>
      </c>
      <c r="P716" s="85">
        <v>0</v>
      </c>
      <c r="Q716" s="86"/>
      <c r="R716" s="85"/>
      <c r="S716" s="116"/>
      <c r="T716" s="141" t="str">
        <f t="shared" si="378"/>
        <v xml:space="preserve"> </v>
      </c>
      <c r="U716" s="16" t="str">
        <f t="shared" si="378"/>
        <v xml:space="preserve"> </v>
      </c>
      <c r="V716" s="16" t="str">
        <f t="shared" si="378"/>
        <v xml:space="preserve"> </v>
      </c>
      <c r="W716" s="16" t="str">
        <f t="shared" si="378"/>
        <v xml:space="preserve"> </v>
      </c>
      <c r="X716" s="142" t="str">
        <f t="shared" si="378"/>
        <v xml:space="preserve"> </v>
      </c>
    </row>
    <row r="717" spans="1:24" s="12" customFormat="1" ht="33" customHeight="1" x14ac:dyDescent="0.2">
      <c r="A717" s="110"/>
      <c r="B717" s="11"/>
      <c r="C717" s="14" t="s">
        <v>406</v>
      </c>
      <c r="D717" s="8">
        <v>3</v>
      </c>
      <c r="E717" s="84">
        <f t="shared" ref="E717" si="427">SUM(F717:I717)</f>
        <v>0</v>
      </c>
      <c r="F717" s="84">
        <f>+F718+F719+F720</f>
        <v>0</v>
      </c>
      <c r="G717" s="84">
        <f t="shared" ref="G717:I717" si="428">+G718+G719+G720</f>
        <v>0</v>
      </c>
      <c r="H717" s="84">
        <f t="shared" si="428"/>
        <v>0</v>
      </c>
      <c r="I717" s="115">
        <f t="shared" si="428"/>
        <v>0</v>
      </c>
      <c r="J717" s="135">
        <f t="shared" ref="J717" si="429">SUM(K717:N717)</f>
        <v>80100</v>
      </c>
      <c r="K717" s="84">
        <f>+K718+K719+K720</f>
        <v>0</v>
      </c>
      <c r="L717" s="84">
        <f t="shared" ref="L717:N717" si="430">+L718+L719+L720</f>
        <v>0</v>
      </c>
      <c r="M717" s="84">
        <f t="shared" si="430"/>
        <v>80100</v>
      </c>
      <c r="N717" s="115">
        <f t="shared" si="430"/>
        <v>0</v>
      </c>
      <c r="O717" s="135">
        <f t="shared" ref="O717" si="431">SUM(P717:S717)</f>
        <v>0</v>
      </c>
      <c r="P717" s="84">
        <f>+P718+P719+P720</f>
        <v>0</v>
      </c>
      <c r="Q717" s="84">
        <f t="shared" ref="Q717:S717" si="432">+Q718+Q719+Q720</f>
        <v>0</v>
      </c>
      <c r="R717" s="84">
        <f t="shared" si="432"/>
        <v>0</v>
      </c>
      <c r="S717" s="115">
        <f t="shared" si="432"/>
        <v>0</v>
      </c>
      <c r="T717" s="139">
        <f t="shared" si="378"/>
        <v>0</v>
      </c>
      <c r="U717" s="9" t="str">
        <f t="shared" si="378"/>
        <v xml:space="preserve"> </v>
      </c>
      <c r="V717" s="9" t="str">
        <f t="shared" si="378"/>
        <v xml:space="preserve"> </v>
      </c>
      <c r="W717" s="9">
        <f t="shared" si="378"/>
        <v>0</v>
      </c>
      <c r="X717" s="140" t="str">
        <f t="shared" si="378"/>
        <v xml:space="preserve"> </v>
      </c>
    </row>
    <row r="718" spans="1:24" ht="32.25" customHeight="1" x14ac:dyDescent="0.2">
      <c r="A718" s="111"/>
      <c r="B718" s="32"/>
      <c r="C718" s="15" t="s">
        <v>609</v>
      </c>
      <c r="D718" s="38">
        <v>3</v>
      </c>
      <c r="E718" s="85">
        <f>SUM(F718:I718)</f>
        <v>0</v>
      </c>
      <c r="F718" s="85"/>
      <c r="G718" s="86"/>
      <c r="H718" s="85">
        <v>0</v>
      </c>
      <c r="I718" s="116"/>
      <c r="J718" s="134">
        <f>SUM(K718:N718)</f>
        <v>61700</v>
      </c>
      <c r="K718" s="85"/>
      <c r="L718" s="86"/>
      <c r="M718" s="85">
        <v>61700</v>
      </c>
      <c r="N718" s="116"/>
      <c r="O718" s="134">
        <f>SUM(P718:S718)</f>
        <v>0</v>
      </c>
      <c r="P718" s="85"/>
      <c r="Q718" s="86"/>
      <c r="R718" s="85">
        <v>0</v>
      </c>
      <c r="S718" s="116"/>
      <c r="T718" s="141">
        <f t="shared" si="378"/>
        <v>0</v>
      </c>
      <c r="U718" s="16" t="str">
        <f t="shared" si="378"/>
        <v xml:space="preserve"> </v>
      </c>
      <c r="V718" s="16" t="str">
        <f t="shared" si="378"/>
        <v xml:space="preserve"> </v>
      </c>
      <c r="W718" s="16">
        <f t="shared" si="378"/>
        <v>0</v>
      </c>
      <c r="X718" s="142" t="str">
        <f t="shared" si="378"/>
        <v xml:space="preserve"> </v>
      </c>
    </row>
    <row r="719" spans="1:24" ht="20.100000000000001" customHeight="1" x14ac:dyDescent="0.2">
      <c r="A719" s="111"/>
      <c r="B719" s="32"/>
      <c r="C719" s="15" t="s">
        <v>610</v>
      </c>
      <c r="D719" s="38">
        <v>3</v>
      </c>
      <c r="E719" s="85">
        <f t="shared" ref="E719:E721" si="433">SUM(F719:I719)</f>
        <v>0</v>
      </c>
      <c r="F719" s="85"/>
      <c r="G719" s="86"/>
      <c r="H719" s="85"/>
      <c r="I719" s="116"/>
      <c r="J719" s="134">
        <f t="shared" ref="J719:J721" si="434">SUM(K719:N719)</f>
        <v>7200</v>
      </c>
      <c r="K719" s="85"/>
      <c r="L719" s="86"/>
      <c r="M719" s="85">
        <v>7200</v>
      </c>
      <c r="N719" s="116"/>
      <c r="O719" s="134">
        <f t="shared" ref="O719:O721" si="435">SUM(P719:S719)</f>
        <v>0</v>
      </c>
      <c r="P719" s="85"/>
      <c r="Q719" s="86"/>
      <c r="R719" s="85">
        <v>0</v>
      </c>
      <c r="S719" s="116"/>
      <c r="T719" s="141">
        <f t="shared" si="378"/>
        <v>0</v>
      </c>
      <c r="U719" s="16" t="str">
        <f t="shared" si="378"/>
        <v xml:space="preserve"> </v>
      </c>
      <c r="V719" s="16" t="str">
        <f t="shared" si="378"/>
        <v xml:space="preserve"> </v>
      </c>
      <c r="W719" s="16">
        <f t="shared" si="378"/>
        <v>0</v>
      </c>
      <c r="X719" s="142" t="str">
        <f t="shared" si="378"/>
        <v xml:space="preserve"> </v>
      </c>
    </row>
    <row r="720" spans="1:24" ht="20.100000000000001" customHeight="1" x14ac:dyDescent="0.2">
      <c r="A720" s="111"/>
      <c r="B720" s="32"/>
      <c r="C720" s="15" t="s">
        <v>611</v>
      </c>
      <c r="D720" s="38">
        <v>3</v>
      </c>
      <c r="E720" s="85">
        <f t="shared" si="433"/>
        <v>0</v>
      </c>
      <c r="F720" s="85"/>
      <c r="G720" s="86"/>
      <c r="H720" s="85"/>
      <c r="I720" s="116"/>
      <c r="J720" s="134">
        <f t="shared" si="434"/>
        <v>11200</v>
      </c>
      <c r="K720" s="85"/>
      <c r="L720" s="86"/>
      <c r="M720" s="85">
        <v>11200</v>
      </c>
      <c r="N720" s="116"/>
      <c r="O720" s="134">
        <f t="shared" si="435"/>
        <v>0</v>
      </c>
      <c r="P720" s="85"/>
      <c r="Q720" s="86"/>
      <c r="R720" s="85">
        <v>0</v>
      </c>
      <c r="S720" s="116"/>
      <c r="T720" s="141">
        <f t="shared" si="378"/>
        <v>0</v>
      </c>
      <c r="U720" s="16" t="str">
        <f t="shared" si="378"/>
        <v xml:space="preserve"> </v>
      </c>
      <c r="V720" s="16" t="str">
        <f t="shared" si="378"/>
        <v xml:space="preserve"> </v>
      </c>
      <c r="W720" s="16">
        <f t="shared" si="378"/>
        <v>0</v>
      </c>
      <c r="X720" s="142" t="str">
        <f t="shared" si="378"/>
        <v xml:space="preserve"> </v>
      </c>
    </row>
    <row r="721" spans="1:24" s="12" customFormat="1" ht="31.5" customHeight="1" x14ac:dyDescent="0.2">
      <c r="A721" s="110"/>
      <c r="B721" s="11"/>
      <c r="C721" s="14" t="s">
        <v>503</v>
      </c>
      <c r="D721" s="8">
        <v>3</v>
      </c>
      <c r="E721" s="84">
        <f t="shared" si="433"/>
        <v>0</v>
      </c>
      <c r="F721" s="84">
        <f>+F722</f>
        <v>0</v>
      </c>
      <c r="G721" s="84">
        <f t="shared" ref="G721:I721" si="436">+G722</f>
        <v>0</v>
      </c>
      <c r="H721" s="84">
        <f t="shared" si="436"/>
        <v>0</v>
      </c>
      <c r="I721" s="115">
        <f t="shared" si="436"/>
        <v>0</v>
      </c>
      <c r="J721" s="135">
        <f t="shared" si="434"/>
        <v>5000</v>
      </c>
      <c r="K721" s="84">
        <f>+K722</f>
        <v>0</v>
      </c>
      <c r="L721" s="84">
        <f t="shared" ref="L721:N721" si="437">+L722</f>
        <v>0</v>
      </c>
      <c r="M721" s="84">
        <f t="shared" si="437"/>
        <v>5000</v>
      </c>
      <c r="N721" s="115">
        <f t="shared" si="437"/>
        <v>0</v>
      </c>
      <c r="O721" s="135">
        <f t="shared" si="435"/>
        <v>0</v>
      </c>
      <c r="P721" s="84">
        <f>+P722</f>
        <v>0</v>
      </c>
      <c r="Q721" s="84">
        <f t="shared" ref="Q721:S721" si="438">+Q722</f>
        <v>0</v>
      </c>
      <c r="R721" s="84">
        <f t="shared" si="438"/>
        <v>0</v>
      </c>
      <c r="S721" s="115">
        <f t="shared" si="438"/>
        <v>0</v>
      </c>
      <c r="T721" s="139">
        <f t="shared" si="378"/>
        <v>0</v>
      </c>
      <c r="U721" s="9" t="str">
        <f t="shared" si="378"/>
        <v xml:space="preserve"> </v>
      </c>
      <c r="V721" s="9" t="str">
        <f t="shared" si="378"/>
        <v xml:space="preserve"> </v>
      </c>
      <c r="W721" s="9">
        <f t="shared" si="378"/>
        <v>0</v>
      </c>
      <c r="X721" s="140" t="str">
        <f t="shared" si="378"/>
        <v xml:space="preserve"> </v>
      </c>
    </row>
    <row r="722" spans="1:24" ht="49.5" x14ac:dyDescent="0.2">
      <c r="A722" s="111"/>
      <c r="B722" s="32"/>
      <c r="C722" s="15" t="s">
        <v>612</v>
      </c>
      <c r="D722" s="38">
        <v>3</v>
      </c>
      <c r="E722" s="85">
        <f>SUM(F722:I722)</f>
        <v>0</v>
      </c>
      <c r="F722" s="85"/>
      <c r="G722" s="86"/>
      <c r="H722" s="85">
        <v>0</v>
      </c>
      <c r="I722" s="116"/>
      <c r="J722" s="134">
        <f>SUM(K722:N722)</f>
        <v>5000</v>
      </c>
      <c r="K722" s="85"/>
      <c r="L722" s="86"/>
      <c r="M722" s="85">
        <v>5000</v>
      </c>
      <c r="N722" s="116"/>
      <c r="O722" s="134">
        <f>SUM(P722:S722)</f>
        <v>0</v>
      </c>
      <c r="P722" s="85"/>
      <c r="Q722" s="86"/>
      <c r="R722" s="85">
        <v>0</v>
      </c>
      <c r="S722" s="116"/>
      <c r="T722" s="141">
        <f t="shared" si="378"/>
        <v>0</v>
      </c>
      <c r="U722" s="16" t="str">
        <f t="shared" si="378"/>
        <v xml:space="preserve"> </v>
      </c>
      <c r="V722" s="16" t="str">
        <f t="shared" si="378"/>
        <v xml:space="preserve"> </v>
      </c>
      <c r="W722" s="16">
        <f t="shared" si="378"/>
        <v>0</v>
      </c>
      <c r="X722" s="142" t="str">
        <f t="shared" si="378"/>
        <v xml:space="preserve"> </v>
      </c>
    </row>
    <row r="723" spans="1:24" s="12" customFormat="1" ht="58.5" customHeight="1" x14ac:dyDescent="0.2">
      <c r="A723" s="101">
        <v>1183</v>
      </c>
      <c r="B723" s="33">
        <v>32003</v>
      </c>
      <c r="C723" s="14" t="s">
        <v>613</v>
      </c>
      <c r="D723" s="49">
        <v>2</v>
      </c>
      <c r="E723" s="84">
        <f t="shared" si="400"/>
        <v>6823956.6999999993</v>
      </c>
      <c r="F723" s="84">
        <f>+F724+F728+F730+F732+F737+F741+F745+F750+F767+F772+F777</f>
        <v>6732406.6999999993</v>
      </c>
      <c r="G723" s="84">
        <f t="shared" ref="G723:I723" si="439">+G724+G728+G730+G732+G737+G741+G745+G750+G767+G772+G777</f>
        <v>0</v>
      </c>
      <c r="H723" s="84">
        <f t="shared" si="439"/>
        <v>91550</v>
      </c>
      <c r="I723" s="115">
        <f t="shared" si="439"/>
        <v>0</v>
      </c>
      <c r="J723" s="135">
        <f t="shared" si="402"/>
        <v>4276079.0999999996</v>
      </c>
      <c r="K723" s="84">
        <f>+K724+K728+K730+K732+K737+K741+K745+K750+K767+K772+K777</f>
        <v>4241079.0999999996</v>
      </c>
      <c r="L723" s="84">
        <f t="shared" ref="L723:N723" si="440">+L724+L728+L730+L732+L737+L741+L745+L750+L767+L772+L777</f>
        <v>0</v>
      </c>
      <c r="M723" s="84">
        <f t="shared" si="440"/>
        <v>35000</v>
      </c>
      <c r="N723" s="115">
        <f t="shared" si="440"/>
        <v>0</v>
      </c>
      <c r="O723" s="135">
        <f t="shared" si="404"/>
        <v>3296482.9299999997</v>
      </c>
      <c r="P723" s="84">
        <f>+P724+P728+P730+P732+P737+P741+P745+P750+P767+P772+P777</f>
        <v>3296482.9299999997</v>
      </c>
      <c r="Q723" s="84">
        <f t="shared" ref="Q723:S723" si="441">+Q724+Q728+Q730+Q732+Q737+Q741+Q745+Q750+Q767+Q772+Q777</f>
        <v>0</v>
      </c>
      <c r="R723" s="84">
        <f t="shared" si="441"/>
        <v>0</v>
      </c>
      <c r="S723" s="115">
        <f t="shared" si="441"/>
        <v>0</v>
      </c>
      <c r="T723" s="139">
        <f t="shared" si="378"/>
        <v>0.77091252357796658</v>
      </c>
      <c r="U723" s="9">
        <f t="shared" si="378"/>
        <v>0.77727456910671622</v>
      </c>
      <c r="V723" s="9" t="str">
        <f t="shared" si="378"/>
        <v xml:space="preserve"> </v>
      </c>
      <c r="W723" s="9">
        <f t="shared" si="378"/>
        <v>0</v>
      </c>
      <c r="X723" s="140" t="str">
        <f t="shared" si="378"/>
        <v xml:space="preserve"> </v>
      </c>
    </row>
    <row r="724" spans="1:24" s="12" customFormat="1" x14ac:dyDescent="0.2">
      <c r="A724" s="110"/>
      <c r="B724" s="11"/>
      <c r="C724" s="14" t="s">
        <v>364</v>
      </c>
      <c r="D724" s="8">
        <v>3</v>
      </c>
      <c r="E724" s="84">
        <f t="shared" si="400"/>
        <v>372129.80000000005</v>
      </c>
      <c r="F724" s="84">
        <f>+F725+F726+F727</f>
        <v>367129.80000000005</v>
      </c>
      <c r="G724" s="84">
        <f t="shared" ref="G724:I724" si="442">+G725+G726+G727</f>
        <v>0</v>
      </c>
      <c r="H724" s="84">
        <f t="shared" si="442"/>
        <v>5000</v>
      </c>
      <c r="I724" s="115">
        <f t="shared" si="442"/>
        <v>0</v>
      </c>
      <c r="J724" s="135">
        <f t="shared" si="402"/>
        <v>319502.10000000003</v>
      </c>
      <c r="K724" s="84">
        <f>+K725+K726+K727</f>
        <v>314502.10000000003</v>
      </c>
      <c r="L724" s="84">
        <f t="shared" ref="L724:N724" si="443">+L725+L726+L727</f>
        <v>0</v>
      </c>
      <c r="M724" s="84">
        <f t="shared" si="443"/>
        <v>5000</v>
      </c>
      <c r="N724" s="115">
        <f t="shared" si="443"/>
        <v>0</v>
      </c>
      <c r="O724" s="135">
        <f t="shared" si="404"/>
        <v>194321.65</v>
      </c>
      <c r="P724" s="84">
        <f>+P725+P726+P727</f>
        <v>194321.65</v>
      </c>
      <c r="Q724" s="84">
        <f t="shared" ref="Q724:S724" si="444">+Q725+Q726+Q727</f>
        <v>0</v>
      </c>
      <c r="R724" s="84">
        <f t="shared" si="444"/>
        <v>0</v>
      </c>
      <c r="S724" s="115">
        <f t="shared" si="444"/>
        <v>0</v>
      </c>
      <c r="T724" s="139">
        <f t="shared" si="378"/>
        <v>0.6082014797398827</v>
      </c>
      <c r="U724" s="9">
        <f t="shared" si="378"/>
        <v>0.61787075507603917</v>
      </c>
      <c r="V724" s="9" t="str">
        <f t="shared" si="378"/>
        <v xml:space="preserve"> </v>
      </c>
      <c r="W724" s="9">
        <f t="shared" si="378"/>
        <v>0</v>
      </c>
      <c r="X724" s="140" t="str">
        <f t="shared" si="378"/>
        <v xml:space="preserve"> </v>
      </c>
    </row>
    <row r="725" spans="1:24" ht="21.95" customHeight="1" x14ac:dyDescent="0.2">
      <c r="A725" s="111"/>
      <c r="B725" s="32"/>
      <c r="C725" s="15" t="s">
        <v>614</v>
      </c>
      <c r="D725" s="38">
        <v>3</v>
      </c>
      <c r="E725" s="85">
        <f t="shared" si="400"/>
        <v>210511.1</v>
      </c>
      <c r="F725" s="81">
        <v>210511.1</v>
      </c>
      <c r="G725" s="86"/>
      <c r="H725" s="85"/>
      <c r="I725" s="116"/>
      <c r="J725" s="134">
        <f t="shared" si="402"/>
        <v>157883.40000000002</v>
      </c>
      <c r="K725" s="81">
        <v>157883.40000000002</v>
      </c>
      <c r="L725" s="86"/>
      <c r="M725" s="85"/>
      <c r="N725" s="116"/>
      <c r="O725" s="134">
        <f t="shared" si="404"/>
        <v>125316.45</v>
      </c>
      <c r="P725" s="81">
        <v>125316.45</v>
      </c>
      <c r="Q725" s="86"/>
      <c r="R725" s="85"/>
      <c r="S725" s="116"/>
      <c r="T725" s="141">
        <f t="shared" si="378"/>
        <v>0.79372783965888738</v>
      </c>
      <c r="U725" s="16">
        <f t="shared" si="378"/>
        <v>0.79372783965888738</v>
      </c>
      <c r="V725" s="16" t="str">
        <f t="shared" si="378"/>
        <v xml:space="preserve"> </v>
      </c>
      <c r="W725" s="16" t="str">
        <f t="shared" si="378"/>
        <v xml:space="preserve"> </v>
      </c>
      <c r="X725" s="142" t="str">
        <f t="shared" si="378"/>
        <v xml:space="preserve"> </v>
      </c>
    </row>
    <row r="726" spans="1:24" ht="21.95" customHeight="1" x14ac:dyDescent="0.2">
      <c r="A726" s="111"/>
      <c r="B726" s="32"/>
      <c r="C726" s="15" t="s">
        <v>615</v>
      </c>
      <c r="D726" s="38">
        <v>3</v>
      </c>
      <c r="E726" s="85">
        <f t="shared" ref="E726:E776" si="445">SUM(F726:I726)</f>
        <v>156618.70000000001</v>
      </c>
      <c r="F726" s="81">
        <v>156618.70000000001</v>
      </c>
      <c r="G726" s="86"/>
      <c r="H726" s="85"/>
      <c r="I726" s="116"/>
      <c r="J726" s="134">
        <f t="shared" si="402"/>
        <v>156618.70000000001</v>
      </c>
      <c r="K726" s="81">
        <v>156618.70000000001</v>
      </c>
      <c r="L726" s="86"/>
      <c r="M726" s="85"/>
      <c r="N726" s="116"/>
      <c r="O726" s="134">
        <f t="shared" si="404"/>
        <v>69005.2</v>
      </c>
      <c r="P726" s="81">
        <v>69005.2</v>
      </c>
      <c r="Q726" s="86"/>
      <c r="R726" s="85"/>
      <c r="S726" s="116"/>
      <c r="T726" s="141">
        <f t="shared" si="378"/>
        <v>0.44059362004664826</v>
      </c>
      <c r="U726" s="16">
        <f t="shared" si="378"/>
        <v>0.44059362004664826</v>
      </c>
      <c r="V726" s="16" t="str">
        <f t="shared" si="378"/>
        <v xml:space="preserve"> </v>
      </c>
      <c r="W726" s="16" t="str">
        <f t="shared" si="378"/>
        <v xml:space="preserve"> </v>
      </c>
      <c r="X726" s="142" t="str">
        <f t="shared" si="378"/>
        <v xml:space="preserve"> </v>
      </c>
    </row>
    <row r="727" spans="1:24" ht="21.95" customHeight="1" x14ac:dyDescent="0.2">
      <c r="A727" s="111"/>
      <c r="B727" s="32"/>
      <c r="C727" s="15" t="s">
        <v>616</v>
      </c>
      <c r="D727" s="38">
        <v>3</v>
      </c>
      <c r="E727" s="85">
        <f t="shared" ref="E727" si="446">SUM(F727:I727)</f>
        <v>5000</v>
      </c>
      <c r="F727" s="81"/>
      <c r="G727" s="86"/>
      <c r="H727" s="85">
        <v>5000</v>
      </c>
      <c r="I727" s="116"/>
      <c r="J727" s="134">
        <f t="shared" ref="J727" si="447">SUM(K727:N727)</f>
        <v>5000</v>
      </c>
      <c r="K727" s="81"/>
      <c r="L727" s="86"/>
      <c r="M727" s="85">
        <v>5000</v>
      </c>
      <c r="N727" s="116"/>
      <c r="O727" s="134">
        <f t="shared" ref="O727" si="448">SUM(P727:S727)</f>
        <v>0</v>
      </c>
      <c r="P727" s="81"/>
      <c r="Q727" s="86"/>
      <c r="R727" s="85">
        <v>0</v>
      </c>
      <c r="S727" s="116"/>
      <c r="T727" s="141">
        <f t="shared" si="378"/>
        <v>0</v>
      </c>
      <c r="U727" s="16" t="str">
        <f t="shared" si="378"/>
        <v xml:space="preserve"> </v>
      </c>
      <c r="V727" s="16" t="str">
        <f t="shared" si="378"/>
        <v xml:space="preserve"> </v>
      </c>
      <c r="W727" s="16">
        <f t="shared" si="378"/>
        <v>0</v>
      </c>
      <c r="X727" s="142" t="str">
        <f t="shared" si="378"/>
        <v xml:space="preserve"> </v>
      </c>
    </row>
    <row r="728" spans="1:24" s="12" customFormat="1" ht="21.95" customHeight="1" x14ac:dyDescent="0.2">
      <c r="A728" s="110"/>
      <c r="B728" s="11"/>
      <c r="C728" s="14" t="s">
        <v>377</v>
      </c>
      <c r="D728" s="8">
        <v>3</v>
      </c>
      <c r="E728" s="84">
        <f>SUM(F728:I728)</f>
        <v>5000</v>
      </c>
      <c r="F728" s="84">
        <f>+F729</f>
        <v>0</v>
      </c>
      <c r="G728" s="84">
        <f>+G729</f>
        <v>0</v>
      </c>
      <c r="H728" s="84">
        <f>+H729</f>
        <v>5000</v>
      </c>
      <c r="I728" s="115">
        <f>+I729</f>
        <v>0</v>
      </c>
      <c r="J728" s="135">
        <f t="shared" si="402"/>
        <v>5000</v>
      </c>
      <c r="K728" s="84">
        <f>+K729</f>
        <v>0</v>
      </c>
      <c r="L728" s="84">
        <f>+L729</f>
        <v>0</v>
      </c>
      <c r="M728" s="84">
        <f>+M729</f>
        <v>5000</v>
      </c>
      <c r="N728" s="115">
        <f>+N729</f>
        <v>0</v>
      </c>
      <c r="O728" s="135">
        <f t="shared" si="404"/>
        <v>0</v>
      </c>
      <c r="P728" s="84">
        <f>+P729</f>
        <v>0</v>
      </c>
      <c r="Q728" s="84">
        <f>+Q729</f>
        <v>0</v>
      </c>
      <c r="R728" s="84">
        <f>+R729</f>
        <v>0</v>
      </c>
      <c r="S728" s="115">
        <f>+S729</f>
        <v>0</v>
      </c>
      <c r="T728" s="139">
        <f t="shared" si="378"/>
        <v>0</v>
      </c>
      <c r="U728" s="9" t="str">
        <f t="shared" si="378"/>
        <v xml:space="preserve"> </v>
      </c>
      <c r="V728" s="9" t="str">
        <f t="shared" si="378"/>
        <v xml:space="preserve"> </v>
      </c>
      <c r="W728" s="9">
        <f t="shared" si="378"/>
        <v>0</v>
      </c>
      <c r="X728" s="140" t="str">
        <f t="shared" si="378"/>
        <v xml:space="preserve"> </v>
      </c>
    </row>
    <row r="729" spans="1:24" ht="21.95" customHeight="1" x14ac:dyDescent="0.2">
      <c r="A729" s="111"/>
      <c r="B729" s="32"/>
      <c r="C729" s="15" t="s">
        <v>617</v>
      </c>
      <c r="D729" s="38">
        <v>3</v>
      </c>
      <c r="E729" s="85">
        <f t="shared" si="445"/>
        <v>5000</v>
      </c>
      <c r="F729" s="81"/>
      <c r="G729" s="86"/>
      <c r="H729" s="85">
        <v>5000</v>
      </c>
      <c r="I729" s="116"/>
      <c r="J729" s="134">
        <f t="shared" si="402"/>
        <v>5000</v>
      </c>
      <c r="K729" s="81"/>
      <c r="L729" s="86"/>
      <c r="M729" s="85">
        <v>5000</v>
      </c>
      <c r="N729" s="116"/>
      <c r="O729" s="134">
        <f t="shared" si="404"/>
        <v>0</v>
      </c>
      <c r="P729" s="81"/>
      <c r="Q729" s="86"/>
      <c r="R729" s="85">
        <v>0</v>
      </c>
      <c r="S729" s="116"/>
      <c r="T729" s="141">
        <f t="shared" si="378"/>
        <v>0</v>
      </c>
      <c r="U729" s="16" t="str">
        <f t="shared" si="378"/>
        <v xml:space="preserve"> </v>
      </c>
      <c r="V729" s="16" t="str">
        <f t="shared" si="378"/>
        <v xml:space="preserve"> </v>
      </c>
      <c r="W729" s="16">
        <f t="shared" si="378"/>
        <v>0</v>
      </c>
      <c r="X729" s="142" t="str">
        <f t="shared" si="378"/>
        <v xml:space="preserve"> </v>
      </c>
    </row>
    <row r="730" spans="1:24" s="12" customFormat="1" ht="21.95" customHeight="1" x14ac:dyDescent="0.2">
      <c r="A730" s="110"/>
      <c r="B730" s="11"/>
      <c r="C730" s="14" t="s">
        <v>618</v>
      </c>
      <c r="D730" s="8">
        <v>3</v>
      </c>
      <c r="E730" s="84">
        <f>SUM(F730:I730)</f>
        <v>5000</v>
      </c>
      <c r="F730" s="84">
        <f>+F731</f>
        <v>0</v>
      </c>
      <c r="G730" s="84">
        <f>+G731</f>
        <v>0</v>
      </c>
      <c r="H730" s="84">
        <f>+H731</f>
        <v>5000</v>
      </c>
      <c r="I730" s="115">
        <f>+I731</f>
        <v>0</v>
      </c>
      <c r="J730" s="135">
        <f t="shared" si="402"/>
        <v>5000</v>
      </c>
      <c r="K730" s="84">
        <f>+K731</f>
        <v>0</v>
      </c>
      <c r="L730" s="84">
        <f>+L731</f>
        <v>0</v>
      </c>
      <c r="M730" s="84">
        <f>+M731</f>
        <v>5000</v>
      </c>
      <c r="N730" s="115">
        <f>+N731</f>
        <v>0</v>
      </c>
      <c r="O730" s="135">
        <f t="shared" si="404"/>
        <v>0</v>
      </c>
      <c r="P730" s="84">
        <f>+P731</f>
        <v>0</v>
      </c>
      <c r="Q730" s="84">
        <f>+Q731</f>
        <v>0</v>
      </c>
      <c r="R730" s="84">
        <f>+R731</f>
        <v>0</v>
      </c>
      <c r="S730" s="115">
        <f>+S731</f>
        <v>0</v>
      </c>
      <c r="T730" s="139">
        <f t="shared" si="378"/>
        <v>0</v>
      </c>
      <c r="U730" s="9" t="str">
        <f t="shared" si="378"/>
        <v xml:space="preserve"> </v>
      </c>
      <c r="V730" s="9" t="str">
        <f t="shared" si="378"/>
        <v xml:space="preserve"> </v>
      </c>
      <c r="W730" s="9">
        <f t="shared" si="378"/>
        <v>0</v>
      </c>
      <c r="X730" s="140" t="str">
        <f t="shared" si="378"/>
        <v xml:space="preserve"> </v>
      </c>
    </row>
    <row r="731" spans="1:24" ht="44.25" customHeight="1" x14ac:dyDescent="0.2">
      <c r="A731" s="111"/>
      <c r="B731" s="32"/>
      <c r="C731" s="15" t="s">
        <v>619</v>
      </c>
      <c r="D731" s="38">
        <v>3</v>
      </c>
      <c r="E731" s="85">
        <f t="shared" si="445"/>
        <v>5000</v>
      </c>
      <c r="F731" s="81"/>
      <c r="G731" s="86"/>
      <c r="H731" s="85">
        <v>5000</v>
      </c>
      <c r="I731" s="116"/>
      <c r="J731" s="134">
        <f t="shared" si="402"/>
        <v>5000</v>
      </c>
      <c r="K731" s="81"/>
      <c r="L731" s="86"/>
      <c r="M731" s="85">
        <v>5000</v>
      </c>
      <c r="N731" s="116"/>
      <c r="O731" s="134">
        <f t="shared" si="404"/>
        <v>0</v>
      </c>
      <c r="P731" s="81"/>
      <c r="Q731" s="86"/>
      <c r="R731" s="85">
        <v>0</v>
      </c>
      <c r="S731" s="116"/>
      <c r="T731" s="141">
        <f t="shared" si="378"/>
        <v>0</v>
      </c>
      <c r="U731" s="16" t="str">
        <f t="shared" si="378"/>
        <v xml:space="preserve"> </v>
      </c>
      <c r="V731" s="16" t="str">
        <f t="shared" si="378"/>
        <v xml:space="preserve"> </v>
      </c>
      <c r="W731" s="16">
        <f t="shared" si="378"/>
        <v>0</v>
      </c>
      <c r="X731" s="142" t="str">
        <f t="shared" si="378"/>
        <v xml:space="preserve"> </v>
      </c>
    </row>
    <row r="732" spans="1:24" s="12" customFormat="1" ht="21.95" customHeight="1" x14ac:dyDescent="0.2">
      <c r="A732" s="110"/>
      <c r="B732" s="11"/>
      <c r="C732" s="14" t="s">
        <v>478</v>
      </c>
      <c r="D732" s="8">
        <v>3</v>
      </c>
      <c r="E732" s="84">
        <f>SUM(F732:I732)</f>
        <v>892569.39999999991</v>
      </c>
      <c r="F732" s="84">
        <f>+F733+F734+F735+F736</f>
        <v>887569.39999999991</v>
      </c>
      <c r="G732" s="84">
        <f t="shared" ref="G732:I732" si="449">+G733+G734+G735+G736</f>
        <v>0</v>
      </c>
      <c r="H732" s="84">
        <f t="shared" si="449"/>
        <v>5000</v>
      </c>
      <c r="I732" s="115">
        <f t="shared" si="449"/>
        <v>0</v>
      </c>
      <c r="J732" s="135">
        <f t="shared" si="402"/>
        <v>651306.29999999993</v>
      </c>
      <c r="K732" s="84">
        <f>+K733+K734+K735+K736</f>
        <v>646306.29999999993</v>
      </c>
      <c r="L732" s="84">
        <f t="shared" ref="L732:N732" si="450">+L733+L734+L735+L736</f>
        <v>0</v>
      </c>
      <c r="M732" s="84">
        <f t="shared" si="450"/>
        <v>5000</v>
      </c>
      <c r="N732" s="115">
        <f t="shared" si="450"/>
        <v>0</v>
      </c>
      <c r="O732" s="135">
        <f t="shared" si="404"/>
        <v>534008.73</v>
      </c>
      <c r="P732" s="84">
        <f>+P733+P734+P735+P736</f>
        <v>534008.73</v>
      </c>
      <c r="Q732" s="84">
        <f t="shared" ref="Q732:S732" si="451">+Q733+Q734+Q735+Q736</f>
        <v>0</v>
      </c>
      <c r="R732" s="84">
        <f t="shared" si="451"/>
        <v>0</v>
      </c>
      <c r="S732" s="115">
        <f t="shared" si="451"/>
        <v>0</v>
      </c>
      <c r="T732" s="139">
        <f t="shared" si="378"/>
        <v>0.8199041372699758</v>
      </c>
      <c r="U732" s="9">
        <f t="shared" si="378"/>
        <v>0.82624713699990238</v>
      </c>
      <c r="V732" s="9" t="str">
        <f t="shared" si="378"/>
        <v xml:space="preserve"> </v>
      </c>
      <c r="W732" s="9">
        <f t="shared" si="378"/>
        <v>0</v>
      </c>
      <c r="X732" s="140" t="str">
        <f t="shared" si="378"/>
        <v xml:space="preserve"> </v>
      </c>
    </row>
    <row r="733" spans="1:24" ht="39.75" customHeight="1" x14ac:dyDescent="0.2">
      <c r="A733" s="111"/>
      <c r="B733" s="32"/>
      <c r="C733" s="15" t="s">
        <v>620</v>
      </c>
      <c r="D733" s="38">
        <v>3</v>
      </c>
      <c r="E733" s="85">
        <f t="shared" si="445"/>
        <v>186065.39999999997</v>
      </c>
      <c r="F733" s="81">
        <v>186065.39999999997</v>
      </c>
      <c r="G733" s="86"/>
      <c r="H733" s="85"/>
      <c r="I733" s="116"/>
      <c r="J733" s="134">
        <f t="shared" si="402"/>
        <v>186438.79999999996</v>
      </c>
      <c r="K733" s="81">
        <v>186438.79999999996</v>
      </c>
      <c r="L733" s="86"/>
      <c r="M733" s="85"/>
      <c r="N733" s="116"/>
      <c r="O733" s="134">
        <f t="shared" si="404"/>
        <v>185718.69</v>
      </c>
      <c r="P733" s="81">
        <v>185718.69</v>
      </c>
      <c r="Q733" s="86"/>
      <c r="R733" s="85"/>
      <c r="S733" s="116"/>
      <c r="T733" s="141">
        <f t="shared" ref="T733:X783" si="452">IF(J733=0," ",O733/J733)</f>
        <v>0.99613755291280592</v>
      </c>
      <c r="U733" s="16">
        <f t="shared" si="452"/>
        <v>0.99613755291280592</v>
      </c>
      <c r="V733" s="16" t="str">
        <f t="shared" si="452"/>
        <v xml:space="preserve"> </v>
      </c>
      <c r="W733" s="16" t="str">
        <f t="shared" si="452"/>
        <v xml:space="preserve"> </v>
      </c>
      <c r="X733" s="142" t="str">
        <f t="shared" si="452"/>
        <v xml:space="preserve"> </v>
      </c>
    </row>
    <row r="734" spans="1:24" ht="28.5" customHeight="1" x14ac:dyDescent="0.2">
      <c r="A734" s="111"/>
      <c r="B734" s="32"/>
      <c r="C734" s="15" t="s">
        <v>621</v>
      </c>
      <c r="D734" s="38">
        <v>3</v>
      </c>
      <c r="E734" s="85">
        <f t="shared" si="445"/>
        <v>263134.39999999991</v>
      </c>
      <c r="F734" s="81">
        <v>263134.39999999991</v>
      </c>
      <c r="G734" s="86"/>
      <c r="H734" s="85"/>
      <c r="I734" s="116"/>
      <c r="J734" s="134">
        <f t="shared" si="402"/>
        <v>157481.49999999994</v>
      </c>
      <c r="K734" s="81">
        <v>157481.49999999994</v>
      </c>
      <c r="L734" s="86"/>
      <c r="M734" s="85"/>
      <c r="N734" s="116"/>
      <c r="O734" s="134">
        <f t="shared" si="404"/>
        <v>49332.92</v>
      </c>
      <c r="P734" s="81">
        <v>49332.92</v>
      </c>
      <c r="Q734" s="86"/>
      <c r="R734" s="85"/>
      <c r="S734" s="116"/>
      <c r="T734" s="141">
        <f t="shared" si="452"/>
        <v>0.31326168470582272</v>
      </c>
      <c r="U734" s="16">
        <f t="shared" si="452"/>
        <v>0.31326168470582272</v>
      </c>
      <c r="V734" s="16" t="str">
        <f t="shared" si="452"/>
        <v xml:space="preserve"> </v>
      </c>
      <c r="W734" s="16" t="str">
        <f t="shared" si="452"/>
        <v xml:space="preserve"> </v>
      </c>
      <c r="X734" s="142" t="str">
        <f t="shared" si="452"/>
        <v xml:space="preserve"> </v>
      </c>
    </row>
    <row r="735" spans="1:24" ht="21.95" customHeight="1" x14ac:dyDescent="0.2">
      <c r="A735" s="111"/>
      <c r="B735" s="32"/>
      <c r="C735" s="15" t="s">
        <v>622</v>
      </c>
      <c r="D735" s="38">
        <v>3</v>
      </c>
      <c r="E735" s="85">
        <f t="shared" si="445"/>
        <v>438369.60000000003</v>
      </c>
      <c r="F735" s="81">
        <v>438369.60000000003</v>
      </c>
      <c r="G735" s="86"/>
      <c r="H735" s="85"/>
      <c r="I735" s="116"/>
      <c r="J735" s="134">
        <f t="shared" si="402"/>
        <v>302386</v>
      </c>
      <c r="K735" s="81">
        <v>302386</v>
      </c>
      <c r="L735" s="86"/>
      <c r="M735" s="85"/>
      <c r="N735" s="116"/>
      <c r="O735" s="134">
        <f t="shared" si="404"/>
        <v>298957.12</v>
      </c>
      <c r="P735" s="81">
        <v>298957.12</v>
      </c>
      <c r="Q735" s="86"/>
      <c r="R735" s="85"/>
      <c r="S735" s="116"/>
      <c r="T735" s="141">
        <f t="shared" si="452"/>
        <v>0.98866058613824714</v>
      </c>
      <c r="U735" s="16">
        <f t="shared" si="452"/>
        <v>0.98866058613824714</v>
      </c>
      <c r="V735" s="16" t="str">
        <f t="shared" si="452"/>
        <v xml:space="preserve"> </v>
      </c>
      <c r="W735" s="16" t="str">
        <f t="shared" si="452"/>
        <v xml:space="preserve"> </v>
      </c>
      <c r="X735" s="142" t="str">
        <f t="shared" si="452"/>
        <v xml:space="preserve"> </v>
      </c>
    </row>
    <row r="736" spans="1:24" ht="21.95" customHeight="1" x14ac:dyDescent="0.2">
      <c r="A736" s="111"/>
      <c r="B736" s="32"/>
      <c r="C736" s="15" t="s">
        <v>623</v>
      </c>
      <c r="D736" s="38">
        <v>3</v>
      </c>
      <c r="E736" s="85">
        <f t="shared" si="445"/>
        <v>5000</v>
      </c>
      <c r="F736" s="81"/>
      <c r="G736" s="86"/>
      <c r="H736" s="85">
        <v>5000</v>
      </c>
      <c r="I736" s="116"/>
      <c r="J736" s="134">
        <f t="shared" si="402"/>
        <v>5000</v>
      </c>
      <c r="K736" s="81"/>
      <c r="L736" s="86"/>
      <c r="M736" s="85">
        <v>5000</v>
      </c>
      <c r="N736" s="116"/>
      <c r="O736" s="134">
        <f t="shared" si="404"/>
        <v>0</v>
      </c>
      <c r="P736" s="81"/>
      <c r="Q736" s="86"/>
      <c r="R736" s="85">
        <v>0</v>
      </c>
      <c r="S736" s="116"/>
      <c r="T736" s="141">
        <f t="shared" si="452"/>
        <v>0</v>
      </c>
      <c r="U736" s="16" t="str">
        <f t="shared" si="452"/>
        <v xml:space="preserve"> </v>
      </c>
      <c r="V736" s="16" t="str">
        <f t="shared" si="452"/>
        <v xml:space="preserve"> </v>
      </c>
      <c r="W736" s="16">
        <f t="shared" si="452"/>
        <v>0</v>
      </c>
      <c r="X736" s="142" t="str">
        <f t="shared" si="452"/>
        <v xml:space="preserve"> </v>
      </c>
    </row>
    <row r="737" spans="1:24" s="12" customFormat="1" ht="21.95" customHeight="1" x14ac:dyDescent="0.2">
      <c r="A737" s="110"/>
      <c r="B737" s="11"/>
      <c r="C737" s="14" t="s">
        <v>366</v>
      </c>
      <c r="D737" s="8">
        <v>3</v>
      </c>
      <c r="E737" s="84">
        <f>SUM(F737:I737)</f>
        <v>182578.3</v>
      </c>
      <c r="F737" s="84">
        <f>+F738+F739+F740</f>
        <v>177578.3</v>
      </c>
      <c r="G737" s="84">
        <f t="shared" ref="G737:I737" si="453">+G738+G739+G740</f>
        <v>0</v>
      </c>
      <c r="H737" s="84">
        <f t="shared" si="453"/>
        <v>5000</v>
      </c>
      <c r="I737" s="115">
        <f t="shared" si="453"/>
        <v>0</v>
      </c>
      <c r="J737" s="135">
        <f t="shared" si="402"/>
        <v>369545.4</v>
      </c>
      <c r="K737" s="84">
        <f>+K738+K739+K740</f>
        <v>369545.4</v>
      </c>
      <c r="L737" s="84">
        <f t="shared" ref="L737:N737" si="454">+L738+L739+L740</f>
        <v>0</v>
      </c>
      <c r="M737" s="84">
        <f t="shared" si="454"/>
        <v>0</v>
      </c>
      <c r="N737" s="115">
        <f t="shared" si="454"/>
        <v>0</v>
      </c>
      <c r="O737" s="135">
        <f t="shared" si="404"/>
        <v>337347.36</v>
      </c>
      <c r="P737" s="84">
        <f>+P738+P739+P740</f>
        <v>337347.36</v>
      </c>
      <c r="Q737" s="84">
        <f t="shared" ref="Q737:S737" si="455">+Q738+Q739+Q740</f>
        <v>0</v>
      </c>
      <c r="R737" s="84">
        <f t="shared" si="455"/>
        <v>0</v>
      </c>
      <c r="S737" s="115">
        <f t="shared" si="455"/>
        <v>0</v>
      </c>
      <c r="T737" s="139">
        <f t="shared" si="452"/>
        <v>0.91287121961198803</v>
      </c>
      <c r="U737" s="9">
        <f t="shared" si="452"/>
        <v>0.91287121961198803</v>
      </c>
      <c r="V737" s="9" t="str">
        <f t="shared" si="452"/>
        <v xml:space="preserve"> </v>
      </c>
      <c r="W737" s="9" t="str">
        <f t="shared" si="452"/>
        <v xml:space="preserve"> </v>
      </c>
      <c r="X737" s="140" t="str">
        <f t="shared" si="452"/>
        <v xml:space="preserve"> </v>
      </c>
    </row>
    <row r="738" spans="1:24" ht="21.95" customHeight="1" x14ac:dyDescent="0.2">
      <c r="A738" s="111"/>
      <c r="B738" s="32"/>
      <c r="C738" s="15" t="s">
        <v>624</v>
      </c>
      <c r="D738" s="38">
        <v>3</v>
      </c>
      <c r="E738" s="85">
        <f t="shared" si="445"/>
        <v>73258.600000000006</v>
      </c>
      <c r="F738" s="81">
        <v>73258.600000000006</v>
      </c>
      <c r="G738" s="86"/>
      <c r="H738" s="85"/>
      <c r="I738" s="116"/>
      <c r="J738" s="134">
        <f t="shared" si="402"/>
        <v>112195</v>
      </c>
      <c r="K738" s="81">
        <v>112195</v>
      </c>
      <c r="L738" s="86"/>
      <c r="M738" s="85"/>
      <c r="N738" s="116"/>
      <c r="O738" s="134">
        <f t="shared" si="404"/>
        <v>109530.92</v>
      </c>
      <c r="P738" s="81">
        <v>109530.92</v>
      </c>
      <c r="Q738" s="86"/>
      <c r="R738" s="85"/>
      <c r="S738" s="116"/>
      <c r="T738" s="141">
        <f t="shared" si="452"/>
        <v>0.97625491332055792</v>
      </c>
      <c r="U738" s="16">
        <f t="shared" si="452"/>
        <v>0.97625491332055792</v>
      </c>
      <c r="V738" s="16" t="str">
        <f t="shared" si="452"/>
        <v xml:space="preserve"> </v>
      </c>
      <c r="W738" s="16" t="str">
        <f t="shared" si="452"/>
        <v xml:space="preserve"> </v>
      </c>
      <c r="X738" s="142" t="str">
        <f t="shared" si="452"/>
        <v xml:space="preserve"> </v>
      </c>
    </row>
    <row r="739" spans="1:24" ht="21.95" customHeight="1" x14ac:dyDescent="0.2">
      <c r="A739" s="111"/>
      <c r="B739" s="32"/>
      <c r="C739" s="15" t="s">
        <v>625</v>
      </c>
      <c r="D739" s="38">
        <v>3</v>
      </c>
      <c r="E739" s="85">
        <f t="shared" si="445"/>
        <v>104319.7</v>
      </c>
      <c r="F739" s="81">
        <v>104319.7</v>
      </c>
      <c r="G739" s="86"/>
      <c r="H739" s="85"/>
      <c r="I739" s="116"/>
      <c r="J739" s="134">
        <f t="shared" si="402"/>
        <v>257350.39999999999</v>
      </c>
      <c r="K739" s="81">
        <v>257350.39999999999</v>
      </c>
      <c r="L739" s="86"/>
      <c r="M739" s="85"/>
      <c r="N739" s="116"/>
      <c r="O739" s="134">
        <f t="shared" si="404"/>
        <v>227816.44</v>
      </c>
      <c r="P739" s="81">
        <v>227816.44</v>
      </c>
      <c r="Q739" s="86"/>
      <c r="R739" s="85"/>
      <c r="S739" s="116"/>
      <c r="T739" s="141">
        <f t="shared" si="452"/>
        <v>0.88523833652483153</v>
      </c>
      <c r="U739" s="16">
        <f t="shared" si="452"/>
        <v>0.88523833652483153</v>
      </c>
      <c r="V739" s="16" t="str">
        <f t="shared" si="452"/>
        <v xml:space="preserve"> </v>
      </c>
      <c r="W739" s="16" t="str">
        <f t="shared" si="452"/>
        <v xml:space="preserve"> </v>
      </c>
      <c r="X739" s="142" t="str">
        <f t="shared" si="452"/>
        <v xml:space="preserve"> </v>
      </c>
    </row>
    <row r="740" spans="1:24" ht="21.95" customHeight="1" x14ac:dyDescent="0.2">
      <c r="A740" s="111"/>
      <c r="B740" s="32"/>
      <c r="C740" s="15" t="s">
        <v>626</v>
      </c>
      <c r="D740" s="38">
        <v>3</v>
      </c>
      <c r="E740" s="85">
        <f t="shared" si="445"/>
        <v>5000</v>
      </c>
      <c r="F740" s="81"/>
      <c r="G740" s="86"/>
      <c r="H740" s="85">
        <v>5000</v>
      </c>
      <c r="I740" s="116"/>
      <c r="J740" s="134">
        <f t="shared" si="402"/>
        <v>0</v>
      </c>
      <c r="K740" s="81"/>
      <c r="L740" s="86"/>
      <c r="M740" s="85">
        <v>0</v>
      </c>
      <c r="N740" s="116"/>
      <c r="O740" s="134">
        <f t="shared" si="404"/>
        <v>0</v>
      </c>
      <c r="P740" s="81"/>
      <c r="Q740" s="86"/>
      <c r="R740" s="85">
        <v>0</v>
      </c>
      <c r="S740" s="116"/>
      <c r="T740" s="141" t="str">
        <f t="shared" si="452"/>
        <v xml:space="preserve"> </v>
      </c>
      <c r="U740" s="16" t="str">
        <f t="shared" si="452"/>
        <v xml:space="preserve"> </v>
      </c>
      <c r="V740" s="16" t="str">
        <f t="shared" si="452"/>
        <v xml:space="preserve"> </v>
      </c>
      <c r="W740" s="16" t="str">
        <f t="shared" si="452"/>
        <v xml:space="preserve"> </v>
      </c>
      <c r="X740" s="142" t="str">
        <f t="shared" si="452"/>
        <v xml:space="preserve"> </v>
      </c>
    </row>
    <row r="741" spans="1:24" s="12" customFormat="1" ht="21.95" customHeight="1" x14ac:dyDescent="0.2">
      <c r="A741" s="110"/>
      <c r="B741" s="11"/>
      <c r="C741" s="14" t="s">
        <v>390</v>
      </c>
      <c r="D741" s="8">
        <v>3</v>
      </c>
      <c r="E741" s="84">
        <f>SUM(F741:I741)</f>
        <v>214056.8</v>
      </c>
      <c r="F741" s="84">
        <f>+F742+F743+F744</f>
        <v>209056.8</v>
      </c>
      <c r="G741" s="84">
        <f t="shared" ref="G741:I741" si="456">+G742+G743+G744</f>
        <v>0</v>
      </c>
      <c r="H741" s="84">
        <f t="shared" si="456"/>
        <v>5000</v>
      </c>
      <c r="I741" s="115">
        <f t="shared" si="456"/>
        <v>0</v>
      </c>
      <c r="J741" s="135">
        <f t="shared" si="402"/>
        <v>251339.2</v>
      </c>
      <c r="K741" s="84">
        <f>+K742+K743+K744</f>
        <v>246339.20000000001</v>
      </c>
      <c r="L741" s="84">
        <f t="shared" ref="L741:N741" si="457">+L742+L743+L744</f>
        <v>0</v>
      </c>
      <c r="M741" s="84">
        <f t="shared" si="457"/>
        <v>5000</v>
      </c>
      <c r="N741" s="115">
        <f t="shared" si="457"/>
        <v>0</v>
      </c>
      <c r="O741" s="135">
        <f t="shared" si="404"/>
        <v>243109.18</v>
      </c>
      <c r="P741" s="84">
        <f>+P742+P743+P744</f>
        <v>243109.18</v>
      </c>
      <c r="Q741" s="84">
        <f t="shared" ref="Q741:S741" si="458">+Q742+Q743+Q744</f>
        <v>0</v>
      </c>
      <c r="R741" s="84">
        <f t="shared" si="458"/>
        <v>0</v>
      </c>
      <c r="S741" s="115">
        <f t="shared" si="458"/>
        <v>0</v>
      </c>
      <c r="T741" s="139">
        <f t="shared" si="452"/>
        <v>0.96725532666611491</v>
      </c>
      <c r="U741" s="9">
        <f t="shared" si="452"/>
        <v>0.98688791714838719</v>
      </c>
      <c r="V741" s="9" t="str">
        <f t="shared" si="452"/>
        <v xml:space="preserve"> </v>
      </c>
      <c r="W741" s="9">
        <f t="shared" si="452"/>
        <v>0</v>
      </c>
      <c r="X741" s="140" t="str">
        <f t="shared" si="452"/>
        <v xml:space="preserve"> </v>
      </c>
    </row>
    <row r="742" spans="1:24" ht="21.95" customHeight="1" x14ac:dyDescent="0.2">
      <c r="A742" s="111"/>
      <c r="B742" s="32"/>
      <c r="C742" s="15" t="s">
        <v>627</v>
      </c>
      <c r="D742" s="38">
        <v>3</v>
      </c>
      <c r="E742" s="85">
        <f t="shared" si="445"/>
        <v>104327.9</v>
      </c>
      <c r="F742" s="81">
        <v>104327.9</v>
      </c>
      <c r="G742" s="86"/>
      <c r="H742" s="85"/>
      <c r="I742" s="116"/>
      <c r="J742" s="134">
        <f t="shared" si="402"/>
        <v>121510.20000000001</v>
      </c>
      <c r="K742" s="81">
        <v>121510.20000000001</v>
      </c>
      <c r="L742" s="86"/>
      <c r="M742" s="85"/>
      <c r="N742" s="116"/>
      <c r="O742" s="134">
        <f t="shared" si="404"/>
        <v>118501.65</v>
      </c>
      <c r="P742" s="81">
        <v>118501.65</v>
      </c>
      <c r="Q742" s="86"/>
      <c r="R742" s="85"/>
      <c r="S742" s="116"/>
      <c r="T742" s="141">
        <f t="shared" si="452"/>
        <v>0.97524035019282318</v>
      </c>
      <c r="U742" s="16">
        <f t="shared" si="452"/>
        <v>0.97524035019282318</v>
      </c>
      <c r="V742" s="16" t="str">
        <f t="shared" si="452"/>
        <v xml:space="preserve"> </v>
      </c>
      <c r="W742" s="16" t="str">
        <f t="shared" si="452"/>
        <v xml:space="preserve"> </v>
      </c>
      <c r="X742" s="142" t="str">
        <f t="shared" si="452"/>
        <v xml:space="preserve"> </v>
      </c>
    </row>
    <row r="743" spans="1:24" ht="21.95" customHeight="1" x14ac:dyDescent="0.2">
      <c r="A743" s="111"/>
      <c r="B743" s="32"/>
      <c r="C743" s="15" t="s">
        <v>628</v>
      </c>
      <c r="D743" s="38">
        <v>3</v>
      </c>
      <c r="E743" s="85">
        <f t="shared" si="445"/>
        <v>104728.9</v>
      </c>
      <c r="F743" s="81">
        <v>104728.9</v>
      </c>
      <c r="G743" s="86"/>
      <c r="H743" s="85"/>
      <c r="I743" s="116"/>
      <c r="J743" s="134">
        <f t="shared" si="402"/>
        <v>124828.99999999999</v>
      </c>
      <c r="K743" s="81">
        <v>124828.99999999999</v>
      </c>
      <c r="L743" s="86"/>
      <c r="M743" s="85"/>
      <c r="N743" s="116"/>
      <c r="O743" s="134">
        <f t="shared" si="404"/>
        <v>124607.53</v>
      </c>
      <c r="P743" s="81">
        <v>124607.53</v>
      </c>
      <c r="Q743" s="86"/>
      <c r="R743" s="85"/>
      <c r="S743" s="116"/>
      <c r="T743" s="141">
        <f t="shared" si="452"/>
        <v>0.9982258129120638</v>
      </c>
      <c r="U743" s="16">
        <f t="shared" si="452"/>
        <v>0.9982258129120638</v>
      </c>
      <c r="V743" s="16" t="str">
        <f t="shared" si="452"/>
        <v xml:space="preserve"> </v>
      </c>
      <c r="W743" s="16" t="str">
        <f t="shared" si="452"/>
        <v xml:space="preserve"> </v>
      </c>
      <c r="X743" s="142" t="str">
        <f t="shared" si="452"/>
        <v xml:space="preserve"> </v>
      </c>
    </row>
    <row r="744" spans="1:24" ht="21.95" customHeight="1" x14ac:dyDescent="0.2">
      <c r="A744" s="111"/>
      <c r="B744" s="32"/>
      <c r="C744" s="15" t="s">
        <v>629</v>
      </c>
      <c r="D744" s="38">
        <v>3</v>
      </c>
      <c r="E744" s="85">
        <f t="shared" si="445"/>
        <v>5000</v>
      </c>
      <c r="F744" s="81"/>
      <c r="G744" s="86"/>
      <c r="H744" s="85">
        <v>5000</v>
      </c>
      <c r="I744" s="116"/>
      <c r="J744" s="134">
        <f t="shared" si="402"/>
        <v>5000</v>
      </c>
      <c r="K744" s="81"/>
      <c r="L744" s="86"/>
      <c r="M744" s="85">
        <v>5000</v>
      </c>
      <c r="N744" s="116"/>
      <c r="O744" s="134">
        <f t="shared" si="404"/>
        <v>0</v>
      </c>
      <c r="P744" s="81"/>
      <c r="Q744" s="86"/>
      <c r="R744" s="85">
        <v>0</v>
      </c>
      <c r="S744" s="116"/>
      <c r="T744" s="141">
        <f t="shared" si="452"/>
        <v>0</v>
      </c>
      <c r="U744" s="16" t="str">
        <f t="shared" si="452"/>
        <v xml:space="preserve"> </v>
      </c>
      <c r="V744" s="16" t="str">
        <f t="shared" si="452"/>
        <v xml:space="preserve"> </v>
      </c>
      <c r="W744" s="16">
        <f t="shared" si="452"/>
        <v>0</v>
      </c>
      <c r="X744" s="142" t="str">
        <f t="shared" si="452"/>
        <v xml:space="preserve"> </v>
      </c>
    </row>
    <row r="745" spans="1:24" s="12" customFormat="1" ht="21.95" customHeight="1" x14ac:dyDescent="0.2">
      <c r="A745" s="110"/>
      <c r="B745" s="11"/>
      <c r="C745" s="14" t="s">
        <v>395</v>
      </c>
      <c r="D745" s="8">
        <v>3</v>
      </c>
      <c r="E745" s="84">
        <f>SUM(F745:I745)</f>
        <v>519907</v>
      </c>
      <c r="F745" s="84">
        <f>+F746+F747+F748+F749</f>
        <v>514907</v>
      </c>
      <c r="G745" s="84">
        <f t="shared" ref="G745:I745" si="459">+G746+G747+G748+G749</f>
        <v>0</v>
      </c>
      <c r="H745" s="84">
        <f t="shared" si="459"/>
        <v>5000</v>
      </c>
      <c r="I745" s="115">
        <f t="shared" si="459"/>
        <v>0</v>
      </c>
      <c r="J745" s="135">
        <f t="shared" si="402"/>
        <v>755968.3</v>
      </c>
      <c r="K745" s="84">
        <f>+K746+K747+K748+K749</f>
        <v>755968.3</v>
      </c>
      <c r="L745" s="84">
        <f t="shared" ref="L745:N745" si="460">+L746+L747+L748+L749</f>
        <v>0</v>
      </c>
      <c r="M745" s="84">
        <f t="shared" si="460"/>
        <v>0</v>
      </c>
      <c r="N745" s="115">
        <f t="shared" si="460"/>
        <v>0</v>
      </c>
      <c r="O745" s="135">
        <f t="shared" si="404"/>
        <v>496155.56999999995</v>
      </c>
      <c r="P745" s="84">
        <f>+P746+P747+P748+P749</f>
        <v>496155.56999999995</v>
      </c>
      <c r="Q745" s="84">
        <f t="shared" ref="Q745:S745" si="461">+Q746+Q747+Q748+Q749</f>
        <v>0</v>
      </c>
      <c r="R745" s="84">
        <f t="shared" si="461"/>
        <v>0</v>
      </c>
      <c r="S745" s="115">
        <f t="shared" si="461"/>
        <v>0</v>
      </c>
      <c r="T745" s="139">
        <f t="shared" si="452"/>
        <v>0.65631795671855542</v>
      </c>
      <c r="U745" s="9">
        <f t="shared" si="452"/>
        <v>0.65631795671855542</v>
      </c>
      <c r="V745" s="9" t="str">
        <f t="shared" si="452"/>
        <v xml:space="preserve"> </v>
      </c>
      <c r="W745" s="9" t="str">
        <f t="shared" si="452"/>
        <v xml:space="preserve"> </v>
      </c>
      <c r="X745" s="140" t="str">
        <f t="shared" si="452"/>
        <v xml:space="preserve"> </v>
      </c>
    </row>
    <row r="746" spans="1:24" ht="21.95" customHeight="1" x14ac:dyDescent="0.2">
      <c r="A746" s="111"/>
      <c r="B746" s="32"/>
      <c r="C746" s="15" t="s">
        <v>630</v>
      </c>
      <c r="D746" s="38">
        <v>3</v>
      </c>
      <c r="E746" s="85">
        <f>SUM(F746:I746)</f>
        <v>264958.60000000003</v>
      </c>
      <c r="F746" s="81">
        <v>264958.60000000003</v>
      </c>
      <c r="G746" s="86"/>
      <c r="H746" s="85"/>
      <c r="I746" s="116"/>
      <c r="J746" s="134">
        <f t="shared" si="402"/>
        <v>264958.60000000003</v>
      </c>
      <c r="K746" s="81">
        <v>264958.60000000003</v>
      </c>
      <c r="L746" s="86"/>
      <c r="M746" s="85"/>
      <c r="N746" s="116"/>
      <c r="O746" s="134">
        <f t="shared" si="404"/>
        <v>42501.05</v>
      </c>
      <c r="P746" s="81">
        <v>42501.05</v>
      </c>
      <c r="Q746" s="86"/>
      <c r="R746" s="85"/>
      <c r="S746" s="116"/>
      <c r="T746" s="141">
        <f t="shared" si="452"/>
        <v>0.16040638046849581</v>
      </c>
      <c r="U746" s="16">
        <f t="shared" si="452"/>
        <v>0.16040638046849581</v>
      </c>
      <c r="V746" s="16" t="str">
        <f t="shared" si="452"/>
        <v xml:space="preserve"> </v>
      </c>
      <c r="W746" s="16" t="str">
        <f t="shared" si="452"/>
        <v xml:space="preserve"> </v>
      </c>
      <c r="X746" s="142" t="str">
        <f t="shared" si="452"/>
        <v xml:space="preserve"> </v>
      </c>
    </row>
    <row r="747" spans="1:24" ht="21.95" customHeight="1" x14ac:dyDescent="0.2">
      <c r="A747" s="111"/>
      <c r="B747" s="32"/>
      <c r="C747" s="15" t="s">
        <v>631</v>
      </c>
      <c r="D747" s="38">
        <v>3</v>
      </c>
      <c r="E747" s="85">
        <f>SUM(F747:I747)</f>
        <v>121866.8</v>
      </c>
      <c r="F747" s="81">
        <v>121866.8</v>
      </c>
      <c r="G747" s="86"/>
      <c r="H747" s="85"/>
      <c r="I747" s="116"/>
      <c r="J747" s="134">
        <f t="shared" si="402"/>
        <v>205847.50000000003</v>
      </c>
      <c r="K747" s="81">
        <v>205847.50000000003</v>
      </c>
      <c r="L747" s="86"/>
      <c r="M747" s="85"/>
      <c r="N747" s="116"/>
      <c r="O747" s="134">
        <f t="shared" si="404"/>
        <v>205192.3</v>
      </c>
      <c r="P747" s="81">
        <v>205192.3</v>
      </c>
      <c r="Q747" s="86"/>
      <c r="R747" s="85"/>
      <c r="S747" s="116"/>
      <c r="T747" s="141">
        <f t="shared" si="452"/>
        <v>0.9968170611739271</v>
      </c>
      <c r="U747" s="16">
        <f t="shared" si="452"/>
        <v>0.9968170611739271</v>
      </c>
      <c r="V747" s="16" t="str">
        <f t="shared" si="452"/>
        <v xml:space="preserve"> </v>
      </c>
      <c r="W747" s="16" t="str">
        <f t="shared" si="452"/>
        <v xml:space="preserve"> </v>
      </c>
      <c r="X747" s="142" t="str">
        <f t="shared" si="452"/>
        <v xml:space="preserve"> </v>
      </c>
    </row>
    <row r="748" spans="1:24" ht="21.95" customHeight="1" x14ac:dyDescent="0.2">
      <c r="A748" s="111"/>
      <c r="B748" s="32"/>
      <c r="C748" s="15" t="s">
        <v>632</v>
      </c>
      <c r="D748" s="38">
        <v>3</v>
      </c>
      <c r="E748" s="85">
        <f>SUM(F748:I748)</f>
        <v>128081.60000000001</v>
      </c>
      <c r="F748" s="81">
        <v>128081.60000000001</v>
      </c>
      <c r="G748" s="86"/>
      <c r="H748" s="85"/>
      <c r="I748" s="116"/>
      <c r="J748" s="134">
        <f t="shared" si="402"/>
        <v>285162.2</v>
      </c>
      <c r="K748" s="81">
        <v>285162.2</v>
      </c>
      <c r="L748" s="86"/>
      <c r="M748" s="85"/>
      <c r="N748" s="116"/>
      <c r="O748" s="134">
        <f t="shared" si="404"/>
        <v>248462.22</v>
      </c>
      <c r="P748" s="81">
        <v>248462.22</v>
      </c>
      <c r="Q748" s="86"/>
      <c r="R748" s="85"/>
      <c r="S748" s="116"/>
      <c r="T748" s="141">
        <f t="shared" si="452"/>
        <v>0.87130138566752535</v>
      </c>
      <c r="U748" s="16">
        <f t="shared" si="452"/>
        <v>0.87130138566752535</v>
      </c>
      <c r="V748" s="16" t="str">
        <f t="shared" si="452"/>
        <v xml:space="preserve"> </v>
      </c>
      <c r="W748" s="16" t="str">
        <f t="shared" si="452"/>
        <v xml:space="preserve"> </v>
      </c>
      <c r="X748" s="142" t="str">
        <f t="shared" si="452"/>
        <v xml:space="preserve"> </v>
      </c>
    </row>
    <row r="749" spans="1:24" ht="21.95" customHeight="1" x14ac:dyDescent="0.2">
      <c r="A749" s="111"/>
      <c r="B749" s="32"/>
      <c r="C749" s="15" t="s">
        <v>633</v>
      </c>
      <c r="D749" s="38">
        <v>3</v>
      </c>
      <c r="E749" s="85">
        <f t="shared" ref="E749" si="462">SUM(F749:I749)</f>
        <v>5000</v>
      </c>
      <c r="F749" s="81"/>
      <c r="G749" s="86"/>
      <c r="H749" s="85">
        <v>5000</v>
      </c>
      <c r="I749" s="116"/>
      <c r="J749" s="134">
        <f t="shared" ref="J749" si="463">SUM(K749:N749)</f>
        <v>0</v>
      </c>
      <c r="K749" s="81"/>
      <c r="L749" s="86"/>
      <c r="M749" s="85">
        <v>0</v>
      </c>
      <c r="N749" s="116"/>
      <c r="O749" s="134">
        <f t="shared" si="404"/>
        <v>0</v>
      </c>
      <c r="P749" s="81"/>
      <c r="Q749" s="86"/>
      <c r="R749" s="85">
        <v>0</v>
      </c>
      <c r="S749" s="116"/>
      <c r="T749" s="141" t="str">
        <f t="shared" si="452"/>
        <v xml:space="preserve"> </v>
      </c>
      <c r="U749" s="16" t="str">
        <f t="shared" si="452"/>
        <v xml:space="preserve"> </v>
      </c>
      <c r="V749" s="16" t="str">
        <f t="shared" si="452"/>
        <v xml:space="preserve"> </v>
      </c>
      <c r="W749" s="16" t="str">
        <f t="shared" si="452"/>
        <v xml:space="preserve"> </v>
      </c>
      <c r="X749" s="142" t="str">
        <f t="shared" si="452"/>
        <v xml:space="preserve"> </v>
      </c>
    </row>
    <row r="750" spans="1:24" s="12" customFormat="1" ht="23.25" customHeight="1" x14ac:dyDescent="0.2">
      <c r="A750" s="110"/>
      <c r="B750" s="11"/>
      <c r="C750" s="14" t="s">
        <v>406</v>
      </c>
      <c r="D750" s="8">
        <v>3</v>
      </c>
      <c r="E750" s="84">
        <f>SUM(F750:I750)</f>
        <v>1325432.8999999999</v>
      </c>
      <c r="F750" s="84">
        <f>+F751+F752+F753+F754+F755+F756+F757+F758+F759+F760+F761+F762+F763+F764+F765+F766</f>
        <v>1283882.8999999999</v>
      </c>
      <c r="G750" s="84">
        <f t="shared" ref="G750:I750" si="464">+G751+G752+G753+G754+G755+G756+G757+G758+G759+G760+G761+G762+G763+G764+G765+G766</f>
        <v>0</v>
      </c>
      <c r="H750" s="84">
        <f t="shared" si="464"/>
        <v>41550</v>
      </c>
      <c r="I750" s="115">
        <f t="shared" si="464"/>
        <v>0</v>
      </c>
      <c r="J750" s="135">
        <f t="shared" si="402"/>
        <v>572385.89999999979</v>
      </c>
      <c r="K750" s="84">
        <f>+K751+K752+K753+K754+K755+K756+K757+K758+K759+K760+K761+K762+K763+K764+K765+K766</f>
        <v>572385.89999999979</v>
      </c>
      <c r="L750" s="84">
        <f t="shared" ref="L750:N750" si="465">+L751+L752+L753+L754+L755+L756+L757+L758+L759+L760+L761+L762+L763+L764+L765+L766</f>
        <v>0</v>
      </c>
      <c r="M750" s="84">
        <f t="shared" si="465"/>
        <v>0</v>
      </c>
      <c r="N750" s="115">
        <f t="shared" si="465"/>
        <v>0</v>
      </c>
      <c r="O750" s="135">
        <f t="shared" si="404"/>
        <v>465144.14999999997</v>
      </c>
      <c r="P750" s="84">
        <f>+P751+P752+P753+P754+P755+P756+P757+P758+P759+P760+P761+P762+P763+P764+P765+P766</f>
        <v>465144.14999999997</v>
      </c>
      <c r="Q750" s="84">
        <f t="shared" ref="Q750:S750" si="466">+Q751+Q752+Q753+Q754+Q755+Q756+Q757+Q758+Q759+Q760+Q761+Q762+Q763+Q764+Q765+Q766</f>
        <v>0</v>
      </c>
      <c r="R750" s="84">
        <f t="shared" si="466"/>
        <v>0</v>
      </c>
      <c r="S750" s="115">
        <f t="shared" si="466"/>
        <v>0</v>
      </c>
      <c r="T750" s="139">
        <f t="shared" si="452"/>
        <v>0.81264082500984058</v>
      </c>
      <c r="U750" s="9">
        <f t="shared" si="452"/>
        <v>0.81264082500984058</v>
      </c>
      <c r="V750" s="9" t="str">
        <f t="shared" si="452"/>
        <v xml:space="preserve"> </v>
      </c>
      <c r="W750" s="9" t="str">
        <f t="shared" si="452"/>
        <v xml:space="preserve"> </v>
      </c>
      <c r="X750" s="140" t="str">
        <f t="shared" si="452"/>
        <v xml:space="preserve"> </v>
      </c>
    </row>
    <row r="751" spans="1:24" ht="38.25" customHeight="1" x14ac:dyDescent="0.2">
      <c r="A751" s="110"/>
      <c r="B751" s="11"/>
      <c r="C751" s="15" t="s">
        <v>634</v>
      </c>
      <c r="D751" s="38">
        <v>3</v>
      </c>
      <c r="E751" s="85">
        <f t="shared" si="445"/>
        <v>312524.29999999987</v>
      </c>
      <c r="F751" s="81">
        <v>312524.29999999987</v>
      </c>
      <c r="G751" s="86"/>
      <c r="H751" s="84"/>
      <c r="I751" s="115"/>
      <c r="J751" s="134">
        <f t="shared" si="402"/>
        <v>104174.79999999987</v>
      </c>
      <c r="K751" s="81">
        <v>104174.79999999987</v>
      </c>
      <c r="L751" s="86"/>
      <c r="M751" s="84"/>
      <c r="N751" s="115"/>
      <c r="O751" s="134">
        <f t="shared" si="404"/>
        <v>95060.09</v>
      </c>
      <c r="P751" s="81">
        <v>95060.09</v>
      </c>
      <c r="Q751" s="86"/>
      <c r="R751" s="84"/>
      <c r="S751" s="115"/>
      <c r="T751" s="141">
        <f t="shared" si="452"/>
        <v>0.91250561556153809</v>
      </c>
      <c r="U751" s="16">
        <f t="shared" si="452"/>
        <v>0.91250561556153809</v>
      </c>
      <c r="V751" s="16" t="str">
        <f t="shared" si="452"/>
        <v xml:space="preserve"> </v>
      </c>
      <c r="W751" s="16" t="str">
        <f t="shared" si="452"/>
        <v xml:space="preserve"> </v>
      </c>
      <c r="X751" s="142" t="str">
        <f t="shared" si="452"/>
        <v xml:space="preserve"> </v>
      </c>
    </row>
    <row r="752" spans="1:24" ht="20.100000000000001" customHeight="1" x14ac:dyDescent="0.2">
      <c r="A752" s="110"/>
      <c r="B752" s="11"/>
      <c r="C752" s="15" t="s">
        <v>635</v>
      </c>
      <c r="D752" s="38">
        <v>3</v>
      </c>
      <c r="E752" s="85">
        <f t="shared" si="445"/>
        <v>155837.79999999999</v>
      </c>
      <c r="F752" s="81">
        <v>155837.79999999999</v>
      </c>
      <c r="G752" s="86"/>
      <c r="H752" s="84"/>
      <c r="I752" s="115"/>
      <c r="J752" s="134">
        <f t="shared" si="402"/>
        <v>259729.40000000002</v>
      </c>
      <c r="K752" s="81">
        <v>259729.40000000002</v>
      </c>
      <c r="L752" s="86"/>
      <c r="M752" s="84"/>
      <c r="N752" s="115"/>
      <c r="O752" s="134">
        <f t="shared" si="404"/>
        <v>219809.63</v>
      </c>
      <c r="P752" s="81">
        <v>219809.63</v>
      </c>
      <c r="Q752" s="86"/>
      <c r="R752" s="84"/>
      <c r="S752" s="115"/>
      <c r="T752" s="141">
        <f t="shared" si="452"/>
        <v>0.84630245940582771</v>
      </c>
      <c r="U752" s="16">
        <f t="shared" si="452"/>
        <v>0.84630245940582771</v>
      </c>
      <c r="V752" s="16" t="str">
        <f t="shared" si="452"/>
        <v xml:space="preserve"> </v>
      </c>
      <c r="W752" s="16" t="str">
        <f t="shared" si="452"/>
        <v xml:space="preserve"> </v>
      </c>
      <c r="X752" s="142" t="str">
        <f t="shared" si="452"/>
        <v xml:space="preserve"> </v>
      </c>
    </row>
    <row r="753" spans="1:24" ht="20.100000000000001" customHeight="1" x14ac:dyDescent="0.2">
      <c r="A753" s="111"/>
      <c r="B753" s="32"/>
      <c r="C753" s="15" t="s">
        <v>636</v>
      </c>
      <c r="D753" s="38">
        <v>3</v>
      </c>
      <c r="E753" s="85">
        <f t="shared" si="445"/>
        <v>104240.79999999993</v>
      </c>
      <c r="F753" s="81">
        <v>104240.79999999993</v>
      </c>
      <c r="G753" s="86"/>
      <c r="H753" s="85"/>
      <c r="I753" s="116"/>
      <c r="J753" s="134">
        <f t="shared" si="402"/>
        <v>208481.69999999992</v>
      </c>
      <c r="K753" s="81">
        <v>208481.69999999992</v>
      </c>
      <c r="L753" s="86"/>
      <c r="M753" s="85"/>
      <c r="N753" s="116"/>
      <c r="O753" s="134">
        <f t="shared" si="404"/>
        <v>150274.43</v>
      </c>
      <c r="P753" s="81">
        <v>150274.43</v>
      </c>
      <c r="Q753" s="86"/>
      <c r="R753" s="85"/>
      <c r="S753" s="116"/>
      <c r="T753" s="141">
        <f t="shared" si="452"/>
        <v>0.72080393626874706</v>
      </c>
      <c r="U753" s="16">
        <f t="shared" si="452"/>
        <v>0.72080393626874706</v>
      </c>
      <c r="V753" s="16" t="str">
        <f t="shared" si="452"/>
        <v xml:space="preserve"> </v>
      </c>
      <c r="W753" s="16" t="str">
        <f t="shared" si="452"/>
        <v xml:space="preserve"> </v>
      </c>
      <c r="X753" s="142" t="str">
        <f t="shared" si="452"/>
        <v xml:space="preserve"> </v>
      </c>
    </row>
    <row r="754" spans="1:24" ht="20.100000000000001" customHeight="1" x14ac:dyDescent="0.2">
      <c r="A754" s="111"/>
      <c r="B754" s="32"/>
      <c r="C754" s="15" t="s">
        <v>637</v>
      </c>
      <c r="D754" s="38">
        <v>3</v>
      </c>
      <c r="E754" s="85">
        <f t="shared" si="445"/>
        <v>355640</v>
      </c>
      <c r="F754" s="81">
        <v>355640</v>
      </c>
      <c r="G754" s="86"/>
      <c r="H754" s="81"/>
      <c r="I754" s="116"/>
      <c r="J754" s="134">
        <f t="shared" si="402"/>
        <v>0</v>
      </c>
      <c r="K754" s="81">
        <v>0</v>
      </c>
      <c r="L754" s="86"/>
      <c r="M754" s="85"/>
      <c r="N754" s="116"/>
      <c r="O754" s="134">
        <f t="shared" si="404"/>
        <v>0</v>
      </c>
      <c r="P754" s="81">
        <v>0</v>
      </c>
      <c r="Q754" s="86"/>
      <c r="R754" s="85"/>
      <c r="S754" s="116"/>
      <c r="T754" s="141" t="str">
        <f t="shared" si="452"/>
        <v xml:space="preserve"> </v>
      </c>
      <c r="U754" s="16" t="str">
        <f t="shared" si="452"/>
        <v xml:space="preserve"> </v>
      </c>
      <c r="V754" s="16" t="str">
        <f t="shared" si="452"/>
        <v xml:space="preserve"> </v>
      </c>
      <c r="W754" s="16" t="str">
        <f t="shared" si="452"/>
        <v xml:space="preserve"> </v>
      </c>
      <c r="X754" s="142" t="str">
        <f t="shared" si="452"/>
        <v xml:space="preserve"> </v>
      </c>
    </row>
    <row r="755" spans="1:24" ht="20.100000000000001" customHeight="1" x14ac:dyDescent="0.2">
      <c r="A755" s="111"/>
      <c r="B755" s="32"/>
      <c r="C755" s="15" t="s">
        <v>638</v>
      </c>
      <c r="D755" s="38">
        <v>3</v>
      </c>
      <c r="E755" s="85">
        <f t="shared" si="445"/>
        <v>355640</v>
      </c>
      <c r="F755" s="81">
        <v>355640</v>
      </c>
      <c r="G755" s="86"/>
      <c r="H755" s="81"/>
      <c r="I755" s="116"/>
      <c r="J755" s="134">
        <f t="shared" si="402"/>
        <v>0</v>
      </c>
      <c r="K755" s="81">
        <v>0</v>
      </c>
      <c r="L755" s="86"/>
      <c r="M755" s="85"/>
      <c r="N755" s="116"/>
      <c r="O755" s="134">
        <f t="shared" si="404"/>
        <v>0</v>
      </c>
      <c r="P755" s="81">
        <v>0</v>
      </c>
      <c r="Q755" s="86"/>
      <c r="R755" s="85"/>
      <c r="S755" s="116"/>
      <c r="T755" s="141" t="str">
        <f t="shared" si="452"/>
        <v xml:space="preserve"> </v>
      </c>
      <c r="U755" s="16" t="str">
        <f t="shared" si="452"/>
        <v xml:space="preserve"> </v>
      </c>
      <c r="V755" s="16" t="str">
        <f t="shared" si="452"/>
        <v xml:space="preserve"> </v>
      </c>
      <c r="W755" s="16" t="str">
        <f t="shared" si="452"/>
        <v xml:space="preserve"> </v>
      </c>
      <c r="X755" s="142" t="str">
        <f t="shared" si="452"/>
        <v xml:space="preserve"> </v>
      </c>
    </row>
    <row r="756" spans="1:24" ht="20.100000000000001" customHeight="1" x14ac:dyDescent="0.2">
      <c r="A756" s="111"/>
      <c r="B756" s="32"/>
      <c r="C756" s="15" t="s">
        <v>639</v>
      </c>
      <c r="D756" s="38">
        <v>3</v>
      </c>
      <c r="E756" s="85">
        <f t="shared" si="445"/>
        <v>4800</v>
      </c>
      <c r="F756" s="81"/>
      <c r="G756" s="86"/>
      <c r="H756" s="81">
        <v>4800</v>
      </c>
      <c r="I756" s="116"/>
      <c r="J756" s="134">
        <f t="shared" si="402"/>
        <v>0</v>
      </c>
      <c r="K756" s="81"/>
      <c r="L756" s="86"/>
      <c r="M756" s="85">
        <v>0</v>
      </c>
      <c r="N756" s="116"/>
      <c r="O756" s="134">
        <f t="shared" si="404"/>
        <v>0</v>
      </c>
      <c r="P756" s="81"/>
      <c r="Q756" s="86"/>
      <c r="R756" s="85">
        <v>0</v>
      </c>
      <c r="S756" s="116"/>
      <c r="T756" s="141" t="str">
        <f t="shared" si="452"/>
        <v xml:space="preserve"> </v>
      </c>
      <c r="U756" s="16" t="str">
        <f t="shared" si="452"/>
        <v xml:space="preserve"> </v>
      </c>
      <c r="V756" s="16" t="str">
        <f t="shared" si="452"/>
        <v xml:space="preserve"> </v>
      </c>
      <c r="W756" s="16" t="str">
        <f t="shared" si="452"/>
        <v xml:space="preserve"> </v>
      </c>
      <c r="X756" s="142" t="str">
        <f t="shared" si="452"/>
        <v xml:space="preserve"> </v>
      </c>
    </row>
    <row r="757" spans="1:24" ht="20.100000000000001" customHeight="1" x14ac:dyDescent="0.2">
      <c r="A757" s="111"/>
      <c r="B757" s="32"/>
      <c r="C757" s="15" t="s">
        <v>640</v>
      </c>
      <c r="D757" s="38">
        <v>3</v>
      </c>
      <c r="E757" s="85">
        <f t="shared" si="445"/>
        <v>3675</v>
      </c>
      <c r="F757" s="81"/>
      <c r="G757" s="86"/>
      <c r="H757" s="81">
        <v>3675</v>
      </c>
      <c r="I757" s="116"/>
      <c r="J757" s="134">
        <f t="shared" si="402"/>
        <v>0</v>
      </c>
      <c r="K757" s="81"/>
      <c r="L757" s="86"/>
      <c r="M757" s="85">
        <v>0</v>
      </c>
      <c r="N757" s="116"/>
      <c r="O757" s="134">
        <f t="shared" si="404"/>
        <v>0</v>
      </c>
      <c r="P757" s="81"/>
      <c r="Q757" s="86"/>
      <c r="R757" s="85">
        <v>0</v>
      </c>
      <c r="S757" s="116"/>
      <c r="T757" s="141" t="str">
        <f t="shared" si="452"/>
        <v xml:space="preserve"> </v>
      </c>
      <c r="U757" s="16" t="str">
        <f t="shared" si="452"/>
        <v xml:space="preserve"> </v>
      </c>
      <c r="V757" s="16" t="str">
        <f t="shared" si="452"/>
        <v xml:space="preserve"> </v>
      </c>
      <c r="W757" s="16" t="str">
        <f t="shared" si="452"/>
        <v xml:space="preserve"> </v>
      </c>
      <c r="X757" s="142" t="str">
        <f t="shared" si="452"/>
        <v xml:space="preserve"> </v>
      </c>
    </row>
    <row r="758" spans="1:24" ht="20.100000000000001" customHeight="1" x14ac:dyDescent="0.2">
      <c r="A758" s="111"/>
      <c r="B758" s="32"/>
      <c r="C758" s="15" t="s">
        <v>641</v>
      </c>
      <c r="D758" s="38">
        <v>3</v>
      </c>
      <c r="E758" s="85">
        <f t="shared" si="445"/>
        <v>3675</v>
      </c>
      <c r="F758" s="81"/>
      <c r="G758" s="86"/>
      <c r="H758" s="81">
        <v>3675</v>
      </c>
      <c r="I758" s="116"/>
      <c r="J758" s="134">
        <f t="shared" si="402"/>
        <v>0</v>
      </c>
      <c r="K758" s="81"/>
      <c r="L758" s="86"/>
      <c r="M758" s="85">
        <v>0</v>
      </c>
      <c r="N758" s="116"/>
      <c r="O758" s="134">
        <f t="shared" si="404"/>
        <v>0</v>
      </c>
      <c r="P758" s="81"/>
      <c r="Q758" s="86"/>
      <c r="R758" s="85">
        <v>0</v>
      </c>
      <c r="S758" s="116"/>
      <c r="T758" s="141" t="str">
        <f t="shared" si="452"/>
        <v xml:space="preserve"> </v>
      </c>
      <c r="U758" s="16" t="str">
        <f t="shared" si="452"/>
        <v xml:space="preserve"> </v>
      </c>
      <c r="V758" s="16" t="str">
        <f t="shared" si="452"/>
        <v xml:space="preserve"> </v>
      </c>
      <c r="W758" s="16" t="str">
        <f t="shared" si="452"/>
        <v xml:space="preserve"> </v>
      </c>
      <c r="X758" s="142" t="str">
        <f t="shared" si="452"/>
        <v xml:space="preserve"> </v>
      </c>
    </row>
    <row r="759" spans="1:24" ht="20.100000000000001" customHeight="1" x14ac:dyDescent="0.2">
      <c r="A759" s="111"/>
      <c r="B759" s="32"/>
      <c r="C759" s="15" t="s">
        <v>642</v>
      </c>
      <c r="D759" s="38">
        <v>3</v>
      </c>
      <c r="E759" s="85">
        <f t="shared" si="445"/>
        <v>3675</v>
      </c>
      <c r="F759" s="81"/>
      <c r="G759" s="86"/>
      <c r="H759" s="81">
        <v>3675</v>
      </c>
      <c r="I759" s="116"/>
      <c r="J759" s="134">
        <f t="shared" si="402"/>
        <v>0</v>
      </c>
      <c r="K759" s="81"/>
      <c r="L759" s="86"/>
      <c r="M759" s="85">
        <v>0</v>
      </c>
      <c r="N759" s="116"/>
      <c r="O759" s="134">
        <f t="shared" si="404"/>
        <v>0</v>
      </c>
      <c r="P759" s="81"/>
      <c r="Q759" s="86"/>
      <c r="R759" s="85">
        <v>0</v>
      </c>
      <c r="S759" s="116"/>
      <c r="T759" s="141" t="str">
        <f t="shared" si="452"/>
        <v xml:space="preserve"> </v>
      </c>
      <c r="U759" s="16" t="str">
        <f t="shared" si="452"/>
        <v xml:space="preserve"> </v>
      </c>
      <c r="V759" s="16" t="str">
        <f t="shared" si="452"/>
        <v xml:space="preserve"> </v>
      </c>
      <c r="W759" s="16" t="str">
        <f t="shared" si="452"/>
        <v xml:space="preserve"> </v>
      </c>
      <c r="X759" s="142" t="str">
        <f t="shared" si="452"/>
        <v xml:space="preserve"> </v>
      </c>
    </row>
    <row r="760" spans="1:24" ht="20.100000000000001" customHeight="1" x14ac:dyDescent="0.2">
      <c r="A760" s="111"/>
      <c r="B760" s="32"/>
      <c r="C760" s="15" t="s">
        <v>643</v>
      </c>
      <c r="D760" s="38">
        <v>3</v>
      </c>
      <c r="E760" s="85">
        <f t="shared" si="445"/>
        <v>3675</v>
      </c>
      <c r="F760" s="81"/>
      <c r="G760" s="86"/>
      <c r="H760" s="81">
        <v>3675</v>
      </c>
      <c r="I760" s="116"/>
      <c r="J760" s="134">
        <f t="shared" si="402"/>
        <v>0</v>
      </c>
      <c r="K760" s="81"/>
      <c r="L760" s="86"/>
      <c r="M760" s="85">
        <v>0</v>
      </c>
      <c r="N760" s="116"/>
      <c r="O760" s="134">
        <f t="shared" si="404"/>
        <v>0</v>
      </c>
      <c r="P760" s="81"/>
      <c r="Q760" s="86"/>
      <c r="R760" s="85">
        <v>0</v>
      </c>
      <c r="S760" s="116"/>
      <c r="T760" s="141" t="str">
        <f t="shared" si="452"/>
        <v xml:space="preserve"> </v>
      </c>
      <c r="U760" s="16" t="str">
        <f t="shared" si="452"/>
        <v xml:space="preserve"> </v>
      </c>
      <c r="V760" s="16" t="str">
        <f t="shared" si="452"/>
        <v xml:space="preserve"> </v>
      </c>
      <c r="W760" s="16" t="str">
        <f t="shared" si="452"/>
        <v xml:space="preserve"> </v>
      </c>
      <c r="X760" s="142" t="str">
        <f t="shared" si="452"/>
        <v xml:space="preserve"> </v>
      </c>
    </row>
    <row r="761" spans="1:24" ht="20.100000000000001" customHeight="1" x14ac:dyDescent="0.2">
      <c r="A761" s="111"/>
      <c r="B761" s="32"/>
      <c r="C761" s="15" t="s">
        <v>644</v>
      </c>
      <c r="D761" s="38">
        <v>3</v>
      </c>
      <c r="E761" s="85">
        <f t="shared" si="445"/>
        <v>3675</v>
      </c>
      <c r="F761" s="81"/>
      <c r="G761" s="86"/>
      <c r="H761" s="81">
        <v>3675</v>
      </c>
      <c r="I761" s="116"/>
      <c r="J761" s="134">
        <f t="shared" si="402"/>
        <v>0</v>
      </c>
      <c r="K761" s="81"/>
      <c r="L761" s="86"/>
      <c r="M761" s="85">
        <v>0</v>
      </c>
      <c r="N761" s="116"/>
      <c r="O761" s="134">
        <f t="shared" si="404"/>
        <v>0</v>
      </c>
      <c r="P761" s="81"/>
      <c r="Q761" s="86"/>
      <c r="R761" s="85">
        <v>0</v>
      </c>
      <c r="S761" s="116"/>
      <c r="T761" s="141" t="str">
        <f t="shared" si="452"/>
        <v xml:space="preserve"> </v>
      </c>
      <c r="U761" s="16" t="str">
        <f t="shared" si="452"/>
        <v xml:space="preserve"> </v>
      </c>
      <c r="V761" s="16" t="str">
        <f t="shared" si="452"/>
        <v xml:space="preserve"> </v>
      </c>
      <c r="W761" s="16" t="str">
        <f t="shared" si="452"/>
        <v xml:space="preserve"> </v>
      </c>
      <c r="X761" s="142" t="str">
        <f t="shared" si="452"/>
        <v xml:space="preserve"> </v>
      </c>
    </row>
    <row r="762" spans="1:24" ht="20.100000000000001" customHeight="1" x14ac:dyDescent="0.2">
      <c r="A762" s="111"/>
      <c r="B762" s="32"/>
      <c r="C762" s="15" t="s">
        <v>645</v>
      </c>
      <c r="D762" s="38">
        <v>3</v>
      </c>
      <c r="E762" s="85">
        <f t="shared" si="445"/>
        <v>3675</v>
      </c>
      <c r="F762" s="81"/>
      <c r="G762" s="86"/>
      <c r="H762" s="81">
        <v>3675</v>
      </c>
      <c r="I762" s="116"/>
      <c r="J762" s="134">
        <f t="shared" si="402"/>
        <v>0</v>
      </c>
      <c r="K762" s="81"/>
      <c r="L762" s="86"/>
      <c r="M762" s="85">
        <v>0</v>
      </c>
      <c r="N762" s="116"/>
      <c r="O762" s="134">
        <f t="shared" si="404"/>
        <v>0</v>
      </c>
      <c r="P762" s="81"/>
      <c r="Q762" s="86"/>
      <c r="R762" s="85">
        <v>0</v>
      </c>
      <c r="S762" s="116"/>
      <c r="T762" s="141" t="str">
        <f t="shared" si="452"/>
        <v xml:space="preserve"> </v>
      </c>
      <c r="U762" s="16" t="str">
        <f t="shared" si="452"/>
        <v xml:space="preserve"> </v>
      </c>
      <c r="V762" s="16" t="str">
        <f t="shared" si="452"/>
        <v xml:space="preserve"> </v>
      </c>
      <c r="W762" s="16" t="str">
        <f t="shared" si="452"/>
        <v xml:space="preserve"> </v>
      </c>
      <c r="X762" s="142" t="str">
        <f t="shared" si="452"/>
        <v xml:space="preserve"> </v>
      </c>
    </row>
    <row r="763" spans="1:24" ht="20.100000000000001" customHeight="1" x14ac:dyDescent="0.2">
      <c r="A763" s="111"/>
      <c r="B763" s="32"/>
      <c r="C763" s="15" t="s">
        <v>646</v>
      </c>
      <c r="D763" s="38">
        <v>3</v>
      </c>
      <c r="E763" s="85">
        <f t="shared" si="445"/>
        <v>3675</v>
      </c>
      <c r="F763" s="81"/>
      <c r="G763" s="86"/>
      <c r="H763" s="81">
        <v>3675</v>
      </c>
      <c r="I763" s="116"/>
      <c r="J763" s="134">
        <f t="shared" si="402"/>
        <v>0</v>
      </c>
      <c r="K763" s="81"/>
      <c r="L763" s="86"/>
      <c r="M763" s="85">
        <v>0</v>
      </c>
      <c r="N763" s="116"/>
      <c r="O763" s="134">
        <f t="shared" si="404"/>
        <v>0</v>
      </c>
      <c r="P763" s="81"/>
      <c r="Q763" s="86"/>
      <c r="R763" s="85">
        <v>0</v>
      </c>
      <c r="S763" s="116"/>
      <c r="T763" s="141" t="str">
        <f t="shared" si="452"/>
        <v xml:space="preserve"> </v>
      </c>
      <c r="U763" s="16" t="str">
        <f t="shared" si="452"/>
        <v xml:space="preserve"> </v>
      </c>
      <c r="V763" s="16" t="str">
        <f t="shared" si="452"/>
        <v xml:space="preserve"> </v>
      </c>
      <c r="W763" s="16" t="str">
        <f t="shared" si="452"/>
        <v xml:space="preserve"> </v>
      </c>
      <c r="X763" s="142" t="str">
        <f t="shared" si="452"/>
        <v xml:space="preserve"> </v>
      </c>
    </row>
    <row r="764" spans="1:24" ht="20.100000000000001" customHeight="1" x14ac:dyDescent="0.2">
      <c r="A764" s="111"/>
      <c r="B764" s="32"/>
      <c r="C764" s="15" t="s">
        <v>647</v>
      </c>
      <c r="D764" s="38">
        <v>3</v>
      </c>
      <c r="E764" s="85">
        <f t="shared" si="445"/>
        <v>3675</v>
      </c>
      <c r="F764" s="81"/>
      <c r="G764" s="86"/>
      <c r="H764" s="81">
        <v>3675</v>
      </c>
      <c r="I764" s="116"/>
      <c r="J764" s="134">
        <f t="shared" si="402"/>
        <v>0</v>
      </c>
      <c r="K764" s="81"/>
      <c r="L764" s="86"/>
      <c r="M764" s="85">
        <v>0</v>
      </c>
      <c r="N764" s="116"/>
      <c r="O764" s="134">
        <f t="shared" si="404"/>
        <v>0</v>
      </c>
      <c r="P764" s="81"/>
      <c r="Q764" s="86"/>
      <c r="R764" s="85">
        <v>0</v>
      </c>
      <c r="S764" s="116"/>
      <c r="T764" s="141" t="str">
        <f t="shared" si="452"/>
        <v xml:space="preserve"> </v>
      </c>
      <c r="U764" s="16" t="str">
        <f t="shared" si="452"/>
        <v xml:space="preserve"> </v>
      </c>
      <c r="V764" s="16" t="str">
        <f t="shared" si="452"/>
        <v xml:space="preserve"> </v>
      </c>
      <c r="W764" s="16" t="str">
        <f t="shared" si="452"/>
        <v xml:space="preserve"> </v>
      </c>
      <c r="X764" s="142" t="str">
        <f t="shared" si="452"/>
        <v xml:space="preserve"> </v>
      </c>
    </row>
    <row r="765" spans="1:24" ht="20.100000000000001" customHeight="1" x14ac:dyDescent="0.2">
      <c r="A765" s="111"/>
      <c r="B765" s="32"/>
      <c r="C765" s="15" t="s">
        <v>648</v>
      </c>
      <c r="D765" s="38">
        <v>3</v>
      </c>
      <c r="E765" s="85">
        <f t="shared" si="445"/>
        <v>3675</v>
      </c>
      <c r="F765" s="81"/>
      <c r="G765" s="86"/>
      <c r="H765" s="81">
        <v>3675</v>
      </c>
      <c r="I765" s="116"/>
      <c r="J765" s="134">
        <f t="shared" si="402"/>
        <v>0</v>
      </c>
      <c r="K765" s="81"/>
      <c r="L765" s="86"/>
      <c r="M765" s="85">
        <v>0</v>
      </c>
      <c r="N765" s="116"/>
      <c r="O765" s="134">
        <f t="shared" si="404"/>
        <v>0</v>
      </c>
      <c r="P765" s="81"/>
      <c r="Q765" s="86"/>
      <c r="R765" s="85">
        <v>0</v>
      </c>
      <c r="S765" s="116"/>
      <c r="T765" s="141" t="str">
        <f t="shared" si="452"/>
        <v xml:space="preserve"> </v>
      </c>
      <c r="U765" s="16" t="str">
        <f t="shared" si="452"/>
        <v xml:space="preserve"> </v>
      </c>
      <c r="V765" s="16" t="str">
        <f t="shared" si="452"/>
        <v xml:space="preserve"> </v>
      </c>
      <c r="W765" s="16" t="str">
        <f t="shared" si="452"/>
        <v xml:space="preserve"> </v>
      </c>
      <c r="X765" s="142" t="str">
        <f t="shared" si="452"/>
        <v xml:space="preserve"> </v>
      </c>
    </row>
    <row r="766" spans="1:24" ht="20.100000000000001" customHeight="1" x14ac:dyDescent="0.2">
      <c r="A766" s="111"/>
      <c r="B766" s="32"/>
      <c r="C766" s="15" t="s">
        <v>649</v>
      </c>
      <c r="D766" s="38">
        <v>3</v>
      </c>
      <c r="E766" s="85">
        <f t="shared" si="445"/>
        <v>3675</v>
      </c>
      <c r="F766" s="81"/>
      <c r="G766" s="86"/>
      <c r="H766" s="81">
        <v>3675</v>
      </c>
      <c r="I766" s="116"/>
      <c r="J766" s="134">
        <f t="shared" ref="J766" si="467">SUM(K766:N766)</f>
        <v>0</v>
      </c>
      <c r="K766" s="81"/>
      <c r="L766" s="86"/>
      <c r="M766" s="85">
        <v>0</v>
      </c>
      <c r="N766" s="116"/>
      <c r="O766" s="134">
        <f t="shared" ref="O766:O778" si="468">SUM(P766:S766)</f>
        <v>0</v>
      </c>
      <c r="P766" s="81"/>
      <c r="Q766" s="86"/>
      <c r="R766" s="85">
        <v>0</v>
      </c>
      <c r="S766" s="116"/>
      <c r="T766" s="141" t="str">
        <f t="shared" si="452"/>
        <v xml:space="preserve"> </v>
      </c>
      <c r="U766" s="16" t="str">
        <f t="shared" si="452"/>
        <v xml:space="preserve"> </v>
      </c>
      <c r="V766" s="16" t="str">
        <f t="shared" si="452"/>
        <v xml:space="preserve"> </v>
      </c>
      <c r="W766" s="16" t="str">
        <f t="shared" si="452"/>
        <v xml:space="preserve"> </v>
      </c>
      <c r="X766" s="142" t="str">
        <f t="shared" si="452"/>
        <v xml:space="preserve"> </v>
      </c>
    </row>
    <row r="767" spans="1:24" s="12" customFormat="1" x14ac:dyDescent="0.2">
      <c r="A767" s="110"/>
      <c r="B767" s="11"/>
      <c r="C767" s="14" t="s">
        <v>362</v>
      </c>
      <c r="D767" s="8">
        <v>3</v>
      </c>
      <c r="E767" s="84">
        <f>SUM(F767:I767)</f>
        <v>927152.2</v>
      </c>
      <c r="F767" s="84">
        <f>+F768+F769+F770+F771</f>
        <v>922152.2</v>
      </c>
      <c r="G767" s="84">
        <f t="shared" ref="G767:I767" si="469">+G768+G769+G770+G771</f>
        <v>0</v>
      </c>
      <c r="H767" s="84">
        <f t="shared" si="469"/>
        <v>5000</v>
      </c>
      <c r="I767" s="115">
        <f t="shared" si="469"/>
        <v>0</v>
      </c>
      <c r="J767" s="135">
        <f t="shared" ref="J767:J778" si="470">SUM(K767:N767)</f>
        <v>802516.8</v>
      </c>
      <c r="K767" s="84">
        <f>+K768+K769+K770+K771</f>
        <v>797516.80000000005</v>
      </c>
      <c r="L767" s="84">
        <f t="shared" ref="L767:N767" si="471">+L768+L769+L770+L771</f>
        <v>0</v>
      </c>
      <c r="M767" s="84">
        <f t="shared" si="471"/>
        <v>5000</v>
      </c>
      <c r="N767" s="115">
        <f t="shared" si="471"/>
        <v>0</v>
      </c>
      <c r="O767" s="135">
        <f t="shared" si="468"/>
        <v>675283.23</v>
      </c>
      <c r="P767" s="84">
        <f>+P768+P769+P770+P771</f>
        <v>675283.23</v>
      </c>
      <c r="Q767" s="84">
        <f t="shared" ref="Q767:S767" si="472">+Q768+Q769+Q770+Q771</f>
        <v>0</v>
      </c>
      <c r="R767" s="84">
        <f t="shared" si="472"/>
        <v>0</v>
      </c>
      <c r="S767" s="115">
        <f t="shared" si="472"/>
        <v>0</v>
      </c>
      <c r="T767" s="139">
        <f t="shared" si="452"/>
        <v>0.84145681436201702</v>
      </c>
      <c r="U767" s="9">
        <f t="shared" si="452"/>
        <v>0.84673229454225907</v>
      </c>
      <c r="V767" s="9" t="str">
        <f t="shared" si="452"/>
        <v xml:space="preserve"> </v>
      </c>
      <c r="W767" s="9">
        <f t="shared" si="452"/>
        <v>0</v>
      </c>
      <c r="X767" s="140" t="str">
        <f t="shared" si="452"/>
        <v xml:space="preserve"> </v>
      </c>
    </row>
    <row r="768" spans="1:24" x14ac:dyDescent="0.2">
      <c r="A768" s="111"/>
      <c r="B768" s="32"/>
      <c r="C768" s="15" t="s">
        <v>650</v>
      </c>
      <c r="D768" s="38">
        <v>3</v>
      </c>
      <c r="E768" s="85">
        <f t="shared" si="445"/>
        <v>157108</v>
      </c>
      <c r="F768" s="81">
        <v>157108</v>
      </c>
      <c r="G768" s="86"/>
      <c r="H768" s="85"/>
      <c r="I768" s="116"/>
      <c r="J768" s="134">
        <f t="shared" si="470"/>
        <v>242762.30000000002</v>
      </c>
      <c r="K768" s="81">
        <v>242762.30000000002</v>
      </c>
      <c r="L768" s="86"/>
      <c r="M768" s="85"/>
      <c r="N768" s="116"/>
      <c r="O768" s="134">
        <f t="shared" si="468"/>
        <v>198773.44</v>
      </c>
      <c r="P768" s="81">
        <v>198773.44</v>
      </c>
      <c r="Q768" s="86"/>
      <c r="R768" s="85"/>
      <c r="S768" s="116"/>
      <c r="T768" s="141">
        <f t="shared" si="452"/>
        <v>0.81879863553772558</v>
      </c>
      <c r="U768" s="16">
        <f t="shared" si="452"/>
        <v>0.81879863553772558</v>
      </c>
      <c r="V768" s="16" t="str">
        <f t="shared" si="452"/>
        <v xml:space="preserve"> </v>
      </c>
      <c r="W768" s="16" t="str">
        <f t="shared" si="452"/>
        <v xml:space="preserve"> </v>
      </c>
      <c r="X768" s="142" t="str">
        <f t="shared" si="452"/>
        <v xml:space="preserve"> </v>
      </c>
    </row>
    <row r="769" spans="1:24" x14ac:dyDescent="0.2">
      <c r="A769" s="111"/>
      <c r="B769" s="32"/>
      <c r="C769" s="15" t="s">
        <v>651</v>
      </c>
      <c r="D769" s="38">
        <v>3</v>
      </c>
      <c r="E769" s="85">
        <f t="shared" si="445"/>
        <v>367150.2</v>
      </c>
      <c r="F769" s="81">
        <v>367150.2</v>
      </c>
      <c r="G769" s="86"/>
      <c r="H769" s="85"/>
      <c r="I769" s="116"/>
      <c r="J769" s="134">
        <f t="shared" si="470"/>
        <v>292478.09999999998</v>
      </c>
      <c r="K769" s="81">
        <v>292478.09999999998</v>
      </c>
      <c r="L769" s="86"/>
      <c r="M769" s="85"/>
      <c r="N769" s="116"/>
      <c r="O769" s="134">
        <f t="shared" si="468"/>
        <v>290978.55</v>
      </c>
      <c r="P769" s="81">
        <v>290978.55</v>
      </c>
      <c r="Q769" s="86"/>
      <c r="R769" s="85"/>
      <c r="S769" s="116"/>
      <c r="T769" s="141">
        <f t="shared" si="452"/>
        <v>0.99487294946185723</v>
      </c>
      <c r="U769" s="16">
        <f t="shared" si="452"/>
        <v>0.99487294946185723</v>
      </c>
      <c r="V769" s="16" t="str">
        <f t="shared" si="452"/>
        <v xml:space="preserve"> </v>
      </c>
      <c r="W769" s="16" t="str">
        <f t="shared" si="452"/>
        <v xml:space="preserve"> </v>
      </c>
      <c r="X769" s="142" t="str">
        <f t="shared" si="452"/>
        <v xml:space="preserve"> </v>
      </c>
    </row>
    <row r="770" spans="1:24" x14ac:dyDescent="0.2">
      <c r="A770" s="111"/>
      <c r="B770" s="32"/>
      <c r="C770" s="15" t="s">
        <v>652</v>
      </c>
      <c r="D770" s="38">
        <v>3</v>
      </c>
      <c r="E770" s="85">
        <f t="shared" si="445"/>
        <v>397894</v>
      </c>
      <c r="F770" s="81">
        <v>397894</v>
      </c>
      <c r="G770" s="86"/>
      <c r="H770" s="85"/>
      <c r="I770" s="116"/>
      <c r="J770" s="134">
        <f t="shared" si="470"/>
        <v>262276.39999999997</v>
      </c>
      <c r="K770" s="81">
        <v>262276.39999999997</v>
      </c>
      <c r="L770" s="86"/>
      <c r="M770" s="85"/>
      <c r="N770" s="116"/>
      <c r="O770" s="134">
        <f t="shared" si="468"/>
        <v>185531.24</v>
      </c>
      <c r="P770" s="81">
        <v>185531.24</v>
      </c>
      <c r="Q770" s="86"/>
      <c r="R770" s="85"/>
      <c r="S770" s="116"/>
      <c r="T770" s="141">
        <f t="shared" si="452"/>
        <v>0.70738823622712532</v>
      </c>
      <c r="U770" s="16">
        <f t="shared" si="452"/>
        <v>0.70738823622712532</v>
      </c>
      <c r="V770" s="16" t="str">
        <f t="shared" si="452"/>
        <v xml:space="preserve"> </v>
      </c>
      <c r="W770" s="16" t="str">
        <f t="shared" si="452"/>
        <v xml:space="preserve"> </v>
      </c>
      <c r="X770" s="142" t="str">
        <f t="shared" si="452"/>
        <v xml:space="preserve"> </v>
      </c>
    </row>
    <row r="771" spans="1:24" x14ac:dyDescent="0.2">
      <c r="A771" s="111"/>
      <c r="B771" s="32"/>
      <c r="C771" s="15" t="s">
        <v>653</v>
      </c>
      <c r="D771" s="38">
        <v>3</v>
      </c>
      <c r="E771" s="85">
        <f t="shared" si="445"/>
        <v>5000</v>
      </c>
      <c r="F771" s="81"/>
      <c r="G771" s="86"/>
      <c r="H771" s="85">
        <v>5000</v>
      </c>
      <c r="I771" s="116"/>
      <c r="J771" s="134">
        <f t="shared" si="470"/>
        <v>5000</v>
      </c>
      <c r="K771" s="81"/>
      <c r="L771" s="86"/>
      <c r="M771" s="85">
        <v>5000</v>
      </c>
      <c r="N771" s="116"/>
      <c r="O771" s="134">
        <f t="shared" si="468"/>
        <v>0</v>
      </c>
      <c r="P771" s="81"/>
      <c r="Q771" s="86"/>
      <c r="R771" s="85">
        <v>0</v>
      </c>
      <c r="S771" s="116"/>
      <c r="T771" s="141">
        <f t="shared" si="452"/>
        <v>0</v>
      </c>
      <c r="U771" s="16" t="str">
        <f t="shared" si="452"/>
        <v xml:space="preserve"> </v>
      </c>
      <c r="V771" s="16" t="str">
        <f t="shared" si="452"/>
        <v xml:space="preserve"> </v>
      </c>
      <c r="W771" s="16">
        <f t="shared" si="452"/>
        <v>0</v>
      </c>
      <c r="X771" s="142" t="str">
        <f t="shared" si="452"/>
        <v xml:space="preserve"> </v>
      </c>
    </row>
    <row r="772" spans="1:24" s="12" customFormat="1" x14ac:dyDescent="0.2">
      <c r="A772" s="110"/>
      <c r="B772" s="11"/>
      <c r="C772" s="14" t="s">
        <v>503</v>
      </c>
      <c r="D772" s="8">
        <v>3</v>
      </c>
      <c r="E772" s="84">
        <f>SUM(F772:I772)</f>
        <v>442256.69999999995</v>
      </c>
      <c r="F772" s="84">
        <f>+F773+F774+F775+F776</f>
        <v>432256.69999999995</v>
      </c>
      <c r="G772" s="84">
        <f t="shared" ref="G772:I772" si="473">+G773+G774+G775+G776</f>
        <v>0</v>
      </c>
      <c r="H772" s="84">
        <f t="shared" si="473"/>
        <v>10000</v>
      </c>
      <c r="I772" s="115">
        <f t="shared" si="473"/>
        <v>0</v>
      </c>
      <c r="J772" s="135">
        <f t="shared" si="470"/>
        <v>477348.99999999994</v>
      </c>
      <c r="K772" s="84">
        <f>+K773+K774+K775+K776</f>
        <v>472348.99999999994</v>
      </c>
      <c r="L772" s="84">
        <f t="shared" ref="L772:N772" si="474">+L773+L774+L775+L776</f>
        <v>0</v>
      </c>
      <c r="M772" s="84">
        <f t="shared" si="474"/>
        <v>5000</v>
      </c>
      <c r="N772" s="115">
        <f t="shared" si="474"/>
        <v>0</v>
      </c>
      <c r="O772" s="135">
        <f t="shared" si="468"/>
        <v>351113.05999999994</v>
      </c>
      <c r="P772" s="84">
        <f>+P773+P774+P775+P776</f>
        <v>351113.05999999994</v>
      </c>
      <c r="Q772" s="84">
        <f t="shared" ref="Q772:S772" si="475">+Q773+Q774+Q775+Q776</f>
        <v>0</v>
      </c>
      <c r="R772" s="84">
        <f t="shared" si="475"/>
        <v>0</v>
      </c>
      <c r="S772" s="115">
        <f t="shared" si="475"/>
        <v>0</v>
      </c>
      <c r="T772" s="139">
        <f t="shared" si="452"/>
        <v>0.73554791148614529</v>
      </c>
      <c r="U772" s="9">
        <f t="shared" si="452"/>
        <v>0.74333397551386793</v>
      </c>
      <c r="V772" s="9" t="str">
        <f t="shared" si="452"/>
        <v xml:space="preserve"> </v>
      </c>
      <c r="W772" s="9">
        <f t="shared" si="452"/>
        <v>0</v>
      </c>
      <c r="X772" s="140" t="str">
        <f t="shared" si="452"/>
        <v xml:space="preserve"> </v>
      </c>
    </row>
    <row r="773" spans="1:24" x14ac:dyDescent="0.2">
      <c r="A773" s="111"/>
      <c r="B773" s="32"/>
      <c r="C773" s="15" t="s">
        <v>654</v>
      </c>
      <c r="D773" s="38">
        <v>3</v>
      </c>
      <c r="E773" s="85">
        <f t="shared" si="445"/>
        <v>134324.6</v>
      </c>
      <c r="F773" s="81">
        <v>134324.6</v>
      </c>
      <c r="G773" s="86"/>
      <c r="H773" s="85"/>
      <c r="I773" s="116"/>
      <c r="J773" s="134">
        <f t="shared" si="470"/>
        <v>268818.49999999994</v>
      </c>
      <c r="K773" s="81">
        <v>268818.49999999994</v>
      </c>
      <c r="L773" s="86"/>
      <c r="M773" s="85"/>
      <c r="N773" s="116"/>
      <c r="O773" s="134">
        <f t="shared" si="468"/>
        <v>264306.56999999995</v>
      </c>
      <c r="P773" s="81">
        <v>264306.56999999995</v>
      </c>
      <c r="Q773" s="86"/>
      <c r="R773" s="85"/>
      <c r="S773" s="116"/>
      <c r="T773" s="141">
        <f t="shared" si="452"/>
        <v>0.98321570130031977</v>
      </c>
      <c r="U773" s="16">
        <f t="shared" si="452"/>
        <v>0.98321570130031977</v>
      </c>
      <c r="V773" s="16" t="str">
        <f t="shared" si="452"/>
        <v xml:space="preserve"> </v>
      </c>
      <c r="W773" s="16" t="str">
        <f t="shared" si="452"/>
        <v xml:space="preserve"> </v>
      </c>
      <c r="X773" s="142" t="str">
        <f t="shared" si="452"/>
        <v xml:space="preserve"> </v>
      </c>
    </row>
    <row r="774" spans="1:24" x14ac:dyDescent="0.2">
      <c r="A774" s="111"/>
      <c r="B774" s="32"/>
      <c r="C774" s="15" t="s">
        <v>655</v>
      </c>
      <c r="D774" s="38">
        <v>3</v>
      </c>
      <c r="E774" s="85">
        <f t="shared" si="445"/>
        <v>297932.09999999998</v>
      </c>
      <c r="F774" s="81">
        <v>297932.09999999998</v>
      </c>
      <c r="G774" s="86"/>
      <c r="H774" s="85"/>
      <c r="I774" s="116"/>
      <c r="J774" s="134">
        <f t="shared" si="470"/>
        <v>203530.5</v>
      </c>
      <c r="K774" s="81">
        <v>203530.5</v>
      </c>
      <c r="L774" s="86"/>
      <c r="M774" s="85"/>
      <c r="N774" s="116"/>
      <c r="O774" s="134">
        <f t="shared" si="468"/>
        <v>86806.49</v>
      </c>
      <c r="P774" s="81">
        <v>86806.49</v>
      </c>
      <c r="Q774" s="86"/>
      <c r="R774" s="85"/>
      <c r="S774" s="116"/>
      <c r="T774" s="141">
        <f t="shared" si="452"/>
        <v>0.42650359528424492</v>
      </c>
      <c r="U774" s="16">
        <f t="shared" si="452"/>
        <v>0.42650359528424492</v>
      </c>
      <c r="V774" s="16" t="str">
        <f t="shared" si="452"/>
        <v xml:space="preserve"> </v>
      </c>
      <c r="W774" s="16" t="str">
        <f t="shared" si="452"/>
        <v xml:space="preserve"> </v>
      </c>
      <c r="X774" s="142" t="str">
        <f t="shared" si="452"/>
        <v xml:space="preserve"> </v>
      </c>
    </row>
    <row r="775" spans="1:24" x14ac:dyDescent="0.2">
      <c r="A775" s="111"/>
      <c r="B775" s="32"/>
      <c r="C775" s="15" t="s">
        <v>656</v>
      </c>
      <c r="D775" s="38">
        <v>3</v>
      </c>
      <c r="E775" s="85">
        <f t="shared" si="445"/>
        <v>5000</v>
      </c>
      <c r="F775" s="81"/>
      <c r="G775" s="86"/>
      <c r="H775" s="85">
        <v>5000</v>
      </c>
      <c r="I775" s="116"/>
      <c r="J775" s="134">
        <f t="shared" si="470"/>
        <v>0</v>
      </c>
      <c r="K775" s="81"/>
      <c r="L775" s="86"/>
      <c r="M775" s="85">
        <v>0</v>
      </c>
      <c r="N775" s="116"/>
      <c r="O775" s="134">
        <f t="shared" ref="O775:O777" si="476">SUM(P775:S775)</f>
        <v>0</v>
      </c>
      <c r="P775" s="81"/>
      <c r="Q775" s="86"/>
      <c r="R775" s="85">
        <v>0</v>
      </c>
      <c r="S775" s="116"/>
      <c r="T775" s="141" t="str">
        <f t="shared" si="452"/>
        <v xml:space="preserve"> </v>
      </c>
      <c r="U775" s="16" t="str">
        <f t="shared" si="452"/>
        <v xml:space="preserve"> </v>
      </c>
      <c r="V775" s="16" t="str">
        <f t="shared" si="452"/>
        <v xml:space="preserve"> </v>
      </c>
      <c r="W775" s="16" t="str">
        <f t="shared" si="452"/>
        <v xml:space="preserve"> </v>
      </c>
      <c r="X775" s="142" t="str">
        <f t="shared" si="452"/>
        <v xml:space="preserve"> </v>
      </c>
    </row>
    <row r="776" spans="1:24" x14ac:dyDescent="0.2">
      <c r="A776" s="111"/>
      <c r="B776" s="32"/>
      <c r="C776" s="15" t="s">
        <v>657</v>
      </c>
      <c r="D776" s="38">
        <v>3</v>
      </c>
      <c r="E776" s="85">
        <f t="shared" si="445"/>
        <v>5000</v>
      </c>
      <c r="F776" s="81"/>
      <c r="G776" s="86"/>
      <c r="H776" s="85">
        <v>5000</v>
      </c>
      <c r="I776" s="116"/>
      <c r="J776" s="134">
        <f t="shared" si="470"/>
        <v>5000</v>
      </c>
      <c r="K776" s="81"/>
      <c r="L776" s="86"/>
      <c r="M776" s="85">
        <v>5000</v>
      </c>
      <c r="N776" s="116"/>
      <c r="O776" s="134">
        <f t="shared" si="476"/>
        <v>0</v>
      </c>
      <c r="P776" s="81"/>
      <c r="Q776" s="86"/>
      <c r="R776" s="85">
        <v>0</v>
      </c>
      <c r="S776" s="116"/>
      <c r="T776" s="141">
        <f t="shared" si="452"/>
        <v>0</v>
      </c>
      <c r="U776" s="16" t="str">
        <f t="shared" si="452"/>
        <v xml:space="preserve"> </v>
      </c>
      <c r="V776" s="16" t="str">
        <f t="shared" si="452"/>
        <v xml:space="preserve"> </v>
      </c>
      <c r="W776" s="16">
        <f t="shared" si="452"/>
        <v>0</v>
      </c>
      <c r="X776" s="142" t="str">
        <f t="shared" si="452"/>
        <v xml:space="preserve"> </v>
      </c>
    </row>
    <row r="777" spans="1:24" s="12" customFormat="1" ht="66" x14ac:dyDescent="0.2">
      <c r="A777" s="110"/>
      <c r="B777" s="11"/>
      <c r="C777" s="14" t="s">
        <v>658</v>
      </c>
      <c r="D777" s="8">
        <v>3</v>
      </c>
      <c r="E777" s="84">
        <f>SUM(F777:I777)</f>
        <v>1937873.5999999996</v>
      </c>
      <c r="F777" s="84">
        <v>1937873.5999999996</v>
      </c>
      <c r="G777" s="84">
        <v>0</v>
      </c>
      <c r="H777" s="84">
        <v>0</v>
      </c>
      <c r="I777" s="115">
        <v>0</v>
      </c>
      <c r="J777" s="135">
        <f t="shared" si="470"/>
        <v>66166.099999999977</v>
      </c>
      <c r="K777" s="84">
        <v>66166.099999999977</v>
      </c>
      <c r="L777" s="84">
        <v>0</v>
      </c>
      <c r="M777" s="84">
        <v>0</v>
      </c>
      <c r="N777" s="115">
        <v>0</v>
      </c>
      <c r="O777" s="135">
        <f t="shared" si="476"/>
        <v>0</v>
      </c>
      <c r="P777" s="84">
        <v>0</v>
      </c>
      <c r="Q777" s="84">
        <v>0</v>
      </c>
      <c r="R777" s="84">
        <v>0</v>
      </c>
      <c r="S777" s="115">
        <v>0</v>
      </c>
      <c r="T777" s="139">
        <f t="shared" si="452"/>
        <v>0</v>
      </c>
      <c r="U777" s="9">
        <f t="shared" si="452"/>
        <v>0</v>
      </c>
      <c r="V777" s="9" t="str">
        <f t="shared" si="452"/>
        <v xml:space="preserve"> </v>
      </c>
      <c r="W777" s="9" t="str">
        <f t="shared" si="452"/>
        <v xml:space="preserve"> </v>
      </c>
      <c r="X777" s="140" t="str">
        <f t="shared" si="452"/>
        <v xml:space="preserve"> </v>
      </c>
    </row>
    <row r="778" spans="1:24" s="12" customFormat="1" ht="53.25" customHeight="1" x14ac:dyDescent="0.2">
      <c r="A778" s="101">
        <v>1183</v>
      </c>
      <c r="B778" s="33">
        <v>32004</v>
      </c>
      <c r="C778" s="14" t="s">
        <v>659</v>
      </c>
      <c r="D778" s="49">
        <v>2</v>
      </c>
      <c r="E778" s="84">
        <f>SUM(F778:I778)</f>
        <v>69782.899999999994</v>
      </c>
      <c r="F778" s="84">
        <f>+F779+F781+F783+F785+F787+F789</f>
        <v>0</v>
      </c>
      <c r="G778" s="84">
        <f t="shared" ref="G778:I778" si="477">+G779+G781+G783+G785+G787+G789</f>
        <v>43727.1</v>
      </c>
      <c r="H778" s="84">
        <f t="shared" si="477"/>
        <v>26055.8</v>
      </c>
      <c r="I778" s="115">
        <f t="shared" si="477"/>
        <v>0</v>
      </c>
      <c r="J778" s="135">
        <f t="shared" si="470"/>
        <v>53120.1</v>
      </c>
      <c r="K778" s="84">
        <f>+K779+K781+K783+K785+K787+K789</f>
        <v>0</v>
      </c>
      <c r="L778" s="84">
        <f t="shared" ref="L778:N778" si="478">+L779+L781+L783+L785+L787+L789</f>
        <v>47481.1</v>
      </c>
      <c r="M778" s="84">
        <f t="shared" si="478"/>
        <v>5639</v>
      </c>
      <c r="N778" s="115">
        <f t="shared" si="478"/>
        <v>0</v>
      </c>
      <c r="O778" s="135">
        <f t="shared" si="468"/>
        <v>49009.39</v>
      </c>
      <c r="P778" s="84">
        <f>+P779+P781+P783+P785+P787+P789</f>
        <v>0</v>
      </c>
      <c r="Q778" s="84">
        <f t="shared" ref="Q778:S778" si="479">+Q779+Q781+Q783+Q785+Q787+Q789</f>
        <v>43370.51</v>
      </c>
      <c r="R778" s="84">
        <f t="shared" si="479"/>
        <v>5638.88</v>
      </c>
      <c r="S778" s="115">
        <f t="shared" si="479"/>
        <v>0</v>
      </c>
      <c r="T778" s="139">
        <f t="shared" si="452"/>
        <v>0.92261479176432271</v>
      </c>
      <c r="U778" s="9" t="str">
        <f t="shared" si="452"/>
        <v xml:space="preserve"> </v>
      </c>
      <c r="V778" s="9">
        <f t="shared" si="452"/>
        <v>0.9134268161436867</v>
      </c>
      <c r="W778" s="9">
        <f t="shared" si="452"/>
        <v>0.99997871963114027</v>
      </c>
      <c r="X778" s="140" t="str">
        <f t="shared" si="452"/>
        <v xml:space="preserve"> </v>
      </c>
    </row>
    <row r="779" spans="1:24" s="12" customFormat="1" ht="24.75" customHeight="1" x14ac:dyDescent="0.2">
      <c r="A779" s="110"/>
      <c r="B779" s="11"/>
      <c r="C779" s="14" t="s">
        <v>364</v>
      </c>
      <c r="D779" s="8">
        <v>3</v>
      </c>
      <c r="E779" s="84">
        <f t="shared" ref="E779:E791" si="480">SUM(F779:I779)</f>
        <v>0</v>
      </c>
      <c r="F779" s="84">
        <f>+F780</f>
        <v>0</v>
      </c>
      <c r="G779" s="84">
        <f>+G780</f>
        <v>0</v>
      </c>
      <c r="H779" s="84">
        <f>+H780</f>
        <v>0</v>
      </c>
      <c r="I779" s="115">
        <f>+I780</f>
        <v>0</v>
      </c>
      <c r="J779" s="135">
        <f t="shared" ref="J779:J791" si="481">SUM(K779:N779)</f>
        <v>47134</v>
      </c>
      <c r="K779" s="84">
        <f>+K780</f>
        <v>0</v>
      </c>
      <c r="L779" s="84">
        <f>+L780</f>
        <v>47134</v>
      </c>
      <c r="M779" s="84">
        <f>+M780</f>
        <v>0</v>
      </c>
      <c r="N779" s="115">
        <f>+N780</f>
        <v>0</v>
      </c>
      <c r="O779" s="135">
        <f t="shared" ref="O779:O791" si="482">SUM(P779:S779)</f>
        <v>43370.51</v>
      </c>
      <c r="P779" s="84">
        <f>+P780</f>
        <v>0</v>
      </c>
      <c r="Q779" s="84">
        <f>+Q780</f>
        <v>43370.51</v>
      </c>
      <c r="R779" s="84">
        <f>+R780</f>
        <v>0</v>
      </c>
      <c r="S779" s="115">
        <f>+S780</f>
        <v>0</v>
      </c>
      <c r="T779" s="139">
        <f t="shared" si="452"/>
        <v>0.92015339245555228</v>
      </c>
      <c r="U779" s="9" t="str">
        <f t="shared" si="452"/>
        <v xml:space="preserve"> </v>
      </c>
      <c r="V779" s="9">
        <f t="shared" si="452"/>
        <v>0.92015339245555228</v>
      </c>
      <c r="W779" s="9" t="str">
        <f t="shared" si="452"/>
        <v xml:space="preserve"> </v>
      </c>
      <c r="X779" s="140" t="str">
        <f t="shared" si="452"/>
        <v xml:space="preserve"> </v>
      </c>
    </row>
    <row r="780" spans="1:24" ht="33" x14ac:dyDescent="0.2">
      <c r="A780" s="111"/>
      <c r="B780" s="32"/>
      <c r="C780" s="15" t="s">
        <v>660</v>
      </c>
      <c r="D780" s="38">
        <v>3</v>
      </c>
      <c r="E780" s="85">
        <f t="shared" si="480"/>
        <v>0</v>
      </c>
      <c r="F780" s="81"/>
      <c r="G780" s="86">
        <v>0</v>
      </c>
      <c r="H780" s="85"/>
      <c r="I780" s="116"/>
      <c r="J780" s="134">
        <f t="shared" si="481"/>
        <v>47134</v>
      </c>
      <c r="K780" s="81"/>
      <c r="L780" s="86">
        <v>47134</v>
      </c>
      <c r="M780" s="85"/>
      <c r="N780" s="116"/>
      <c r="O780" s="134">
        <f t="shared" si="482"/>
        <v>43370.51</v>
      </c>
      <c r="P780" s="81"/>
      <c r="Q780" s="86">
        <v>43370.51</v>
      </c>
      <c r="R780" s="85"/>
      <c r="S780" s="116"/>
      <c r="T780" s="141">
        <f t="shared" si="452"/>
        <v>0.92015339245555228</v>
      </c>
      <c r="U780" s="16" t="str">
        <f t="shared" si="452"/>
        <v xml:space="preserve"> </v>
      </c>
      <c r="V780" s="16">
        <f t="shared" si="452"/>
        <v>0.92015339245555228</v>
      </c>
      <c r="W780" s="16" t="str">
        <f t="shared" si="452"/>
        <v xml:space="preserve"> </v>
      </c>
      <c r="X780" s="142" t="str">
        <f t="shared" si="452"/>
        <v xml:space="preserve"> </v>
      </c>
    </row>
    <row r="781" spans="1:24" s="12" customFormat="1" x14ac:dyDescent="0.2">
      <c r="A781" s="110"/>
      <c r="B781" s="11"/>
      <c r="C781" s="14" t="s">
        <v>377</v>
      </c>
      <c r="D781" s="8">
        <v>3</v>
      </c>
      <c r="E781" s="84">
        <f t="shared" si="480"/>
        <v>0</v>
      </c>
      <c r="F781" s="84">
        <f>+F782</f>
        <v>0</v>
      </c>
      <c r="G781" s="84">
        <f>+G782</f>
        <v>0</v>
      </c>
      <c r="H781" s="84">
        <f>+H782</f>
        <v>0</v>
      </c>
      <c r="I781" s="115">
        <f>+I782</f>
        <v>0</v>
      </c>
      <c r="J781" s="135">
        <f t="shared" si="481"/>
        <v>929</v>
      </c>
      <c r="K781" s="84">
        <f>+K782</f>
        <v>0</v>
      </c>
      <c r="L781" s="84">
        <f>+L782</f>
        <v>0</v>
      </c>
      <c r="M781" s="84">
        <f>+M782</f>
        <v>929</v>
      </c>
      <c r="N781" s="115">
        <f>+N782</f>
        <v>0</v>
      </c>
      <c r="O781" s="135">
        <f t="shared" si="482"/>
        <v>928.88</v>
      </c>
      <c r="P781" s="84">
        <f>+P782</f>
        <v>0</v>
      </c>
      <c r="Q781" s="84">
        <f>+Q782</f>
        <v>0</v>
      </c>
      <c r="R781" s="84">
        <f>+R782</f>
        <v>928.88</v>
      </c>
      <c r="S781" s="115">
        <f>+S782</f>
        <v>0</v>
      </c>
      <c r="T781" s="139">
        <f t="shared" si="452"/>
        <v>0.99987082884822387</v>
      </c>
      <c r="U781" s="9" t="str">
        <f t="shared" si="452"/>
        <v xml:space="preserve"> </v>
      </c>
      <c r="V781" s="9" t="str">
        <f t="shared" si="452"/>
        <v xml:space="preserve"> </v>
      </c>
      <c r="W781" s="9">
        <f t="shared" si="452"/>
        <v>0.99987082884822387</v>
      </c>
      <c r="X781" s="140" t="str">
        <f t="shared" si="452"/>
        <v xml:space="preserve"> </v>
      </c>
    </row>
    <row r="782" spans="1:24" x14ac:dyDescent="0.2">
      <c r="A782" s="111"/>
      <c r="B782" s="32"/>
      <c r="C782" s="15" t="s">
        <v>661</v>
      </c>
      <c r="D782" s="38">
        <v>3</v>
      </c>
      <c r="E782" s="85">
        <f t="shared" si="480"/>
        <v>0</v>
      </c>
      <c r="F782" s="81"/>
      <c r="G782" s="86"/>
      <c r="H782" s="85">
        <v>0</v>
      </c>
      <c r="I782" s="116"/>
      <c r="J782" s="134">
        <f t="shared" si="481"/>
        <v>929</v>
      </c>
      <c r="K782" s="81"/>
      <c r="L782" s="86"/>
      <c r="M782" s="85">
        <v>929</v>
      </c>
      <c r="N782" s="116"/>
      <c r="O782" s="134">
        <f t="shared" si="482"/>
        <v>928.88</v>
      </c>
      <c r="P782" s="81"/>
      <c r="Q782" s="86"/>
      <c r="R782" s="85">
        <v>928.88</v>
      </c>
      <c r="S782" s="116"/>
      <c r="T782" s="141">
        <f t="shared" si="452"/>
        <v>0.99987082884822387</v>
      </c>
      <c r="U782" s="16" t="str">
        <f t="shared" si="452"/>
        <v xml:space="preserve"> </v>
      </c>
      <c r="V782" s="16" t="str">
        <f t="shared" si="452"/>
        <v xml:space="preserve"> </v>
      </c>
      <c r="W782" s="16">
        <f t="shared" si="452"/>
        <v>0.99987082884822387</v>
      </c>
      <c r="X782" s="142" t="str">
        <f t="shared" si="452"/>
        <v xml:space="preserve"> </v>
      </c>
    </row>
    <row r="783" spans="1:24" s="12" customFormat="1" x14ac:dyDescent="0.2">
      <c r="A783" s="110"/>
      <c r="B783" s="11"/>
      <c r="C783" s="14" t="s">
        <v>366</v>
      </c>
      <c r="D783" s="8">
        <v>3</v>
      </c>
      <c r="E783" s="84">
        <f t="shared" si="480"/>
        <v>0</v>
      </c>
      <c r="F783" s="84">
        <f>+F784</f>
        <v>0</v>
      </c>
      <c r="G783" s="84">
        <f>+G784</f>
        <v>0</v>
      </c>
      <c r="H783" s="84">
        <f>+H784</f>
        <v>0</v>
      </c>
      <c r="I783" s="115">
        <f>+I784</f>
        <v>0</v>
      </c>
      <c r="J783" s="135">
        <f t="shared" si="481"/>
        <v>347.1</v>
      </c>
      <c r="K783" s="84">
        <f>+K784</f>
        <v>0</v>
      </c>
      <c r="L783" s="84">
        <f>+L784</f>
        <v>347.1</v>
      </c>
      <c r="M783" s="84">
        <f>+M784</f>
        <v>0</v>
      </c>
      <c r="N783" s="115">
        <f>+N784</f>
        <v>0</v>
      </c>
      <c r="O783" s="135">
        <f t="shared" si="482"/>
        <v>0</v>
      </c>
      <c r="P783" s="84">
        <f>+P784</f>
        <v>0</v>
      </c>
      <c r="Q783" s="84">
        <f>+Q784</f>
        <v>0</v>
      </c>
      <c r="R783" s="84">
        <f>+R784</f>
        <v>0</v>
      </c>
      <c r="S783" s="115">
        <f>+S784</f>
        <v>0</v>
      </c>
      <c r="T783" s="139">
        <f t="shared" si="452"/>
        <v>0</v>
      </c>
      <c r="U783" s="9" t="str">
        <f t="shared" si="452"/>
        <v xml:space="preserve"> </v>
      </c>
      <c r="V783" s="9">
        <f t="shared" si="452"/>
        <v>0</v>
      </c>
      <c r="W783" s="9" t="str">
        <f t="shared" si="452"/>
        <v xml:space="preserve"> </v>
      </c>
      <c r="X783" s="140" t="str">
        <f t="shared" si="452"/>
        <v xml:space="preserve"> </v>
      </c>
    </row>
    <row r="784" spans="1:24" x14ac:dyDescent="0.2">
      <c r="A784" s="111"/>
      <c r="B784" s="32"/>
      <c r="C784" s="15" t="s">
        <v>662</v>
      </c>
      <c r="D784" s="38">
        <v>3</v>
      </c>
      <c r="E784" s="85">
        <f t="shared" si="480"/>
        <v>0</v>
      </c>
      <c r="F784" s="81"/>
      <c r="G784" s="86">
        <v>0</v>
      </c>
      <c r="H784" s="85"/>
      <c r="I784" s="116"/>
      <c r="J784" s="134">
        <f t="shared" si="481"/>
        <v>347.1</v>
      </c>
      <c r="K784" s="81"/>
      <c r="L784" s="86">
        <v>347.1</v>
      </c>
      <c r="M784" s="85"/>
      <c r="N784" s="116"/>
      <c r="O784" s="134">
        <f t="shared" si="482"/>
        <v>0</v>
      </c>
      <c r="P784" s="81"/>
      <c r="Q784" s="86">
        <v>0</v>
      </c>
      <c r="R784" s="85"/>
      <c r="S784" s="116"/>
      <c r="T784" s="141">
        <f t="shared" ref="T784:X834" si="483">IF(J784=0," ",O784/J784)</f>
        <v>0</v>
      </c>
      <c r="U784" s="16" t="str">
        <f t="shared" si="483"/>
        <v xml:space="preserve"> </v>
      </c>
      <c r="V784" s="16">
        <f t="shared" si="483"/>
        <v>0</v>
      </c>
      <c r="W784" s="16" t="str">
        <f t="shared" si="483"/>
        <v xml:space="preserve"> </v>
      </c>
      <c r="X784" s="142" t="str">
        <f t="shared" si="483"/>
        <v xml:space="preserve"> </v>
      </c>
    </row>
    <row r="785" spans="1:24" s="12" customFormat="1" x14ac:dyDescent="0.2">
      <c r="A785" s="110"/>
      <c r="B785" s="11"/>
      <c r="C785" s="14" t="s">
        <v>395</v>
      </c>
      <c r="D785" s="8">
        <v>3</v>
      </c>
      <c r="E785" s="84">
        <f t="shared" si="480"/>
        <v>43727.1</v>
      </c>
      <c r="F785" s="84">
        <f>+F786</f>
        <v>0</v>
      </c>
      <c r="G785" s="84">
        <f>+G786</f>
        <v>43727.1</v>
      </c>
      <c r="H785" s="84">
        <f>+H786</f>
        <v>0</v>
      </c>
      <c r="I785" s="115">
        <f>+I786</f>
        <v>0</v>
      </c>
      <c r="J785" s="135">
        <f t="shared" si="481"/>
        <v>250</v>
      </c>
      <c r="K785" s="84">
        <f>+K786</f>
        <v>0</v>
      </c>
      <c r="L785" s="84">
        <f>+L786</f>
        <v>0</v>
      </c>
      <c r="M785" s="84">
        <f>+M786</f>
        <v>250</v>
      </c>
      <c r="N785" s="115">
        <f>+N786</f>
        <v>0</v>
      </c>
      <c r="O785" s="135">
        <f t="shared" si="482"/>
        <v>250</v>
      </c>
      <c r="P785" s="84">
        <f>+P786</f>
        <v>0</v>
      </c>
      <c r="Q785" s="84">
        <f>+Q786</f>
        <v>0</v>
      </c>
      <c r="R785" s="84">
        <f>+R786</f>
        <v>250</v>
      </c>
      <c r="S785" s="115">
        <f>+S786</f>
        <v>0</v>
      </c>
      <c r="T785" s="139">
        <f t="shared" si="483"/>
        <v>1</v>
      </c>
      <c r="U785" s="9" t="str">
        <f t="shared" si="483"/>
        <v xml:space="preserve"> </v>
      </c>
      <c r="V785" s="9" t="str">
        <f t="shared" si="483"/>
        <v xml:space="preserve"> </v>
      </c>
      <c r="W785" s="9">
        <f t="shared" si="483"/>
        <v>1</v>
      </c>
      <c r="X785" s="140" t="str">
        <f t="shared" si="483"/>
        <v xml:space="preserve"> </v>
      </c>
    </row>
    <row r="786" spans="1:24" x14ac:dyDescent="0.2">
      <c r="A786" s="111"/>
      <c r="B786" s="32"/>
      <c r="C786" s="15" t="s">
        <v>663</v>
      </c>
      <c r="D786" s="38">
        <v>3</v>
      </c>
      <c r="E786" s="85">
        <f t="shared" si="480"/>
        <v>43727.1</v>
      </c>
      <c r="F786" s="81"/>
      <c r="G786" s="86">
        <v>43727.1</v>
      </c>
      <c r="H786" s="85"/>
      <c r="I786" s="116"/>
      <c r="J786" s="134">
        <f t="shared" si="481"/>
        <v>250</v>
      </c>
      <c r="K786" s="81"/>
      <c r="L786" s="86">
        <v>0</v>
      </c>
      <c r="M786" s="85">
        <v>250</v>
      </c>
      <c r="N786" s="116"/>
      <c r="O786" s="134">
        <f t="shared" si="482"/>
        <v>250</v>
      </c>
      <c r="P786" s="81"/>
      <c r="Q786" s="86">
        <v>0</v>
      </c>
      <c r="R786" s="85">
        <v>250</v>
      </c>
      <c r="S786" s="116"/>
      <c r="T786" s="141">
        <f t="shared" si="483"/>
        <v>1</v>
      </c>
      <c r="U786" s="16" t="str">
        <f t="shared" si="483"/>
        <v xml:space="preserve"> </v>
      </c>
      <c r="V786" s="16" t="str">
        <f t="shared" si="483"/>
        <v xml:space="preserve"> </v>
      </c>
      <c r="W786" s="16">
        <f t="shared" si="483"/>
        <v>1</v>
      </c>
      <c r="X786" s="142" t="str">
        <f t="shared" si="483"/>
        <v xml:space="preserve"> </v>
      </c>
    </row>
    <row r="787" spans="1:24" s="12" customFormat="1" x14ac:dyDescent="0.2">
      <c r="A787" s="110"/>
      <c r="B787" s="11"/>
      <c r="C787" s="14" t="s">
        <v>406</v>
      </c>
      <c r="D787" s="8">
        <v>3</v>
      </c>
      <c r="E787" s="84">
        <f t="shared" si="480"/>
        <v>20003</v>
      </c>
      <c r="F787" s="84">
        <f>+F788</f>
        <v>0</v>
      </c>
      <c r="G787" s="84">
        <f>+G788</f>
        <v>0</v>
      </c>
      <c r="H787" s="84">
        <f>+H788</f>
        <v>20003</v>
      </c>
      <c r="I787" s="115">
        <f>+I788</f>
        <v>0</v>
      </c>
      <c r="J787" s="135">
        <f t="shared" si="481"/>
        <v>0</v>
      </c>
      <c r="K787" s="84">
        <f>+K788</f>
        <v>0</v>
      </c>
      <c r="L787" s="84">
        <f>+L788</f>
        <v>0</v>
      </c>
      <c r="M787" s="84">
        <f>+M788</f>
        <v>0</v>
      </c>
      <c r="N787" s="115">
        <f>+N788</f>
        <v>0</v>
      </c>
      <c r="O787" s="135">
        <f t="shared" si="482"/>
        <v>0</v>
      </c>
      <c r="P787" s="84">
        <f>+P788</f>
        <v>0</v>
      </c>
      <c r="Q787" s="84">
        <f>+Q788</f>
        <v>0</v>
      </c>
      <c r="R787" s="84">
        <f>+R788</f>
        <v>0</v>
      </c>
      <c r="S787" s="115">
        <f>+S788</f>
        <v>0</v>
      </c>
      <c r="T787" s="139" t="str">
        <f t="shared" si="483"/>
        <v xml:space="preserve"> </v>
      </c>
      <c r="U787" s="9" t="str">
        <f t="shared" si="483"/>
        <v xml:space="preserve"> </v>
      </c>
      <c r="V787" s="9" t="str">
        <f t="shared" si="483"/>
        <v xml:space="preserve"> </v>
      </c>
      <c r="W787" s="9" t="str">
        <f t="shared" si="483"/>
        <v xml:space="preserve"> </v>
      </c>
      <c r="X787" s="140" t="str">
        <f t="shared" si="483"/>
        <v xml:space="preserve"> </v>
      </c>
    </row>
    <row r="788" spans="1:24" x14ac:dyDescent="0.2">
      <c r="A788" s="111"/>
      <c r="B788" s="32"/>
      <c r="C788" s="15" t="s">
        <v>664</v>
      </c>
      <c r="D788" s="38">
        <v>3</v>
      </c>
      <c r="E788" s="85">
        <f t="shared" si="480"/>
        <v>20003</v>
      </c>
      <c r="F788" s="81"/>
      <c r="G788" s="86"/>
      <c r="H788" s="85">
        <v>20003</v>
      </c>
      <c r="I788" s="116"/>
      <c r="J788" s="134">
        <f t="shared" si="481"/>
        <v>0</v>
      </c>
      <c r="K788" s="81"/>
      <c r="L788" s="86"/>
      <c r="M788" s="85">
        <v>0</v>
      </c>
      <c r="N788" s="116"/>
      <c r="O788" s="134">
        <f t="shared" si="482"/>
        <v>0</v>
      </c>
      <c r="P788" s="81"/>
      <c r="Q788" s="86"/>
      <c r="R788" s="85">
        <v>0</v>
      </c>
      <c r="S788" s="116"/>
      <c r="T788" s="141" t="str">
        <f t="shared" si="483"/>
        <v xml:space="preserve"> </v>
      </c>
      <c r="U788" s="16" t="str">
        <f t="shared" si="483"/>
        <v xml:space="preserve"> </v>
      </c>
      <c r="V788" s="16" t="str">
        <f t="shared" si="483"/>
        <v xml:space="preserve"> </v>
      </c>
      <c r="W788" s="16" t="str">
        <f t="shared" si="483"/>
        <v xml:space="preserve"> </v>
      </c>
      <c r="X788" s="142" t="str">
        <f t="shared" si="483"/>
        <v xml:space="preserve"> </v>
      </c>
    </row>
    <row r="789" spans="1:24" s="12" customFormat="1" x14ac:dyDescent="0.2">
      <c r="A789" s="110"/>
      <c r="B789" s="11"/>
      <c r="C789" s="14" t="s">
        <v>362</v>
      </c>
      <c r="D789" s="8">
        <v>3</v>
      </c>
      <c r="E789" s="84">
        <f t="shared" si="480"/>
        <v>6052.8</v>
      </c>
      <c r="F789" s="84">
        <f>+F790</f>
        <v>0</v>
      </c>
      <c r="G789" s="84">
        <f>+G790</f>
        <v>0</v>
      </c>
      <c r="H789" s="84">
        <f>+H790</f>
        <v>6052.8</v>
      </c>
      <c r="I789" s="115">
        <f>+I790</f>
        <v>0</v>
      </c>
      <c r="J789" s="135">
        <f t="shared" si="481"/>
        <v>4460</v>
      </c>
      <c r="K789" s="84">
        <f>+K790</f>
        <v>0</v>
      </c>
      <c r="L789" s="84">
        <f>+L790</f>
        <v>0</v>
      </c>
      <c r="M789" s="84">
        <f>+M790</f>
        <v>4460</v>
      </c>
      <c r="N789" s="115">
        <f>+N790</f>
        <v>0</v>
      </c>
      <c r="O789" s="135">
        <f t="shared" si="482"/>
        <v>4460</v>
      </c>
      <c r="P789" s="84">
        <f>+P790</f>
        <v>0</v>
      </c>
      <c r="Q789" s="84">
        <f>+Q790</f>
        <v>0</v>
      </c>
      <c r="R789" s="84">
        <f>+R790</f>
        <v>4460</v>
      </c>
      <c r="S789" s="115">
        <f>+S790</f>
        <v>0</v>
      </c>
      <c r="T789" s="139">
        <f t="shared" si="483"/>
        <v>1</v>
      </c>
      <c r="U789" s="9" t="str">
        <f t="shared" si="483"/>
        <v xml:space="preserve"> </v>
      </c>
      <c r="V789" s="9" t="str">
        <f t="shared" si="483"/>
        <v xml:space="preserve"> </v>
      </c>
      <c r="W789" s="9">
        <f t="shared" si="483"/>
        <v>1</v>
      </c>
      <c r="X789" s="140" t="str">
        <f t="shared" si="483"/>
        <v xml:space="preserve"> </v>
      </c>
    </row>
    <row r="790" spans="1:24" x14ac:dyDescent="0.2">
      <c r="A790" s="111"/>
      <c r="B790" s="32"/>
      <c r="C790" s="15" t="s">
        <v>665</v>
      </c>
      <c r="D790" s="38">
        <v>3</v>
      </c>
      <c r="E790" s="85">
        <f t="shared" si="480"/>
        <v>6052.8</v>
      </c>
      <c r="F790" s="81"/>
      <c r="G790" s="86"/>
      <c r="H790" s="85">
        <v>6052.8</v>
      </c>
      <c r="I790" s="116"/>
      <c r="J790" s="134">
        <f t="shared" si="481"/>
        <v>4460</v>
      </c>
      <c r="K790" s="81"/>
      <c r="L790" s="86"/>
      <c r="M790" s="85">
        <v>4460</v>
      </c>
      <c r="N790" s="116"/>
      <c r="O790" s="134">
        <f t="shared" si="482"/>
        <v>4460</v>
      </c>
      <c r="P790" s="81"/>
      <c r="Q790" s="86"/>
      <c r="R790" s="85">
        <v>4460</v>
      </c>
      <c r="S790" s="116"/>
      <c r="T790" s="141">
        <f t="shared" si="483"/>
        <v>1</v>
      </c>
      <c r="U790" s="16" t="str">
        <f t="shared" si="483"/>
        <v xml:space="preserve"> </v>
      </c>
      <c r="V790" s="16" t="str">
        <f t="shared" si="483"/>
        <v xml:space="preserve"> </v>
      </c>
      <c r="W790" s="16">
        <f t="shared" si="483"/>
        <v>1</v>
      </c>
      <c r="X790" s="142" t="str">
        <f t="shared" si="483"/>
        <v xml:space="preserve"> </v>
      </c>
    </row>
    <row r="791" spans="1:24" s="12" customFormat="1" ht="49.5" x14ac:dyDescent="0.2">
      <c r="A791" s="101">
        <v>1183</v>
      </c>
      <c r="B791" s="33">
        <v>32007</v>
      </c>
      <c r="C791" s="14" t="s">
        <v>666</v>
      </c>
      <c r="D791" s="49">
        <v>2</v>
      </c>
      <c r="E791" s="84">
        <f t="shared" si="480"/>
        <v>1372355</v>
      </c>
      <c r="F791" s="84">
        <f>+F792+F797+F801+F808+F810+F816</f>
        <v>1362185</v>
      </c>
      <c r="G791" s="84">
        <f>+G792+G797+G801+G808+G810+G816</f>
        <v>0</v>
      </c>
      <c r="H791" s="84">
        <f>+H792+H797+H801+H808+H810+H816</f>
        <v>10170</v>
      </c>
      <c r="I791" s="115">
        <f>+I792+I797+I801+I808+I810+I816</f>
        <v>0</v>
      </c>
      <c r="J791" s="135">
        <f t="shared" si="481"/>
        <v>1911685.5999999996</v>
      </c>
      <c r="K791" s="84">
        <f>+K792+K797+K801+K808+K810+K816</f>
        <v>1911205.5999999996</v>
      </c>
      <c r="L791" s="84">
        <f>+L792+L797+L801+L808+L810+L816</f>
        <v>0</v>
      </c>
      <c r="M791" s="84">
        <f>+M792+M797+M801+M808+M810+M816</f>
        <v>480</v>
      </c>
      <c r="N791" s="115">
        <f>+N792+N797+N801+N808+N810+N816</f>
        <v>0</v>
      </c>
      <c r="O791" s="135">
        <f t="shared" si="482"/>
        <v>1415767.98</v>
      </c>
      <c r="P791" s="84">
        <f>+P792+P797+P801+P808+P810+P816</f>
        <v>1415438.98</v>
      </c>
      <c r="Q791" s="84">
        <f>+Q792+Q797+Q801+Q808+Q810+Q816</f>
        <v>0</v>
      </c>
      <c r="R791" s="84">
        <f>+R792+R797+R801+R808+R810+R816</f>
        <v>329</v>
      </c>
      <c r="S791" s="115">
        <f>+S792+S797+S801+S808+S810+S816</f>
        <v>0</v>
      </c>
      <c r="T791" s="139">
        <f t="shared" si="483"/>
        <v>0.74058620308695122</v>
      </c>
      <c r="U791" s="9">
        <f t="shared" si="483"/>
        <v>0.74060005893662106</v>
      </c>
      <c r="V791" s="9" t="str">
        <f t="shared" si="483"/>
        <v xml:space="preserve"> </v>
      </c>
      <c r="W791" s="9">
        <f t="shared" si="483"/>
        <v>0.68541666666666667</v>
      </c>
      <c r="X791" s="140" t="str">
        <f t="shared" si="483"/>
        <v xml:space="preserve"> </v>
      </c>
    </row>
    <row r="792" spans="1:24" s="12" customFormat="1" x14ac:dyDescent="0.2">
      <c r="A792" s="110"/>
      <c r="B792" s="11"/>
      <c r="C792" s="14" t="s">
        <v>371</v>
      </c>
      <c r="D792" s="8">
        <v>3</v>
      </c>
      <c r="E792" s="84">
        <f t="shared" ref="E792:E818" si="484">SUM(F792:I792)</f>
        <v>174853.3</v>
      </c>
      <c r="F792" s="84">
        <f>+F793+F794+F795+F796</f>
        <v>174853.3</v>
      </c>
      <c r="G792" s="84">
        <f>+G793+G794+G795+G796</f>
        <v>0</v>
      </c>
      <c r="H792" s="84">
        <f>+H793+H794+H795+H796</f>
        <v>0</v>
      </c>
      <c r="I792" s="115">
        <f>+I793+I794+I795+I796</f>
        <v>0</v>
      </c>
      <c r="J792" s="135">
        <f t="shared" ref="J792:J818" si="485">SUM(K792:N792)</f>
        <v>527690.1</v>
      </c>
      <c r="K792" s="84">
        <f>+K793+K794+K795+K796</f>
        <v>527690.1</v>
      </c>
      <c r="L792" s="84">
        <f>+L793+L794+L795+L796</f>
        <v>0</v>
      </c>
      <c r="M792" s="84">
        <f>+M793+M794+M795+M796</f>
        <v>0</v>
      </c>
      <c r="N792" s="115">
        <f>+N793+N794+N795+N796</f>
        <v>0</v>
      </c>
      <c r="O792" s="135">
        <f t="shared" ref="O792:O818" si="486">SUM(P792:S792)</f>
        <v>362856.08999999997</v>
      </c>
      <c r="P792" s="84">
        <f>+P793+P794+P795+P796</f>
        <v>362856.08999999997</v>
      </c>
      <c r="Q792" s="84">
        <f>+Q793+Q794+Q795+Q796</f>
        <v>0</v>
      </c>
      <c r="R792" s="84">
        <f>+R793+R794+R795+R796</f>
        <v>0</v>
      </c>
      <c r="S792" s="115">
        <f>+S793+S794+S795+S796</f>
        <v>0</v>
      </c>
      <c r="T792" s="139">
        <f t="shared" si="483"/>
        <v>0.68763103571584905</v>
      </c>
      <c r="U792" s="9">
        <f t="shared" si="483"/>
        <v>0.68763103571584905</v>
      </c>
      <c r="V792" s="9" t="str">
        <f t="shared" si="483"/>
        <v xml:space="preserve"> </v>
      </c>
      <c r="W792" s="9" t="str">
        <f t="shared" si="483"/>
        <v xml:space="preserve"> </v>
      </c>
      <c r="X792" s="140" t="str">
        <f t="shared" si="483"/>
        <v xml:space="preserve"> </v>
      </c>
    </row>
    <row r="793" spans="1:24" ht="44.25" customHeight="1" x14ac:dyDescent="0.2">
      <c r="A793" s="111"/>
      <c r="B793" s="32"/>
      <c r="C793" s="15" t="s">
        <v>667</v>
      </c>
      <c r="D793" s="38">
        <v>3</v>
      </c>
      <c r="E793" s="85">
        <f t="shared" si="484"/>
        <v>50754.5</v>
      </c>
      <c r="F793" s="81">
        <v>50754.5</v>
      </c>
      <c r="G793" s="86"/>
      <c r="H793" s="85"/>
      <c r="I793" s="116"/>
      <c r="J793" s="134">
        <f t="shared" si="485"/>
        <v>131844.20000000001</v>
      </c>
      <c r="K793" s="81">
        <v>131844.20000000001</v>
      </c>
      <c r="L793" s="86"/>
      <c r="M793" s="85"/>
      <c r="N793" s="116"/>
      <c r="O793" s="134">
        <f t="shared" si="486"/>
        <v>98259.6</v>
      </c>
      <c r="P793" s="81">
        <v>98259.6</v>
      </c>
      <c r="Q793" s="86"/>
      <c r="R793" s="85"/>
      <c r="S793" s="116"/>
      <c r="T793" s="141">
        <f t="shared" si="483"/>
        <v>0.74527055418440857</v>
      </c>
      <c r="U793" s="16">
        <f t="shared" si="483"/>
        <v>0.74527055418440857</v>
      </c>
      <c r="V793" s="16" t="str">
        <f t="shared" si="483"/>
        <v xml:space="preserve"> </v>
      </c>
      <c r="W793" s="16" t="str">
        <f t="shared" si="483"/>
        <v xml:space="preserve"> </v>
      </c>
      <c r="X793" s="142" t="str">
        <f t="shared" si="483"/>
        <v xml:space="preserve"> </v>
      </c>
    </row>
    <row r="794" spans="1:24" ht="39.75" customHeight="1" x14ac:dyDescent="0.2">
      <c r="A794" s="111"/>
      <c r="B794" s="32"/>
      <c r="C794" s="15" t="s">
        <v>668</v>
      </c>
      <c r="D794" s="38">
        <v>3</v>
      </c>
      <c r="E794" s="85">
        <f t="shared" si="484"/>
        <v>47425.599999999999</v>
      </c>
      <c r="F794" s="81">
        <v>47425.599999999999</v>
      </c>
      <c r="G794" s="86"/>
      <c r="H794" s="85"/>
      <c r="I794" s="116"/>
      <c r="J794" s="134">
        <f t="shared" si="485"/>
        <v>144005.6</v>
      </c>
      <c r="K794" s="81">
        <v>144005.6</v>
      </c>
      <c r="L794" s="86"/>
      <c r="M794" s="85"/>
      <c r="N794" s="116"/>
      <c r="O794" s="134">
        <f t="shared" si="486"/>
        <v>106339.06</v>
      </c>
      <c r="P794" s="81">
        <v>106339.06</v>
      </c>
      <c r="Q794" s="86"/>
      <c r="R794" s="85"/>
      <c r="S794" s="116"/>
      <c r="T794" s="141">
        <f t="shared" si="483"/>
        <v>0.73843697745087689</v>
      </c>
      <c r="U794" s="16">
        <f t="shared" si="483"/>
        <v>0.73843697745087689</v>
      </c>
      <c r="V794" s="16" t="str">
        <f t="shared" si="483"/>
        <v xml:space="preserve"> </v>
      </c>
      <c r="W794" s="16" t="str">
        <f t="shared" si="483"/>
        <v xml:space="preserve"> </v>
      </c>
      <c r="X794" s="142" t="str">
        <f t="shared" si="483"/>
        <v xml:space="preserve"> </v>
      </c>
    </row>
    <row r="795" spans="1:24" ht="42" customHeight="1" x14ac:dyDescent="0.2">
      <c r="A795" s="111"/>
      <c r="B795" s="32"/>
      <c r="C795" s="15" t="s">
        <v>669</v>
      </c>
      <c r="D795" s="38">
        <v>3</v>
      </c>
      <c r="E795" s="85">
        <f t="shared" si="484"/>
        <v>44788.7</v>
      </c>
      <c r="F795" s="81">
        <v>44788.7</v>
      </c>
      <c r="G795" s="86"/>
      <c r="H795" s="85"/>
      <c r="I795" s="116"/>
      <c r="J795" s="134">
        <f t="shared" si="485"/>
        <v>146261.1</v>
      </c>
      <c r="K795" s="81">
        <v>146261.1</v>
      </c>
      <c r="L795" s="86"/>
      <c r="M795" s="85"/>
      <c r="N795" s="116"/>
      <c r="O795" s="134">
        <f t="shared" si="486"/>
        <v>93511.82</v>
      </c>
      <c r="P795" s="81">
        <v>93511.82</v>
      </c>
      <c r="Q795" s="86"/>
      <c r="R795" s="85"/>
      <c r="S795" s="116"/>
      <c r="T795" s="141">
        <f t="shared" si="483"/>
        <v>0.63934853491461507</v>
      </c>
      <c r="U795" s="16">
        <f t="shared" si="483"/>
        <v>0.63934853491461507</v>
      </c>
      <c r="V795" s="16" t="str">
        <f t="shared" si="483"/>
        <v xml:space="preserve"> </v>
      </c>
      <c r="W795" s="16" t="str">
        <f t="shared" si="483"/>
        <v xml:space="preserve"> </v>
      </c>
      <c r="X795" s="142" t="str">
        <f t="shared" si="483"/>
        <v xml:space="preserve"> </v>
      </c>
    </row>
    <row r="796" spans="1:24" ht="43.5" customHeight="1" x14ac:dyDescent="0.2">
      <c r="A796" s="111"/>
      <c r="B796" s="32"/>
      <c r="C796" s="15" t="s">
        <v>670</v>
      </c>
      <c r="D796" s="38">
        <v>3</v>
      </c>
      <c r="E796" s="85">
        <f t="shared" si="484"/>
        <v>31884.5</v>
      </c>
      <c r="F796" s="81">
        <v>31884.5</v>
      </c>
      <c r="G796" s="86"/>
      <c r="H796" s="85"/>
      <c r="I796" s="116"/>
      <c r="J796" s="134">
        <f t="shared" si="485"/>
        <v>105579.2</v>
      </c>
      <c r="K796" s="81">
        <v>105579.2</v>
      </c>
      <c r="L796" s="86"/>
      <c r="M796" s="85"/>
      <c r="N796" s="116"/>
      <c r="O796" s="134">
        <f t="shared" si="486"/>
        <v>64745.609999999986</v>
      </c>
      <c r="P796" s="81">
        <v>64745.609999999986</v>
      </c>
      <c r="Q796" s="86"/>
      <c r="R796" s="85"/>
      <c r="S796" s="116"/>
      <c r="T796" s="141">
        <f t="shared" si="483"/>
        <v>0.61324209692818266</v>
      </c>
      <c r="U796" s="16">
        <f t="shared" si="483"/>
        <v>0.61324209692818266</v>
      </c>
      <c r="V796" s="16" t="str">
        <f t="shared" si="483"/>
        <v xml:space="preserve"> </v>
      </c>
      <c r="W796" s="16" t="str">
        <f t="shared" si="483"/>
        <v xml:space="preserve"> </v>
      </c>
      <c r="X796" s="142" t="str">
        <f t="shared" si="483"/>
        <v xml:space="preserve"> </v>
      </c>
    </row>
    <row r="797" spans="1:24" s="12" customFormat="1" ht="27" customHeight="1" x14ac:dyDescent="0.2">
      <c r="A797" s="110"/>
      <c r="B797" s="11"/>
      <c r="C797" s="14" t="s">
        <v>364</v>
      </c>
      <c r="D797" s="8">
        <v>3</v>
      </c>
      <c r="E797" s="84">
        <f t="shared" si="484"/>
        <v>289006.5</v>
      </c>
      <c r="F797" s="84">
        <f>+F798+F799+F800</f>
        <v>283921.5</v>
      </c>
      <c r="G797" s="84">
        <f t="shared" ref="G797:I797" si="487">+G798+G799+G800</f>
        <v>0</v>
      </c>
      <c r="H797" s="84">
        <f t="shared" si="487"/>
        <v>5085</v>
      </c>
      <c r="I797" s="115">
        <f t="shared" si="487"/>
        <v>0</v>
      </c>
      <c r="J797" s="135">
        <f t="shared" si="485"/>
        <v>146974.10000000003</v>
      </c>
      <c r="K797" s="84">
        <f>+K798+K799+K800</f>
        <v>146974.10000000003</v>
      </c>
      <c r="L797" s="84">
        <f t="shared" ref="L797:N797" si="488">+L798+L799+L800</f>
        <v>0</v>
      </c>
      <c r="M797" s="84">
        <f t="shared" si="488"/>
        <v>0</v>
      </c>
      <c r="N797" s="115">
        <f t="shared" si="488"/>
        <v>0</v>
      </c>
      <c r="O797" s="135">
        <f t="shared" si="486"/>
        <v>144757.26</v>
      </c>
      <c r="P797" s="84">
        <f>+P798+P799+P800</f>
        <v>144757.26</v>
      </c>
      <c r="Q797" s="84">
        <f t="shared" ref="Q797:S797" si="489">+Q798+Q799+Q800</f>
        <v>0</v>
      </c>
      <c r="R797" s="84">
        <f t="shared" si="489"/>
        <v>0</v>
      </c>
      <c r="S797" s="115">
        <f t="shared" si="489"/>
        <v>0</v>
      </c>
      <c r="T797" s="139">
        <f t="shared" si="483"/>
        <v>0.98491679826581668</v>
      </c>
      <c r="U797" s="9">
        <f t="shared" si="483"/>
        <v>0.98491679826581668</v>
      </c>
      <c r="V797" s="9" t="str">
        <f t="shared" si="483"/>
        <v xml:space="preserve"> </v>
      </c>
      <c r="W797" s="9" t="str">
        <f t="shared" si="483"/>
        <v xml:space="preserve"> </v>
      </c>
      <c r="X797" s="140" t="str">
        <f t="shared" si="483"/>
        <v xml:space="preserve"> </v>
      </c>
    </row>
    <row r="798" spans="1:24" ht="25.5" customHeight="1" x14ac:dyDescent="0.2">
      <c r="A798" s="111"/>
      <c r="B798" s="32"/>
      <c r="C798" s="15" t="s">
        <v>671</v>
      </c>
      <c r="D798" s="38">
        <v>3</v>
      </c>
      <c r="E798" s="85">
        <f t="shared" si="484"/>
        <v>159929.69999999998</v>
      </c>
      <c r="F798" s="81">
        <v>159929.69999999998</v>
      </c>
      <c r="G798" s="86"/>
      <c r="H798" s="85"/>
      <c r="I798" s="116"/>
      <c r="J798" s="134">
        <f t="shared" si="485"/>
        <v>0</v>
      </c>
      <c r="K798" s="81">
        <v>0</v>
      </c>
      <c r="L798" s="86"/>
      <c r="M798" s="85"/>
      <c r="N798" s="116"/>
      <c r="O798" s="134">
        <f t="shared" si="486"/>
        <v>0</v>
      </c>
      <c r="P798" s="81">
        <v>0</v>
      </c>
      <c r="Q798" s="86"/>
      <c r="R798" s="85"/>
      <c r="S798" s="116"/>
      <c r="T798" s="141" t="str">
        <f t="shared" si="483"/>
        <v xml:space="preserve"> </v>
      </c>
      <c r="U798" s="16" t="str">
        <f t="shared" si="483"/>
        <v xml:space="preserve"> </v>
      </c>
      <c r="V798" s="16" t="str">
        <f t="shared" si="483"/>
        <v xml:space="preserve"> </v>
      </c>
      <c r="W798" s="16" t="str">
        <f t="shared" si="483"/>
        <v xml:space="preserve"> </v>
      </c>
      <c r="X798" s="142" t="str">
        <f t="shared" si="483"/>
        <v xml:space="preserve"> </v>
      </c>
    </row>
    <row r="799" spans="1:24" ht="27" customHeight="1" x14ac:dyDescent="0.2">
      <c r="A799" s="111"/>
      <c r="B799" s="32"/>
      <c r="C799" s="15" t="s">
        <v>672</v>
      </c>
      <c r="D799" s="38">
        <v>3</v>
      </c>
      <c r="E799" s="85">
        <f t="shared" si="484"/>
        <v>123991.8</v>
      </c>
      <c r="F799" s="81">
        <v>123991.8</v>
      </c>
      <c r="G799" s="86"/>
      <c r="H799" s="85"/>
      <c r="I799" s="116"/>
      <c r="J799" s="134">
        <f t="shared" si="485"/>
        <v>146974.10000000003</v>
      </c>
      <c r="K799" s="81">
        <v>146974.10000000003</v>
      </c>
      <c r="L799" s="86"/>
      <c r="M799" s="85"/>
      <c r="N799" s="116"/>
      <c r="O799" s="134">
        <f t="shared" si="486"/>
        <v>144757.26</v>
      </c>
      <c r="P799" s="81">
        <v>144757.26</v>
      </c>
      <c r="Q799" s="86"/>
      <c r="R799" s="85"/>
      <c r="S799" s="116"/>
      <c r="T799" s="141">
        <f t="shared" si="483"/>
        <v>0.98491679826581668</v>
      </c>
      <c r="U799" s="16">
        <f t="shared" si="483"/>
        <v>0.98491679826581668</v>
      </c>
      <c r="V799" s="16" t="str">
        <f t="shared" si="483"/>
        <v xml:space="preserve"> </v>
      </c>
      <c r="W799" s="16" t="str">
        <f t="shared" si="483"/>
        <v xml:space="preserve"> </v>
      </c>
      <c r="X799" s="142" t="str">
        <f t="shared" si="483"/>
        <v xml:space="preserve"> </v>
      </c>
    </row>
    <row r="800" spans="1:24" ht="33" x14ac:dyDescent="0.2">
      <c r="A800" s="111"/>
      <c r="B800" s="32"/>
      <c r="C800" s="15" t="s">
        <v>673</v>
      </c>
      <c r="D800" s="38">
        <v>3</v>
      </c>
      <c r="E800" s="85">
        <f t="shared" ref="E800" si="490">SUM(F800:I800)</f>
        <v>5085</v>
      </c>
      <c r="F800" s="81"/>
      <c r="G800" s="86"/>
      <c r="H800" s="85">
        <v>5085</v>
      </c>
      <c r="I800" s="116"/>
      <c r="J800" s="134">
        <f t="shared" ref="J800" si="491">SUM(K800:N800)</f>
        <v>0</v>
      </c>
      <c r="K800" s="81"/>
      <c r="L800" s="86"/>
      <c r="M800" s="85">
        <v>0</v>
      </c>
      <c r="N800" s="116"/>
      <c r="O800" s="134">
        <f t="shared" ref="O800" si="492">SUM(P800:S800)</f>
        <v>0</v>
      </c>
      <c r="P800" s="81"/>
      <c r="Q800" s="86"/>
      <c r="R800" s="85">
        <v>0</v>
      </c>
      <c r="S800" s="116"/>
      <c r="T800" s="141" t="str">
        <f t="shared" si="483"/>
        <v xml:space="preserve"> </v>
      </c>
      <c r="U800" s="16" t="str">
        <f t="shared" si="483"/>
        <v xml:space="preserve"> </v>
      </c>
      <c r="V800" s="16" t="str">
        <f t="shared" si="483"/>
        <v xml:space="preserve"> </v>
      </c>
      <c r="W800" s="16" t="str">
        <f t="shared" si="483"/>
        <v xml:space="preserve"> </v>
      </c>
      <c r="X800" s="142" t="str">
        <f t="shared" si="483"/>
        <v xml:space="preserve"> </v>
      </c>
    </row>
    <row r="801" spans="1:24" s="12" customFormat="1" x14ac:dyDescent="0.2">
      <c r="A801" s="110"/>
      <c r="B801" s="11"/>
      <c r="C801" s="14" t="s">
        <v>368</v>
      </c>
      <c r="D801" s="8">
        <v>3</v>
      </c>
      <c r="E801" s="84">
        <f t="shared" si="484"/>
        <v>367111.8</v>
      </c>
      <c r="F801" s="84">
        <f>+F802+F803+F804+F805+F806+F807</f>
        <v>362026.8</v>
      </c>
      <c r="G801" s="84">
        <f t="shared" ref="G801:I801" si="493">+G802+G803+G804+G805+G806+G807</f>
        <v>0</v>
      </c>
      <c r="H801" s="84">
        <f t="shared" si="493"/>
        <v>5085</v>
      </c>
      <c r="I801" s="115">
        <f t="shared" si="493"/>
        <v>0</v>
      </c>
      <c r="J801" s="135">
        <f t="shared" si="485"/>
        <v>491790.7</v>
      </c>
      <c r="K801" s="84">
        <f>+K802+K803+K804+K805+K806+K807</f>
        <v>491790.7</v>
      </c>
      <c r="L801" s="84">
        <f t="shared" ref="L801:N801" si="494">+L802+L803+L804+L805+L806+L807</f>
        <v>0</v>
      </c>
      <c r="M801" s="84">
        <f t="shared" si="494"/>
        <v>0</v>
      </c>
      <c r="N801" s="115">
        <f t="shared" si="494"/>
        <v>0</v>
      </c>
      <c r="O801" s="135">
        <f t="shared" si="486"/>
        <v>444226.66000000003</v>
      </c>
      <c r="P801" s="84">
        <f>+P802+P803+P804+P805+P806+P807</f>
        <v>444226.66000000003</v>
      </c>
      <c r="Q801" s="84">
        <f t="shared" ref="Q801:S801" si="495">+Q802+Q803+Q804+Q805+Q806+Q807</f>
        <v>0</v>
      </c>
      <c r="R801" s="84">
        <f t="shared" si="495"/>
        <v>0</v>
      </c>
      <c r="S801" s="115">
        <f t="shared" si="495"/>
        <v>0</v>
      </c>
      <c r="T801" s="139">
        <f t="shared" si="483"/>
        <v>0.90328397832655238</v>
      </c>
      <c r="U801" s="9">
        <f t="shared" si="483"/>
        <v>0.90328397832655238</v>
      </c>
      <c r="V801" s="9" t="str">
        <f t="shared" si="483"/>
        <v xml:space="preserve"> </v>
      </c>
      <c r="W801" s="9" t="str">
        <f t="shared" si="483"/>
        <v xml:space="preserve"> </v>
      </c>
      <c r="X801" s="140" t="str">
        <f t="shared" si="483"/>
        <v xml:space="preserve"> </v>
      </c>
    </row>
    <row r="802" spans="1:24" ht="27" customHeight="1" x14ac:dyDescent="0.2">
      <c r="A802" s="111"/>
      <c r="B802" s="32"/>
      <c r="C802" s="15" t="s">
        <v>674</v>
      </c>
      <c r="D802" s="38">
        <v>3</v>
      </c>
      <c r="E802" s="85">
        <f t="shared" si="484"/>
        <v>48535.1</v>
      </c>
      <c r="F802" s="81">
        <v>48535.1</v>
      </c>
      <c r="G802" s="86"/>
      <c r="H802" s="85"/>
      <c r="I802" s="116"/>
      <c r="J802" s="134">
        <f t="shared" si="485"/>
        <v>36057.699999999997</v>
      </c>
      <c r="K802" s="81">
        <v>36057.699999999997</v>
      </c>
      <c r="L802" s="86"/>
      <c r="M802" s="85"/>
      <c r="N802" s="116"/>
      <c r="O802" s="134">
        <f t="shared" si="486"/>
        <v>31520.37</v>
      </c>
      <c r="P802" s="81">
        <v>31520.37</v>
      </c>
      <c r="Q802" s="86"/>
      <c r="R802" s="85"/>
      <c r="S802" s="116"/>
      <c r="T802" s="141">
        <f t="shared" si="483"/>
        <v>0.8741647415115219</v>
      </c>
      <c r="U802" s="16">
        <f t="shared" si="483"/>
        <v>0.8741647415115219</v>
      </c>
      <c r="V802" s="16" t="str">
        <f t="shared" si="483"/>
        <v xml:space="preserve"> </v>
      </c>
      <c r="W802" s="16" t="str">
        <f t="shared" si="483"/>
        <v xml:space="preserve"> </v>
      </c>
      <c r="X802" s="142" t="str">
        <f t="shared" si="483"/>
        <v xml:space="preserve"> </v>
      </c>
    </row>
    <row r="803" spans="1:24" ht="46.5" customHeight="1" x14ac:dyDescent="0.2">
      <c r="A803" s="111"/>
      <c r="B803" s="32"/>
      <c r="C803" s="15" t="s">
        <v>675</v>
      </c>
      <c r="D803" s="38">
        <v>3</v>
      </c>
      <c r="E803" s="85">
        <f t="shared" si="484"/>
        <v>91255</v>
      </c>
      <c r="F803" s="81">
        <v>91255</v>
      </c>
      <c r="G803" s="86"/>
      <c r="H803" s="85"/>
      <c r="I803" s="116"/>
      <c r="J803" s="134">
        <f t="shared" si="485"/>
        <v>231462.9</v>
      </c>
      <c r="K803" s="81">
        <v>231462.9</v>
      </c>
      <c r="L803" s="86"/>
      <c r="M803" s="85"/>
      <c r="N803" s="116"/>
      <c r="O803" s="134">
        <f t="shared" si="486"/>
        <v>190137.60000000001</v>
      </c>
      <c r="P803" s="81">
        <v>190137.60000000001</v>
      </c>
      <c r="Q803" s="86"/>
      <c r="R803" s="85"/>
      <c r="S803" s="116"/>
      <c r="T803" s="141">
        <f t="shared" si="483"/>
        <v>0.82146037226700264</v>
      </c>
      <c r="U803" s="16">
        <f t="shared" si="483"/>
        <v>0.82146037226700264</v>
      </c>
      <c r="V803" s="16" t="str">
        <f t="shared" si="483"/>
        <v xml:space="preserve"> </v>
      </c>
      <c r="W803" s="16" t="str">
        <f t="shared" si="483"/>
        <v xml:space="preserve"> </v>
      </c>
      <c r="X803" s="142" t="str">
        <f t="shared" si="483"/>
        <v xml:space="preserve"> </v>
      </c>
    </row>
    <row r="804" spans="1:24" ht="42.75" customHeight="1" x14ac:dyDescent="0.2">
      <c r="A804" s="111"/>
      <c r="B804" s="32"/>
      <c r="C804" s="15" t="s">
        <v>676</v>
      </c>
      <c r="D804" s="38">
        <v>3</v>
      </c>
      <c r="E804" s="85">
        <f t="shared" si="484"/>
        <v>70719.199999999997</v>
      </c>
      <c r="F804" s="81">
        <v>70719.199999999997</v>
      </c>
      <c r="G804" s="86"/>
      <c r="H804" s="85"/>
      <c r="I804" s="116"/>
      <c r="J804" s="134">
        <f t="shared" si="485"/>
        <v>86100.7</v>
      </c>
      <c r="K804" s="81">
        <v>86100.7</v>
      </c>
      <c r="L804" s="86"/>
      <c r="M804" s="85"/>
      <c r="N804" s="116"/>
      <c r="O804" s="134">
        <f t="shared" si="486"/>
        <v>85401.53</v>
      </c>
      <c r="P804" s="81">
        <v>85401.53</v>
      </c>
      <c r="Q804" s="86"/>
      <c r="R804" s="85"/>
      <c r="S804" s="116"/>
      <c r="T804" s="141">
        <f t="shared" si="483"/>
        <v>0.99187962467204105</v>
      </c>
      <c r="U804" s="16">
        <f t="shared" si="483"/>
        <v>0.99187962467204105</v>
      </c>
      <c r="V804" s="16" t="str">
        <f t="shared" si="483"/>
        <v xml:space="preserve"> </v>
      </c>
      <c r="W804" s="16" t="str">
        <f t="shared" si="483"/>
        <v xml:space="preserve"> </v>
      </c>
      <c r="X804" s="142" t="str">
        <f t="shared" si="483"/>
        <v xml:space="preserve"> </v>
      </c>
    </row>
    <row r="805" spans="1:24" ht="46.5" customHeight="1" x14ac:dyDescent="0.2">
      <c r="A805" s="111"/>
      <c r="B805" s="32"/>
      <c r="C805" s="15" t="s">
        <v>677</v>
      </c>
      <c r="D805" s="38">
        <v>3</v>
      </c>
      <c r="E805" s="85">
        <f t="shared" si="484"/>
        <v>82032.7</v>
      </c>
      <c r="F805" s="81">
        <v>82032.7</v>
      </c>
      <c r="G805" s="86"/>
      <c r="H805" s="85"/>
      <c r="I805" s="116"/>
      <c r="J805" s="134">
        <f t="shared" si="485"/>
        <v>41771.4</v>
      </c>
      <c r="K805" s="81">
        <v>41771.4</v>
      </c>
      <c r="L805" s="86"/>
      <c r="M805" s="85"/>
      <c r="N805" s="116"/>
      <c r="O805" s="134">
        <f t="shared" si="486"/>
        <v>41369.69</v>
      </c>
      <c r="P805" s="81">
        <v>41369.69</v>
      </c>
      <c r="Q805" s="86"/>
      <c r="R805" s="85"/>
      <c r="S805" s="116"/>
      <c r="T805" s="141">
        <f t="shared" si="483"/>
        <v>0.99038313295699931</v>
      </c>
      <c r="U805" s="16">
        <f t="shared" si="483"/>
        <v>0.99038313295699931</v>
      </c>
      <c r="V805" s="16" t="str">
        <f t="shared" si="483"/>
        <v xml:space="preserve"> </v>
      </c>
      <c r="W805" s="16" t="str">
        <f t="shared" si="483"/>
        <v xml:space="preserve"> </v>
      </c>
      <c r="X805" s="142" t="str">
        <f t="shared" si="483"/>
        <v xml:space="preserve"> </v>
      </c>
    </row>
    <row r="806" spans="1:24" x14ac:dyDescent="0.2">
      <c r="A806" s="111"/>
      <c r="B806" s="32"/>
      <c r="C806" s="15" t="s">
        <v>678</v>
      </c>
      <c r="D806" s="38">
        <v>3</v>
      </c>
      <c r="E806" s="85">
        <f t="shared" si="484"/>
        <v>69484.800000000003</v>
      </c>
      <c r="F806" s="81">
        <v>69484.800000000003</v>
      </c>
      <c r="G806" s="86"/>
      <c r="H806" s="85"/>
      <c r="I806" s="116"/>
      <c r="J806" s="134">
        <f t="shared" si="485"/>
        <v>96398.000000000015</v>
      </c>
      <c r="K806" s="81">
        <v>96398.000000000015</v>
      </c>
      <c r="L806" s="86"/>
      <c r="M806" s="85"/>
      <c r="N806" s="116"/>
      <c r="O806" s="134">
        <f t="shared" si="486"/>
        <v>95797.470000000016</v>
      </c>
      <c r="P806" s="81">
        <v>95797.470000000016</v>
      </c>
      <c r="Q806" s="86"/>
      <c r="R806" s="85"/>
      <c r="S806" s="116"/>
      <c r="T806" s="141">
        <f t="shared" si="483"/>
        <v>0.99377030643789288</v>
      </c>
      <c r="U806" s="16">
        <f t="shared" si="483"/>
        <v>0.99377030643789288</v>
      </c>
      <c r="V806" s="16" t="str">
        <f t="shared" si="483"/>
        <v xml:space="preserve"> </v>
      </c>
      <c r="W806" s="16" t="str">
        <f t="shared" si="483"/>
        <v xml:space="preserve"> </v>
      </c>
      <c r="X806" s="142" t="str">
        <f t="shared" si="483"/>
        <v xml:space="preserve"> </v>
      </c>
    </row>
    <row r="807" spans="1:24" ht="23.25" customHeight="1" x14ac:dyDescent="0.2">
      <c r="A807" s="111"/>
      <c r="B807" s="32"/>
      <c r="C807" s="15" t="s">
        <v>679</v>
      </c>
      <c r="D807" s="38">
        <v>3</v>
      </c>
      <c r="E807" s="85">
        <f t="shared" si="484"/>
        <v>5085</v>
      </c>
      <c r="F807" s="81"/>
      <c r="G807" s="86"/>
      <c r="H807" s="85">
        <v>5085</v>
      </c>
      <c r="I807" s="116"/>
      <c r="J807" s="134">
        <f t="shared" si="485"/>
        <v>0</v>
      </c>
      <c r="K807" s="81"/>
      <c r="L807" s="86"/>
      <c r="M807" s="85">
        <v>0</v>
      </c>
      <c r="N807" s="116"/>
      <c r="O807" s="134">
        <f t="shared" si="486"/>
        <v>0</v>
      </c>
      <c r="P807" s="81"/>
      <c r="Q807" s="86"/>
      <c r="R807" s="85">
        <v>0</v>
      </c>
      <c r="S807" s="116"/>
      <c r="T807" s="141" t="str">
        <f t="shared" si="483"/>
        <v xml:space="preserve"> </v>
      </c>
      <c r="U807" s="16" t="str">
        <f t="shared" si="483"/>
        <v xml:space="preserve"> </v>
      </c>
      <c r="V807" s="16" t="str">
        <f t="shared" si="483"/>
        <v xml:space="preserve"> </v>
      </c>
      <c r="W807" s="16" t="str">
        <f t="shared" si="483"/>
        <v xml:space="preserve"> </v>
      </c>
      <c r="X807" s="142" t="str">
        <f t="shared" si="483"/>
        <v xml:space="preserve"> </v>
      </c>
    </row>
    <row r="808" spans="1:24" s="12" customFormat="1" ht="26.25" customHeight="1" x14ac:dyDescent="0.2">
      <c r="A808" s="110"/>
      <c r="B808" s="11"/>
      <c r="C808" s="14" t="s">
        <v>478</v>
      </c>
      <c r="D808" s="8">
        <v>3</v>
      </c>
      <c r="E808" s="84">
        <f t="shared" si="484"/>
        <v>65700.399999999994</v>
      </c>
      <c r="F808" s="84">
        <f>+F809</f>
        <v>65700.399999999994</v>
      </c>
      <c r="G808" s="84">
        <f>+G809</f>
        <v>0</v>
      </c>
      <c r="H808" s="84">
        <f>+H809</f>
        <v>0</v>
      </c>
      <c r="I808" s="115">
        <f>+I809</f>
        <v>0</v>
      </c>
      <c r="J808" s="135">
        <f t="shared" si="485"/>
        <v>66780.400000000009</v>
      </c>
      <c r="K808" s="84">
        <f>+K809</f>
        <v>66780.400000000009</v>
      </c>
      <c r="L808" s="84">
        <f>+L809</f>
        <v>0</v>
      </c>
      <c r="M808" s="84">
        <f>+M809</f>
        <v>0</v>
      </c>
      <c r="N808" s="115">
        <f>+N809</f>
        <v>0</v>
      </c>
      <c r="O808" s="135">
        <f t="shared" si="486"/>
        <v>8543.11</v>
      </c>
      <c r="P808" s="84">
        <f>+P809</f>
        <v>8543.11</v>
      </c>
      <c r="Q808" s="84">
        <f>+Q809</f>
        <v>0</v>
      </c>
      <c r="R808" s="84">
        <f>+R809</f>
        <v>0</v>
      </c>
      <c r="S808" s="115">
        <f>+S809</f>
        <v>0</v>
      </c>
      <c r="T808" s="139">
        <f t="shared" si="483"/>
        <v>0.12792840414253284</v>
      </c>
      <c r="U808" s="9">
        <f t="shared" si="483"/>
        <v>0.12792840414253284</v>
      </c>
      <c r="V808" s="9" t="str">
        <f t="shared" si="483"/>
        <v xml:space="preserve"> </v>
      </c>
      <c r="W808" s="9" t="str">
        <f t="shared" si="483"/>
        <v xml:space="preserve"> </v>
      </c>
      <c r="X808" s="140" t="str">
        <f t="shared" si="483"/>
        <v xml:space="preserve"> </v>
      </c>
    </row>
    <row r="809" spans="1:24" ht="28.5" customHeight="1" x14ac:dyDescent="0.2">
      <c r="A809" s="111"/>
      <c r="B809" s="32"/>
      <c r="C809" s="15" t="s">
        <v>680</v>
      </c>
      <c r="D809" s="38">
        <v>3</v>
      </c>
      <c r="E809" s="85">
        <f t="shared" si="484"/>
        <v>65700.399999999994</v>
      </c>
      <c r="F809" s="81">
        <v>65700.399999999994</v>
      </c>
      <c r="G809" s="86"/>
      <c r="H809" s="85"/>
      <c r="I809" s="116"/>
      <c r="J809" s="134">
        <f t="shared" si="485"/>
        <v>66780.400000000009</v>
      </c>
      <c r="K809" s="81">
        <v>66780.400000000009</v>
      </c>
      <c r="L809" s="86"/>
      <c r="M809" s="85"/>
      <c r="N809" s="116"/>
      <c r="O809" s="134">
        <f t="shared" si="486"/>
        <v>8543.11</v>
      </c>
      <c r="P809" s="81">
        <v>8543.11</v>
      </c>
      <c r="Q809" s="86"/>
      <c r="R809" s="85"/>
      <c r="S809" s="116"/>
      <c r="T809" s="141">
        <f t="shared" si="483"/>
        <v>0.12792840414253284</v>
      </c>
      <c r="U809" s="16">
        <f t="shared" si="483"/>
        <v>0.12792840414253284</v>
      </c>
      <c r="V809" s="16" t="str">
        <f t="shared" si="483"/>
        <v xml:space="preserve"> </v>
      </c>
      <c r="W809" s="16" t="str">
        <f t="shared" si="483"/>
        <v xml:space="preserve"> </v>
      </c>
      <c r="X809" s="142" t="str">
        <f t="shared" si="483"/>
        <v xml:space="preserve"> </v>
      </c>
    </row>
    <row r="810" spans="1:24" s="12" customFormat="1" x14ac:dyDescent="0.2">
      <c r="A810" s="110"/>
      <c r="B810" s="11"/>
      <c r="C810" s="14" t="s">
        <v>366</v>
      </c>
      <c r="D810" s="8">
        <v>3</v>
      </c>
      <c r="E810" s="84">
        <f t="shared" si="484"/>
        <v>261750.5</v>
      </c>
      <c r="F810" s="84">
        <f>+F811+F812+F813+F814+F815</f>
        <v>261750.5</v>
      </c>
      <c r="G810" s="84">
        <f>+G811+G812+G813+G814+G815</f>
        <v>0</v>
      </c>
      <c r="H810" s="84">
        <f>+H811+H812+H813+H814+H815</f>
        <v>0</v>
      </c>
      <c r="I810" s="115">
        <f>+I811+I812+I813+I814+I815</f>
        <v>0</v>
      </c>
      <c r="J810" s="135">
        <f t="shared" si="485"/>
        <v>677970.29999999993</v>
      </c>
      <c r="K810" s="84">
        <f>+K811+K812+K813+K814+K815</f>
        <v>677970.29999999993</v>
      </c>
      <c r="L810" s="84">
        <f>+L811+L812+L813+L814+L815</f>
        <v>0</v>
      </c>
      <c r="M810" s="84">
        <f>+M811+M812+M813+M814+M815</f>
        <v>0</v>
      </c>
      <c r="N810" s="115">
        <f>+N811+N812+N813+N814+N815</f>
        <v>0</v>
      </c>
      <c r="O810" s="135">
        <f t="shared" si="486"/>
        <v>455055.86</v>
      </c>
      <c r="P810" s="84">
        <f>+P811+P812+P813+P814+P815</f>
        <v>455055.86</v>
      </c>
      <c r="Q810" s="84">
        <f>+Q811+Q812+Q813+Q814+Q815</f>
        <v>0</v>
      </c>
      <c r="R810" s="84">
        <f>+R811+R812+R813+R814+R815</f>
        <v>0</v>
      </c>
      <c r="S810" s="115">
        <f>+S811+S812+S813+S814+S815</f>
        <v>0</v>
      </c>
      <c r="T810" s="139">
        <f t="shared" si="483"/>
        <v>0.67120323707395446</v>
      </c>
      <c r="U810" s="9">
        <f t="shared" si="483"/>
        <v>0.67120323707395446</v>
      </c>
      <c r="V810" s="9" t="str">
        <f t="shared" si="483"/>
        <v xml:space="preserve"> </v>
      </c>
      <c r="W810" s="9" t="str">
        <f t="shared" si="483"/>
        <v xml:space="preserve"> </v>
      </c>
      <c r="X810" s="140" t="str">
        <f t="shared" si="483"/>
        <v xml:space="preserve"> </v>
      </c>
    </row>
    <row r="811" spans="1:24" ht="45" customHeight="1" x14ac:dyDescent="0.2">
      <c r="A811" s="111"/>
      <c r="B811" s="32"/>
      <c r="C811" s="15" t="s">
        <v>681</v>
      </c>
      <c r="D811" s="38">
        <v>3</v>
      </c>
      <c r="E811" s="85">
        <f t="shared" si="484"/>
        <v>49753.700000000004</v>
      </c>
      <c r="F811" s="81">
        <v>49753.700000000004</v>
      </c>
      <c r="G811" s="86"/>
      <c r="H811" s="85"/>
      <c r="I811" s="116"/>
      <c r="J811" s="134">
        <f t="shared" si="485"/>
        <v>125633.40000000001</v>
      </c>
      <c r="K811" s="81">
        <v>125633.40000000001</v>
      </c>
      <c r="L811" s="86"/>
      <c r="M811" s="85"/>
      <c r="N811" s="116"/>
      <c r="O811" s="134">
        <f t="shared" si="486"/>
        <v>64357.87</v>
      </c>
      <c r="P811" s="81">
        <v>64357.87</v>
      </c>
      <c r="Q811" s="86"/>
      <c r="R811" s="85"/>
      <c r="S811" s="116"/>
      <c r="T811" s="141">
        <f t="shared" si="483"/>
        <v>0.51226719964595402</v>
      </c>
      <c r="U811" s="16">
        <f t="shared" si="483"/>
        <v>0.51226719964595402</v>
      </c>
      <c r="V811" s="16" t="str">
        <f t="shared" si="483"/>
        <v xml:space="preserve"> </v>
      </c>
      <c r="W811" s="16" t="str">
        <f t="shared" si="483"/>
        <v xml:space="preserve"> </v>
      </c>
      <c r="X811" s="142" t="str">
        <f t="shared" si="483"/>
        <v xml:space="preserve"> </v>
      </c>
    </row>
    <row r="812" spans="1:24" ht="40.5" customHeight="1" x14ac:dyDescent="0.2">
      <c r="A812" s="111"/>
      <c r="B812" s="32"/>
      <c r="C812" s="15" t="s">
        <v>682</v>
      </c>
      <c r="D812" s="38">
        <v>3</v>
      </c>
      <c r="E812" s="85">
        <f t="shared" si="484"/>
        <v>58224.499999999985</v>
      </c>
      <c r="F812" s="81">
        <v>58224.499999999985</v>
      </c>
      <c r="G812" s="86"/>
      <c r="H812" s="85"/>
      <c r="I812" s="116"/>
      <c r="J812" s="134">
        <f t="shared" si="485"/>
        <v>107252.09999999999</v>
      </c>
      <c r="K812" s="81">
        <v>107252.09999999999</v>
      </c>
      <c r="L812" s="86"/>
      <c r="M812" s="85"/>
      <c r="N812" s="116"/>
      <c r="O812" s="134">
        <f t="shared" si="486"/>
        <v>81374.52</v>
      </c>
      <c r="P812" s="81">
        <v>81374.52</v>
      </c>
      <c r="Q812" s="86"/>
      <c r="R812" s="85"/>
      <c r="S812" s="116"/>
      <c r="T812" s="141">
        <f t="shared" si="483"/>
        <v>0.75872192712310538</v>
      </c>
      <c r="U812" s="16">
        <f t="shared" si="483"/>
        <v>0.75872192712310538</v>
      </c>
      <c r="V812" s="16" t="str">
        <f t="shared" si="483"/>
        <v xml:space="preserve"> </v>
      </c>
      <c r="W812" s="16" t="str">
        <f t="shared" si="483"/>
        <v xml:space="preserve"> </v>
      </c>
      <c r="X812" s="142" t="str">
        <f t="shared" si="483"/>
        <v xml:space="preserve"> </v>
      </c>
    </row>
    <row r="813" spans="1:24" ht="23.25" customHeight="1" x14ac:dyDescent="0.2">
      <c r="A813" s="111"/>
      <c r="B813" s="32"/>
      <c r="C813" s="15" t="s">
        <v>683</v>
      </c>
      <c r="D813" s="38">
        <v>3</v>
      </c>
      <c r="E813" s="85">
        <f t="shared" si="484"/>
        <v>40271.099999999991</v>
      </c>
      <c r="F813" s="81">
        <v>40271.099999999991</v>
      </c>
      <c r="G813" s="86"/>
      <c r="H813" s="85"/>
      <c r="I813" s="116"/>
      <c r="J813" s="134">
        <f t="shared" si="485"/>
        <v>125079.49999999999</v>
      </c>
      <c r="K813" s="81">
        <v>125079.49999999999</v>
      </c>
      <c r="L813" s="86"/>
      <c r="M813" s="85"/>
      <c r="N813" s="116"/>
      <c r="O813" s="134">
        <f t="shared" si="486"/>
        <v>110929.32</v>
      </c>
      <c r="P813" s="81">
        <v>110929.32</v>
      </c>
      <c r="Q813" s="86"/>
      <c r="R813" s="85"/>
      <c r="S813" s="116"/>
      <c r="T813" s="141">
        <f t="shared" si="483"/>
        <v>0.88687051035541409</v>
      </c>
      <c r="U813" s="16">
        <f t="shared" si="483"/>
        <v>0.88687051035541409</v>
      </c>
      <c r="V813" s="16" t="str">
        <f t="shared" si="483"/>
        <v xml:space="preserve"> </v>
      </c>
      <c r="W813" s="16" t="str">
        <f t="shared" si="483"/>
        <v xml:space="preserve"> </v>
      </c>
      <c r="X813" s="142" t="str">
        <f t="shared" si="483"/>
        <v xml:space="preserve"> </v>
      </c>
    </row>
    <row r="814" spans="1:24" x14ac:dyDescent="0.2">
      <c r="A814" s="111"/>
      <c r="B814" s="32"/>
      <c r="C814" s="15" t="s">
        <v>684</v>
      </c>
      <c r="D814" s="38">
        <v>3</v>
      </c>
      <c r="E814" s="85">
        <f t="shared" si="484"/>
        <v>54264</v>
      </c>
      <c r="F814" s="81">
        <v>54264</v>
      </c>
      <c r="G814" s="86"/>
      <c r="H814" s="85"/>
      <c r="I814" s="116"/>
      <c r="J814" s="134">
        <f t="shared" si="485"/>
        <v>165806.19999999998</v>
      </c>
      <c r="K814" s="81">
        <v>165806.19999999998</v>
      </c>
      <c r="L814" s="86"/>
      <c r="M814" s="85"/>
      <c r="N814" s="116"/>
      <c r="O814" s="134">
        <f t="shared" si="486"/>
        <v>110719.2</v>
      </c>
      <c r="P814" s="81">
        <v>110719.2</v>
      </c>
      <c r="Q814" s="86"/>
      <c r="R814" s="85"/>
      <c r="S814" s="116"/>
      <c r="T814" s="141">
        <f t="shared" si="483"/>
        <v>0.66776272539868842</v>
      </c>
      <c r="U814" s="16">
        <f t="shared" si="483"/>
        <v>0.66776272539868842</v>
      </c>
      <c r="V814" s="16" t="str">
        <f t="shared" si="483"/>
        <v xml:space="preserve"> </v>
      </c>
      <c r="W814" s="16" t="str">
        <f t="shared" si="483"/>
        <v xml:space="preserve"> </v>
      </c>
      <c r="X814" s="142" t="str">
        <f t="shared" si="483"/>
        <v xml:space="preserve"> </v>
      </c>
    </row>
    <row r="815" spans="1:24" ht="26.25" customHeight="1" x14ac:dyDescent="0.2">
      <c r="A815" s="111"/>
      <c r="B815" s="32"/>
      <c r="C815" s="15" t="s">
        <v>685</v>
      </c>
      <c r="D815" s="38">
        <v>3</v>
      </c>
      <c r="E815" s="85">
        <f t="shared" si="484"/>
        <v>59237.200000000026</v>
      </c>
      <c r="F815" s="81">
        <v>59237.200000000026</v>
      </c>
      <c r="G815" s="86"/>
      <c r="H815" s="85"/>
      <c r="I815" s="116"/>
      <c r="J815" s="134">
        <f t="shared" si="485"/>
        <v>154199.1</v>
      </c>
      <c r="K815" s="81">
        <v>154199.1</v>
      </c>
      <c r="L815" s="86"/>
      <c r="M815" s="85"/>
      <c r="N815" s="116"/>
      <c r="O815" s="134">
        <f t="shared" si="486"/>
        <v>87674.949999999983</v>
      </c>
      <c r="P815" s="81">
        <v>87674.949999999983</v>
      </c>
      <c r="Q815" s="86"/>
      <c r="R815" s="85"/>
      <c r="S815" s="116"/>
      <c r="T815" s="141">
        <f t="shared" si="483"/>
        <v>0.56858276085917481</v>
      </c>
      <c r="U815" s="16">
        <f t="shared" si="483"/>
        <v>0.56858276085917481</v>
      </c>
      <c r="V815" s="16" t="str">
        <f t="shared" si="483"/>
        <v xml:space="preserve"> </v>
      </c>
      <c r="W815" s="16" t="str">
        <f t="shared" si="483"/>
        <v xml:space="preserve"> </v>
      </c>
      <c r="X815" s="142" t="str">
        <f t="shared" si="483"/>
        <v xml:space="preserve"> </v>
      </c>
    </row>
    <row r="816" spans="1:24" s="12" customFormat="1" x14ac:dyDescent="0.2">
      <c r="A816" s="110"/>
      <c r="B816" s="11"/>
      <c r="C816" s="14" t="s">
        <v>395</v>
      </c>
      <c r="D816" s="8">
        <v>3</v>
      </c>
      <c r="E816" s="84">
        <f t="shared" si="484"/>
        <v>213932.5</v>
      </c>
      <c r="F816" s="84">
        <f>+F817</f>
        <v>213932.5</v>
      </c>
      <c r="G816" s="84">
        <f>+G817</f>
        <v>0</v>
      </c>
      <c r="H816" s="84">
        <f>+H817</f>
        <v>0</v>
      </c>
      <c r="I816" s="115">
        <f>+I817</f>
        <v>0</v>
      </c>
      <c r="J816" s="135">
        <f t="shared" si="485"/>
        <v>480</v>
      </c>
      <c r="K816" s="84">
        <f>+K817</f>
        <v>0</v>
      </c>
      <c r="L816" s="84">
        <f>+L817</f>
        <v>0</v>
      </c>
      <c r="M816" s="84">
        <f>+M817</f>
        <v>480</v>
      </c>
      <c r="N816" s="115">
        <f>+N817</f>
        <v>0</v>
      </c>
      <c r="O816" s="135">
        <f t="shared" si="486"/>
        <v>329</v>
      </c>
      <c r="P816" s="84">
        <f>+P817</f>
        <v>0</v>
      </c>
      <c r="Q816" s="84">
        <f>+Q817</f>
        <v>0</v>
      </c>
      <c r="R816" s="84">
        <f>+R817</f>
        <v>329</v>
      </c>
      <c r="S816" s="115">
        <f>+S817</f>
        <v>0</v>
      </c>
      <c r="T816" s="139">
        <f t="shared" si="483"/>
        <v>0.68541666666666667</v>
      </c>
      <c r="U816" s="9" t="str">
        <f t="shared" si="483"/>
        <v xml:space="preserve"> </v>
      </c>
      <c r="V816" s="9" t="str">
        <f t="shared" si="483"/>
        <v xml:space="preserve"> </v>
      </c>
      <c r="W816" s="9">
        <f t="shared" si="483"/>
        <v>0.68541666666666667</v>
      </c>
      <c r="X816" s="140" t="str">
        <f t="shared" si="483"/>
        <v xml:space="preserve"> </v>
      </c>
    </row>
    <row r="817" spans="1:24" ht="26.25" customHeight="1" x14ac:dyDescent="0.2">
      <c r="A817" s="111"/>
      <c r="B817" s="32"/>
      <c r="C817" s="15" t="s">
        <v>686</v>
      </c>
      <c r="D817" s="38">
        <v>3</v>
      </c>
      <c r="E817" s="85">
        <f t="shared" si="484"/>
        <v>213932.5</v>
      </c>
      <c r="F817" s="81">
        <v>213932.5</v>
      </c>
      <c r="G817" s="86"/>
      <c r="H817" s="85"/>
      <c r="I817" s="116"/>
      <c r="J817" s="134">
        <f t="shared" si="485"/>
        <v>480</v>
      </c>
      <c r="K817" s="81">
        <v>0</v>
      </c>
      <c r="L817" s="86"/>
      <c r="M817" s="85">
        <v>480</v>
      </c>
      <c r="N817" s="116"/>
      <c r="O817" s="134">
        <f t="shared" si="486"/>
        <v>329</v>
      </c>
      <c r="P817" s="81">
        <v>0</v>
      </c>
      <c r="Q817" s="86"/>
      <c r="R817" s="85">
        <v>329</v>
      </c>
      <c r="S817" s="116"/>
      <c r="T817" s="141">
        <f t="shared" si="483"/>
        <v>0.68541666666666667</v>
      </c>
      <c r="U817" s="16" t="str">
        <f t="shared" si="483"/>
        <v xml:space="preserve"> </v>
      </c>
      <c r="V817" s="16" t="str">
        <f t="shared" si="483"/>
        <v xml:space="preserve"> </v>
      </c>
      <c r="W817" s="16">
        <f t="shared" si="483"/>
        <v>0.68541666666666667</v>
      </c>
      <c r="X817" s="142" t="str">
        <f t="shared" si="483"/>
        <v xml:space="preserve"> </v>
      </c>
    </row>
    <row r="818" spans="1:24" s="12" customFormat="1" ht="54.75" customHeight="1" x14ac:dyDescent="0.2">
      <c r="A818" s="101">
        <v>1183</v>
      </c>
      <c r="B818" s="33">
        <v>32009</v>
      </c>
      <c r="C818" s="14" t="s">
        <v>687</v>
      </c>
      <c r="D818" s="49">
        <v>2</v>
      </c>
      <c r="E818" s="84">
        <f t="shared" si="484"/>
        <v>1253755.1000000001</v>
      </c>
      <c r="F818" s="84">
        <f>+F819+F824+F829+F832+F835</f>
        <v>0</v>
      </c>
      <c r="G818" s="84">
        <f>+G819+G824+G829+G832+G835</f>
        <v>1253755.1000000001</v>
      </c>
      <c r="H818" s="84">
        <f>+H819+H824+H829+H832+H835</f>
        <v>0</v>
      </c>
      <c r="I818" s="115">
        <f>+I819+I824+I829+I832+I835</f>
        <v>0</v>
      </c>
      <c r="J818" s="135">
        <f t="shared" si="485"/>
        <v>1359031.6</v>
      </c>
      <c r="K818" s="84">
        <f>+K819+K824+K829+K832+K835</f>
        <v>0</v>
      </c>
      <c r="L818" s="84">
        <f>+L819+L824+L829+L832+L835</f>
        <v>1359031.6</v>
      </c>
      <c r="M818" s="84">
        <f>+M819+M824+M829+M832+M835</f>
        <v>0</v>
      </c>
      <c r="N818" s="115">
        <f>+N819+N824+N829+N832+N835</f>
        <v>0</v>
      </c>
      <c r="O818" s="135">
        <f t="shared" si="486"/>
        <v>1050327.8500000001</v>
      </c>
      <c r="P818" s="84">
        <f>+P819+P824+P829+P832+P835</f>
        <v>0</v>
      </c>
      <c r="Q818" s="84">
        <f>+Q819+Q824+Q829+Q832+Q835</f>
        <v>1050327.8500000001</v>
      </c>
      <c r="R818" s="84">
        <f>+R819+R824+R829+R832+R835</f>
        <v>0</v>
      </c>
      <c r="S818" s="115">
        <f>+S819+S824+S829+S832+S835</f>
        <v>0</v>
      </c>
      <c r="T818" s="139">
        <f t="shared" si="483"/>
        <v>0.77285020451327258</v>
      </c>
      <c r="U818" s="9" t="str">
        <f t="shared" si="483"/>
        <v xml:space="preserve"> </v>
      </c>
      <c r="V818" s="9">
        <f t="shared" si="483"/>
        <v>0.77285020451327258</v>
      </c>
      <c r="W818" s="9" t="str">
        <f t="shared" si="483"/>
        <v xml:space="preserve"> </v>
      </c>
      <c r="X818" s="140" t="str">
        <f t="shared" si="483"/>
        <v xml:space="preserve"> </v>
      </c>
    </row>
    <row r="819" spans="1:24" s="12" customFormat="1" x14ac:dyDescent="0.2">
      <c r="A819" s="110"/>
      <c r="B819" s="11"/>
      <c r="C819" s="14" t="s">
        <v>371</v>
      </c>
      <c r="D819" s="8">
        <v>3</v>
      </c>
      <c r="E819" s="84">
        <f t="shared" ref="E819:E836" si="496">SUM(F819:I819)</f>
        <v>424862.9</v>
      </c>
      <c r="F819" s="84">
        <f>+F820+F821+F822+F823</f>
        <v>0</v>
      </c>
      <c r="G819" s="84">
        <f>+G820+G821+G822+G823</f>
        <v>424862.9</v>
      </c>
      <c r="H819" s="84">
        <f>+H820+H821+H822+H823</f>
        <v>0</v>
      </c>
      <c r="I819" s="115">
        <f>+I820+I821+I822+I823</f>
        <v>0</v>
      </c>
      <c r="J819" s="135">
        <f t="shared" ref="J819:J837" si="497">SUM(K819:N819)</f>
        <v>331808.2</v>
      </c>
      <c r="K819" s="84">
        <f>+K820+K821+K822+K823</f>
        <v>0</v>
      </c>
      <c r="L819" s="84">
        <f>+L820+L821+L822+L823</f>
        <v>331808.2</v>
      </c>
      <c r="M819" s="84">
        <f>+M820+M821+M822+M823</f>
        <v>0</v>
      </c>
      <c r="N819" s="115">
        <f>+N820+N821+N822+N823</f>
        <v>0</v>
      </c>
      <c r="O819" s="135">
        <f t="shared" ref="O819:O837" si="498">SUM(P819:S819)</f>
        <v>307485.11</v>
      </c>
      <c r="P819" s="84">
        <f>+P820+P821+P822+P823</f>
        <v>0</v>
      </c>
      <c r="Q819" s="84">
        <f>+Q820+Q821+Q822+Q823</f>
        <v>307485.11</v>
      </c>
      <c r="R819" s="84">
        <f>+R820+R821+R822+R823</f>
        <v>0</v>
      </c>
      <c r="S819" s="115">
        <f>+S820+S821+S822+S823</f>
        <v>0</v>
      </c>
      <c r="T819" s="139">
        <f t="shared" si="483"/>
        <v>0.92669533182121466</v>
      </c>
      <c r="U819" s="9" t="str">
        <f t="shared" si="483"/>
        <v xml:space="preserve"> </v>
      </c>
      <c r="V819" s="9">
        <f t="shared" si="483"/>
        <v>0.92669533182121466</v>
      </c>
      <c r="W819" s="9" t="str">
        <f t="shared" si="483"/>
        <v xml:space="preserve"> </v>
      </c>
      <c r="X819" s="140" t="str">
        <f t="shared" si="483"/>
        <v xml:space="preserve"> </v>
      </c>
    </row>
    <row r="820" spans="1:24" ht="44.25" customHeight="1" x14ac:dyDescent="0.2">
      <c r="A820" s="111"/>
      <c r="B820" s="32"/>
      <c r="C820" s="15" t="s">
        <v>688</v>
      </c>
      <c r="D820" s="38">
        <v>3</v>
      </c>
      <c r="E820" s="85">
        <f t="shared" si="496"/>
        <v>31656.5</v>
      </c>
      <c r="F820" s="81"/>
      <c r="G820" s="81">
        <v>31656.5</v>
      </c>
      <c r="H820" s="85"/>
      <c r="I820" s="116"/>
      <c r="J820" s="134">
        <f t="shared" si="497"/>
        <v>56272.700000000004</v>
      </c>
      <c r="K820" s="81"/>
      <c r="L820" s="86">
        <v>56272.700000000004</v>
      </c>
      <c r="M820" s="85"/>
      <c r="N820" s="116"/>
      <c r="O820" s="134">
        <f t="shared" si="498"/>
        <v>54440.51</v>
      </c>
      <c r="P820" s="81"/>
      <c r="Q820" s="86">
        <v>54440.51</v>
      </c>
      <c r="R820" s="85"/>
      <c r="S820" s="116"/>
      <c r="T820" s="141">
        <f t="shared" si="483"/>
        <v>0.96744087275001911</v>
      </c>
      <c r="U820" s="16" t="str">
        <f t="shared" si="483"/>
        <v xml:space="preserve"> </v>
      </c>
      <c r="V820" s="16">
        <f t="shared" si="483"/>
        <v>0.96744087275001911</v>
      </c>
      <c r="W820" s="16" t="str">
        <f t="shared" si="483"/>
        <v xml:space="preserve"> </v>
      </c>
      <c r="X820" s="142" t="str">
        <f t="shared" si="483"/>
        <v xml:space="preserve"> </v>
      </c>
    </row>
    <row r="821" spans="1:24" ht="42.75" customHeight="1" x14ac:dyDescent="0.2">
      <c r="A821" s="111"/>
      <c r="B821" s="32"/>
      <c r="C821" s="15" t="s">
        <v>689</v>
      </c>
      <c r="D821" s="38">
        <v>3</v>
      </c>
      <c r="E821" s="85">
        <f t="shared" si="496"/>
        <v>203527.2</v>
      </c>
      <c r="F821" s="81"/>
      <c r="G821" s="81">
        <v>203527.2</v>
      </c>
      <c r="H821" s="85"/>
      <c r="I821" s="116"/>
      <c r="J821" s="134">
        <f t="shared" si="497"/>
        <v>140903.4</v>
      </c>
      <c r="K821" s="81"/>
      <c r="L821" s="86">
        <v>140903.4</v>
      </c>
      <c r="M821" s="85"/>
      <c r="N821" s="116"/>
      <c r="O821" s="134">
        <f t="shared" si="498"/>
        <v>130612.47</v>
      </c>
      <c r="P821" s="81"/>
      <c r="Q821" s="86">
        <v>130612.47</v>
      </c>
      <c r="R821" s="85"/>
      <c r="S821" s="116"/>
      <c r="T821" s="141">
        <f t="shared" si="483"/>
        <v>0.92696464386239086</v>
      </c>
      <c r="U821" s="16" t="str">
        <f t="shared" si="483"/>
        <v xml:space="preserve"> </v>
      </c>
      <c r="V821" s="16">
        <f t="shared" si="483"/>
        <v>0.92696464386239086</v>
      </c>
      <c r="W821" s="16" t="str">
        <f t="shared" si="483"/>
        <v xml:space="preserve"> </v>
      </c>
      <c r="X821" s="142" t="str">
        <f t="shared" si="483"/>
        <v xml:space="preserve"> </v>
      </c>
    </row>
    <row r="822" spans="1:24" ht="31.5" customHeight="1" x14ac:dyDescent="0.2">
      <c r="A822" s="111"/>
      <c r="B822" s="32"/>
      <c r="C822" s="15" t="s">
        <v>690</v>
      </c>
      <c r="D822" s="38">
        <v>3</v>
      </c>
      <c r="E822" s="85">
        <f t="shared" si="496"/>
        <v>128469.6</v>
      </c>
      <c r="F822" s="81"/>
      <c r="G822" s="81">
        <v>128469.6</v>
      </c>
      <c r="H822" s="85"/>
      <c r="I822" s="116"/>
      <c r="J822" s="134">
        <f t="shared" si="497"/>
        <v>55356.800000000003</v>
      </c>
      <c r="K822" s="81"/>
      <c r="L822" s="86">
        <v>55356.800000000003</v>
      </c>
      <c r="M822" s="85"/>
      <c r="N822" s="116"/>
      <c r="O822" s="134">
        <f t="shared" si="498"/>
        <v>54561.13</v>
      </c>
      <c r="P822" s="81"/>
      <c r="Q822" s="86">
        <v>54561.13</v>
      </c>
      <c r="R822" s="85"/>
      <c r="S822" s="116"/>
      <c r="T822" s="141">
        <f t="shared" si="483"/>
        <v>0.98562651742875296</v>
      </c>
      <c r="U822" s="16" t="str">
        <f t="shared" si="483"/>
        <v xml:space="preserve"> </v>
      </c>
      <c r="V822" s="16">
        <f t="shared" si="483"/>
        <v>0.98562651742875296</v>
      </c>
      <c r="W822" s="16" t="str">
        <f t="shared" si="483"/>
        <v xml:space="preserve"> </v>
      </c>
      <c r="X822" s="142" t="str">
        <f t="shared" si="483"/>
        <v xml:space="preserve"> </v>
      </c>
    </row>
    <row r="823" spans="1:24" ht="30" customHeight="1" x14ac:dyDescent="0.2">
      <c r="A823" s="111"/>
      <c r="B823" s="32"/>
      <c r="C823" s="15" t="s">
        <v>691</v>
      </c>
      <c r="D823" s="38">
        <v>3</v>
      </c>
      <c r="E823" s="85">
        <f t="shared" si="496"/>
        <v>61209.599999999999</v>
      </c>
      <c r="F823" s="81"/>
      <c r="G823" s="81">
        <v>61209.599999999999</v>
      </c>
      <c r="H823" s="85"/>
      <c r="I823" s="116"/>
      <c r="J823" s="134">
        <f t="shared" si="497"/>
        <v>79275.3</v>
      </c>
      <c r="K823" s="81"/>
      <c r="L823" s="86">
        <v>79275.3</v>
      </c>
      <c r="M823" s="85"/>
      <c r="N823" s="116"/>
      <c r="O823" s="134">
        <f t="shared" si="498"/>
        <v>67871</v>
      </c>
      <c r="P823" s="81"/>
      <c r="Q823" s="86">
        <v>67871</v>
      </c>
      <c r="R823" s="85"/>
      <c r="S823" s="116"/>
      <c r="T823" s="141">
        <f t="shared" si="483"/>
        <v>0.85614308618195067</v>
      </c>
      <c r="U823" s="16" t="str">
        <f t="shared" si="483"/>
        <v xml:space="preserve"> </v>
      </c>
      <c r="V823" s="16">
        <f t="shared" si="483"/>
        <v>0.85614308618195067</v>
      </c>
      <c r="W823" s="16" t="str">
        <f t="shared" si="483"/>
        <v xml:space="preserve"> </v>
      </c>
      <c r="X823" s="142" t="str">
        <f t="shared" si="483"/>
        <v xml:space="preserve"> </v>
      </c>
    </row>
    <row r="824" spans="1:24" s="12" customFormat="1" x14ac:dyDescent="0.2">
      <c r="A824" s="110"/>
      <c r="B824" s="11"/>
      <c r="C824" s="14" t="s">
        <v>368</v>
      </c>
      <c r="D824" s="8">
        <v>3</v>
      </c>
      <c r="E824" s="84">
        <f t="shared" si="496"/>
        <v>469409.5</v>
      </c>
      <c r="F824" s="84">
        <f>+F825+F826+F827+F828</f>
        <v>0</v>
      </c>
      <c r="G824" s="84">
        <f>+G825+G826+G827+G828</f>
        <v>469409.5</v>
      </c>
      <c r="H824" s="84">
        <f>+H825+H826+H827+H828</f>
        <v>0</v>
      </c>
      <c r="I824" s="115">
        <f>+I825+I826+I827+I828</f>
        <v>0</v>
      </c>
      <c r="J824" s="135">
        <f t="shared" si="497"/>
        <v>488004.30000000005</v>
      </c>
      <c r="K824" s="84">
        <f>+K825+K826+K827+K828</f>
        <v>0</v>
      </c>
      <c r="L824" s="84">
        <f>+L825+L826+L827+L828</f>
        <v>488004.30000000005</v>
      </c>
      <c r="M824" s="84">
        <f>+M825+M826+M827+M828</f>
        <v>0</v>
      </c>
      <c r="N824" s="115">
        <f>+N825+N826+N827+N828</f>
        <v>0</v>
      </c>
      <c r="O824" s="135">
        <f t="shared" si="498"/>
        <v>398641.88</v>
      </c>
      <c r="P824" s="84">
        <f>+P825+P826+P827+P828</f>
        <v>0</v>
      </c>
      <c r="Q824" s="84">
        <f>+Q825+Q826+Q827+Q828</f>
        <v>398641.88</v>
      </c>
      <c r="R824" s="84">
        <f>+R825+R826+R827+R828</f>
        <v>0</v>
      </c>
      <c r="S824" s="115">
        <f>+S825+S826+S827+S828</f>
        <v>0</v>
      </c>
      <c r="T824" s="139">
        <f t="shared" si="483"/>
        <v>0.81688190042587727</v>
      </c>
      <c r="U824" s="9" t="str">
        <f t="shared" si="483"/>
        <v xml:space="preserve"> </v>
      </c>
      <c r="V824" s="9">
        <f t="shared" si="483"/>
        <v>0.81688190042587727</v>
      </c>
      <c r="W824" s="9" t="str">
        <f t="shared" si="483"/>
        <v xml:space="preserve"> </v>
      </c>
      <c r="X824" s="140" t="str">
        <f t="shared" si="483"/>
        <v xml:space="preserve"> </v>
      </c>
    </row>
    <row r="825" spans="1:24" x14ac:dyDescent="0.2">
      <c r="A825" s="111"/>
      <c r="B825" s="32"/>
      <c r="C825" s="15" t="s">
        <v>692</v>
      </c>
      <c r="D825" s="38">
        <v>3</v>
      </c>
      <c r="E825" s="85">
        <f t="shared" si="496"/>
        <v>37291.199999999997</v>
      </c>
      <c r="F825" s="81"/>
      <c r="G825" s="81">
        <v>37291.199999999997</v>
      </c>
      <c r="H825" s="85"/>
      <c r="I825" s="116"/>
      <c r="J825" s="134">
        <f t="shared" si="497"/>
        <v>39444.100000000006</v>
      </c>
      <c r="K825" s="81"/>
      <c r="L825" s="86">
        <v>39444.100000000006</v>
      </c>
      <c r="M825" s="85"/>
      <c r="N825" s="116"/>
      <c r="O825" s="134">
        <f t="shared" si="498"/>
        <v>22879.360000000001</v>
      </c>
      <c r="P825" s="81"/>
      <c r="Q825" s="86">
        <v>22879.360000000001</v>
      </c>
      <c r="R825" s="85"/>
      <c r="S825" s="116"/>
      <c r="T825" s="141">
        <f t="shared" si="483"/>
        <v>0.58004517785929954</v>
      </c>
      <c r="U825" s="16" t="str">
        <f t="shared" si="483"/>
        <v xml:space="preserve"> </v>
      </c>
      <c r="V825" s="16">
        <f t="shared" si="483"/>
        <v>0.58004517785929954</v>
      </c>
      <c r="W825" s="16" t="str">
        <f t="shared" si="483"/>
        <v xml:space="preserve"> </v>
      </c>
      <c r="X825" s="142" t="str">
        <f t="shared" si="483"/>
        <v xml:space="preserve"> </v>
      </c>
    </row>
    <row r="826" spans="1:24" x14ac:dyDescent="0.2">
      <c r="A826" s="111"/>
      <c r="B826" s="32"/>
      <c r="C826" s="15" t="s">
        <v>693</v>
      </c>
      <c r="D826" s="38">
        <v>3</v>
      </c>
      <c r="E826" s="85">
        <f t="shared" si="496"/>
        <v>122689.3</v>
      </c>
      <c r="F826" s="81"/>
      <c r="G826" s="81">
        <v>122689.3</v>
      </c>
      <c r="H826" s="85"/>
      <c r="I826" s="116"/>
      <c r="J826" s="134">
        <f t="shared" si="497"/>
        <v>125845.90000000001</v>
      </c>
      <c r="K826" s="81"/>
      <c r="L826" s="86">
        <v>125845.90000000001</v>
      </c>
      <c r="M826" s="85"/>
      <c r="N826" s="116"/>
      <c r="O826" s="134">
        <f t="shared" si="498"/>
        <v>123602.45</v>
      </c>
      <c r="P826" s="81"/>
      <c r="Q826" s="86">
        <v>123602.45</v>
      </c>
      <c r="R826" s="85"/>
      <c r="S826" s="116"/>
      <c r="T826" s="141">
        <f t="shared" si="483"/>
        <v>0.98217303861309735</v>
      </c>
      <c r="U826" s="16" t="str">
        <f t="shared" si="483"/>
        <v xml:space="preserve"> </v>
      </c>
      <c r="V826" s="16">
        <f t="shared" si="483"/>
        <v>0.98217303861309735</v>
      </c>
      <c r="W826" s="16" t="str">
        <f t="shared" si="483"/>
        <v xml:space="preserve"> </v>
      </c>
      <c r="X826" s="142" t="str">
        <f t="shared" si="483"/>
        <v xml:space="preserve"> </v>
      </c>
    </row>
    <row r="827" spans="1:24" x14ac:dyDescent="0.2">
      <c r="A827" s="111"/>
      <c r="B827" s="32"/>
      <c r="C827" s="15" t="s">
        <v>694</v>
      </c>
      <c r="D827" s="38">
        <v>3</v>
      </c>
      <c r="E827" s="85">
        <f t="shared" si="496"/>
        <v>143941.1</v>
      </c>
      <c r="F827" s="81"/>
      <c r="G827" s="81">
        <v>143941.1</v>
      </c>
      <c r="H827" s="85"/>
      <c r="I827" s="116"/>
      <c r="J827" s="134">
        <f t="shared" si="497"/>
        <v>147872.40000000002</v>
      </c>
      <c r="K827" s="81"/>
      <c r="L827" s="86">
        <v>147872.40000000002</v>
      </c>
      <c r="M827" s="85"/>
      <c r="N827" s="116"/>
      <c r="O827" s="134">
        <f t="shared" si="498"/>
        <v>83526.12</v>
      </c>
      <c r="P827" s="81"/>
      <c r="Q827" s="86">
        <v>83526.12</v>
      </c>
      <c r="R827" s="85"/>
      <c r="S827" s="116"/>
      <c r="T827" s="141">
        <f t="shared" si="483"/>
        <v>0.56485267027518304</v>
      </c>
      <c r="U827" s="16" t="str">
        <f t="shared" si="483"/>
        <v xml:space="preserve"> </v>
      </c>
      <c r="V827" s="16">
        <f t="shared" si="483"/>
        <v>0.56485267027518304</v>
      </c>
      <c r="W827" s="16" t="str">
        <f t="shared" si="483"/>
        <v xml:space="preserve"> </v>
      </c>
      <c r="X827" s="142" t="str">
        <f t="shared" si="483"/>
        <v xml:space="preserve"> </v>
      </c>
    </row>
    <row r="828" spans="1:24" x14ac:dyDescent="0.2">
      <c r="A828" s="111"/>
      <c r="B828" s="32"/>
      <c r="C828" s="15" t="s">
        <v>695</v>
      </c>
      <c r="D828" s="38">
        <v>3</v>
      </c>
      <c r="E828" s="85">
        <f t="shared" si="496"/>
        <v>165487.9</v>
      </c>
      <c r="F828" s="81"/>
      <c r="G828" s="81">
        <v>165487.9</v>
      </c>
      <c r="H828" s="85"/>
      <c r="I828" s="116"/>
      <c r="J828" s="134">
        <f t="shared" si="497"/>
        <v>174841.9</v>
      </c>
      <c r="K828" s="81"/>
      <c r="L828" s="86">
        <v>174841.9</v>
      </c>
      <c r="M828" s="85"/>
      <c r="N828" s="116"/>
      <c r="O828" s="134">
        <f t="shared" si="498"/>
        <v>168633.95</v>
      </c>
      <c r="P828" s="81"/>
      <c r="Q828" s="86">
        <v>168633.95</v>
      </c>
      <c r="R828" s="85"/>
      <c r="S828" s="116"/>
      <c r="T828" s="141">
        <f t="shared" si="483"/>
        <v>0.96449392279539414</v>
      </c>
      <c r="U828" s="16" t="str">
        <f t="shared" si="483"/>
        <v xml:space="preserve"> </v>
      </c>
      <c r="V828" s="16">
        <f t="shared" si="483"/>
        <v>0.96449392279539414</v>
      </c>
      <c r="W828" s="16" t="str">
        <f t="shared" si="483"/>
        <v xml:space="preserve"> </v>
      </c>
      <c r="X828" s="142" t="str">
        <f t="shared" si="483"/>
        <v xml:space="preserve"> </v>
      </c>
    </row>
    <row r="829" spans="1:24" s="12" customFormat="1" x14ac:dyDescent="0.2">
      <c r="A829" s="110"/>
      <c r="B829" s="11"/>
      <c r="C829" s="14" t="s">
        <v>478</v>
      </c>
      <c r="D829" s="8">
        <v>3</v>
      </c>
      <c r="E829" s="84">
        <f t="shared" si="496"/>
        <v>164641</v>
      </c>
      <c r="F829" s="84">
        <f>+F830+F831</f>
        <v>0</v>
      </c>
      <c r="G829" s="84">
        <f>+G830+G831</f>
        <v>164641</v>
      </c>
      <c r="H829" s="84">
        <f>+H830+H831</f>
        <v>0</v>
      </c>
      <c r="I829" s="115">
        <f>+I830+I831</f>
        <v>0</v>
      </c>
      <c r="J829" s="135">
        <f t="shared" si="497"/>
        <v>277454</v>
      </c>
      <c r="K829" s="84">
        <f>+K830+K831</f>
        <v>0</v>
      </c>
      <c r="L829" s="84">
        <f>+L830+L831</f>
        <v>277454</v>
      </c>
      <c r="M829" s="84">
        <f>+M830+M831</f>
        <v>0</v>
      </c>
      <c r="N829" s="115">
        <f>+N830+N831</f>
        <v>0</v>
      </c>
      <c r="O829" s="135">
        <f t="shared" si="498"/>
        <v>172828.53999999998</v>
      </c>
      <c r="P829" s="84">
        <f>+P830+P831</f>
        <v>0</v>
      </c>
      <c r="Q829" s="84">
        <f>+Q830+Q831</f>
        <v>172828.53999999998</v>
      </c>
      <c r="R829" s="84">
        <f>+R830+R831</f>
        <v>0</v>
      </c>
      <c r="S829" s="115">
        <f>+S830+S831</f>
        <v>0</v>
      </c>
      <c r="T829" s="139">
        <f t="shared" si="483"/>
        <v>0.62290880650486202</v>
      </c>
      <c r="U829" s="9" t="str">
        <f t="shared" si="483"/>
        <v xml:space="preserve"> </v>
      </c>
      <c r="V829" s="9">
        <f t="shared" si="483"/>
        <v>0.62290880650486202</v>
      </c>
      <c r="W829" s="9" t="str">
        <f t="shared" si="483"/>
        <v xml:space="preserve"> </v>
      </c>
      <c r="X829" s="140" t="str">
        <f t="shared" si="483"/>
        <v xml:space="preserve"> </v>
      </c>
    </row>
    <row r="830" spans="1:24" ht="42.75" customHeight="1" x14ac:dyDescent="0.2">
      <c r="A830" s="111"/>
      <c r="B830" s="32"/>
      <c r="C830" s="15" t="s">
        <v>696</v>
      </c>
      <c r="D830" s="38">
        <v>3</v>
      </c>
      <c r="E830" s="85">
        <f t="shared" si="496"/>
        <v>58116.999999999993</v>
      </c>
      <c r="F830" s="81"/>
      <c r="G830" s="86">
        <v>58116.999999999993</v>
      </c>
      <c r="H830" s="85"/>
      <c r="I830" s="116"/>
      <c r="J830" s="134">
        <f t="shared" si="497"/>
        <v>170930</v>
      </c>
      <c r="K830" s="81"/>
      <c r="L830" s="86">
        <v>170930</v>
      </c>
      <c r="M830" s="85"/>
      <c r="N830" s="116"/>
      <c r="O830" s="134">
        <f t="shared" si="498"/>
        <v>119505.15</v>
      </c>
      <c r="P830" s="81"/>
      <c r="Q830" s="86">
        <v>119505.15</v>
      </c>
      <c r="R830" s="85"/>
      <c r="S830" s="116"/>
      <c r="T830" s="141">
        <f t="shared" si="483"/>
        <v>0.69914672673024036</v>
      </c>
      <c r="U830" s="16" t="str">
        <f t="shared" si="483"/>
        <v xml:space="preserve"> </v>
      </c>
      <c r="V830" s="16">
        <f t="shared" si="483"/>
        <v>0.69914672673024036</v>
      </c>
      <c r="W830" s="16" t="str">
        <f t="shared" si="483"/>
        <v xml:space="preserve"> </v>
      </c>
      <c r="X830" s="142" t="str">
        <f t="shared" si="483"/>
        <v xml:space="preserve"> </v>
      </c>
    </row>
    <row r="831" spans="1:24" ht="33" x14ac:dyDescent="0.2">
      <c r="A831" s="111"/>
      <c r="B831" s="32"/>
      <c r="C831" s="15" t="s">
        <v>697</v>
      </c>
      <c r="D831" s="38">
        <v>3</v>
      </c>
      <c r="E831" s="85">
        <f t="shared" si="496"/>
        <v>106524</v>
      </c>
      <c r="F831" s="81"/>
      <c r="G831" s="86">
        <v>106524</v>
      </c>
      <c r="H831" s="85"/>
      <c r="I831" s="116"/>
      <c r="J831" s="134">
        <f t="shared" si="497"/>
        <v>106524</v>
      </c>
      <c r="K831" s="81"/>
      <c r="L831" s="86">
        <v>106524</v>
      </c>
      <c r="M831" s="85"/>
      <c r="N831" s="116"/>
      <c r="O831" s="134">
        <f t="shared" si="498"/>
        <v>53323.39</v>
      </c>
      <c r="P831" s="81"/>
      <c r="Q831" s="86">
        <v>53323.39</v>
      </c>
      <c r="R831" s="85"/>
      <c r="S831" s="116"/>
      <c r="T831" s="141">
        <f t="shared" si="483"/>
        <v>0.50057630205399717</v>
      </c>
      <c r="U831" s="16" t="str">
        <f t="shared" si="483"/>
        <v xml:space="preserve"> </v>
      </c>
      <c r="V831" s="16">
        <f t="shared" si="483"/>
        <v>0.50057630205399717</v>
      </c>
      <c r="W831" s="16" t="str">
        <f t="shared" si="483"/>
        <v xml:space="preserve"> </v>
      </c>
      <c r="X831" s="142" t="str">
        <f t="shared" si="483"/>
        <v xml:space="preserve"> </v>
      </c>
    </row>
    <row r="832" spans="1:24" s="12" customFormat="1" x14ac:dyDescent="0.2">
      <c r="A832" s="110"/>
      <c r="B832" s="11"/>
      <c r="C832" s="14" t="s">
        <v>366</v>
      </c>
      <c r="D832" s="8">
        <v>3</v>
      </c>
      <c r="E832" s="84">
        <f t="shared" si="496"/>
        <v>138295.6</v>
      </c>
      <c r="F832" s="84">
        <f>+F833+F834</f>
        <v>0</v>
      </c>
      <c r="G832" s="84">
        <f>+G833+G834</f>
        <v>138295.6</v>
      </c>
      <c r="H832" s="84">
        <f>+H833+H834</f>
        <v>0</v>
      </c>
      <c r="I832" s="115">
        <f>+I833+I834</f>
        <v>0</v>
      </c>
      <c r="J832" s="135">
        <f t="shared" si="497"/>
        <v>87904.3</v>
      </c>
      <c r="K832" s="84">
        <f>+K833+K834</f>
        <v>0</v>
      </c>
      <c r="L832" s="84">
        <f>+L833+L834</f>
        <v>87904.3</v>
      </c>
      <c r="M832" s="84">
        <f>+M833+M834</f>
        <v>0</v>
      </c>
      <c r="N832" s="115">
        <f>+N833+N834</f>
        <v>0</v>
      </c>
      <c r="O832" s="135">
        <f t="shared" si="498"/>
        <v>29137.59</v>
      </c>
      <c r="P832" s="84">
        <f>+P833+P834</f>
        <v>0</v>
      </c>
      <c r="Q832" s="84">
        <f>+Q833+Q834</f>
        <v>29137.59</v>
      </c>
      <c r="R832" s="84">
        <f>+R833+R834</f>
        <v>0</v>
      </c>
      <c r="S832" s="115">
        <f>+S833+S834</f>
        <v>0</v>
      </c>
      <c r="T832" s="139">
        <f t="shared" si="483"/>
        <v>0.33146945029992841</v>
      </c>
      <c r="U832" s="9" t="str">
        <f t="shared" si="483"/>
        <v xml:space="preserve"> </v>
      </c>
      <c r="V832" s="9">
        <f t="shared" si="483"/>
        <v>0.33146945029992841</v>
      </c>
      <c r="W832" s="9" t="str">
        <f t="shared" si="483"/>
        <v xml:space="preserve"> </v>
      </c>
      <c r="X832" s="140" t="str">
        <f t="shared" si="483"/>
        <v xml:space="preserve"> </v>
      </c>
    </row>
    <row r="833" spans="1:24" ht="45" customHeight="1" x14ac:dyDescent="0.2">
      <c r="A833" s="111"/>
      <c r="B833" s="32"/>
      <c r="C833" s="15" t="s">
        <v>698</v>
      </c>
      <c r="D833" s="38">
        <v>3</v>
      </c>
      <c r="E833" s="85">
        <f t="shared" si="496"/>
        <v>0</v>
      </c>
      <c r="F833" s="81"/>
      <c r="G833" s="86">
        <v>0</v>
      </c>
      <c r="H833" s="85"/>
      <c r="I833" s="116"/>
      <c r="J833" s="134">
        <f t="shared" si="497"/>
        <v>38460.700000000004</v>
      </c>
      <c r="K833" s="81"/>
      <c r="L833" s="86">
        <v>38460.700000000004</v>
      </c>
      <c r="M833" s="85"/>
      <c r="N833" s="116"/>
      <c r="O833" s="134">
        <f t="shared" si="498"/>
        <v>21806.41</v>
      </c>
      <c r="P833" s="81"/>
      <c r="Q833" s="86">
        <v>21806.41</v>
      </c>
      <c r="R833" s="85"/>
      <c r="S833" s="116"/>
      <c r="T833" s="141">
        <f t="shared" si="483"/>
        <v>0.56697902014263901</v>
      </c>
      <c r="U833" s="16" t="str">
        <f t="shared" si="483"/>
        <v xml:space="preserve"> </v>
      </c>
      <c r="V833" s="16">
        <f t="shared" si="483"/>
        <v>0.56697902014263901</v>
      </c>
      <c r="W833" s="16" t="str">
        <f t="shared" si="483"/>
        <v xml:space="preserve"> </v>
      </c>
      <c r="X833" s="142" t="str">
        <f t="shared" si="483"/>
        <v xml:space="preserve"> </v>
      </c>
    </row>
    <row r="834" spans="1:24" ht="30" customHeight="1" x14ac:dyDescent="0.2">
      <c r="A834" s="111"/>
      <c r="B834" s="32"/>
      <c r="C834" s="15" t="s">
        <v>699</v>
      </c>
      <c r="D834" s="38">
        <v>3</v>
      </c>
      <c r="E834" s="85">
        <f t="shared" si="496"/>
        <v>138295.6</v>
      </c>
      <c r="F834" s="81"/>
      <c r="G834" s="86">
        <v>138295.6</v>
      </c>
      <c r="H834" s="85"/>
      <c r="I834" s="116"/>
      <c r="J834" s="134">
        <f t="shared" si="497"/>
        <v>49443.6</v>
      </c>
      <c r="K834" s="81"/>
      <c r="L834" s="86">
        <v>49443.6</v>
      </c>
      <c r="M834" s="85"/>
      <c r="N834" s="116"/>
      <c r="O834" s="134">
        <f t="shared" si="498"/>
        <v>7331.18</v>
      </c>
      <c r="P834" s="81"/>
      <c r="Q834" s="86">
        <v>7331.18</v>
      </c>
      <c r="R834" s="85"/>
      <c r="S834" s="116"/>
      <c r="T834" s="141">
        <f t="shared" si="483"/>
        <v>0.1482735884927473</v>
      </c>
      <c r="U834" s="16" t="str">
        <f t="shared" si="483"/>
        <v xml:space="preserve"> </v>
      </c>
      <c r="V834" s="16">
        <f t="shared" si="483"/>
        <v>0.1482735884927473</v>
      </c>
      <c r="W834" s="16" t="str">
        <f t="shared" si="483"/>
        <v xml:space="preserve"> </v>
      </c>
      <c r="X834" s="142" t="str">
        <f t="shared" si="483"/>
        <v xml:space="preserve"> </v>
      </c>
    </row>
    <row r="835" spans="1:24" s="12" customFormat="1" x14ac:dyDescent="0.2">
      <c r="A835" s="110"/>
      <c r="B835" s="11"/>
      <c r="C835" s="14" t="s">
        <v>362</v>
      </c>
      <c r="D835" s="8">
        <v>3</v>
      </c>
      <c r="E835" s="84">
        <f t="shared" si="496"/>
        <v>56546.100000000006</v>
      </c>
      <c r="F835" s="84">
        <f>+F836</f>
        <v>0</v>
      </c>
      <c r="G835" s="84">
        <f>+G836</f>
        <v>56546.100000000006</v>
      </c>
      <c r="H835" s="84">
        <f>+H836</f>
        <v>0</v>
      </c>
      <c r="I835" s="115">
        <f>+I836</f>
        <v>0</v>
      </c>
      <c r="J835" s="135">
        <f t="shared" si="497"/>
        <v>173860.80000000002</v>
      </c>
      <c r="K835" s="84">
        <f>+K836</f>
        <v>0</v>
      </c>
      <c r="L835" s="84">
        <f>+L836</f>
        <v>173860.80000000002</v>
      </c>
      <c r="M835" s="84">
        <f>+M836</f>
        <v>0</v>
      </c>
      <c r="N835" s="115">
        <f>+N836</f>
        <v>0</v>
      </c>
      <c r="O835" s="135">
        <f t="shared" si="498"/>
        <v>142234.73000000001</v>
      </c>
      <c r="P835" s="84">
        <f>+P836</f>
        <v>0</v>
      </c>
      <c r="Q835" s="84">
        <f>+Q836</f>
        <v>142234.73000000001</v>
      </c>
      <c r="R835" s="84">
        <f>+R836</f>
        <v>0</v>
      </c>
      <c r="S835" s="115">
        <f>+S836</f>
        <v>0</v>
      </c>
      <c r="T835" s="139">
        <f t="shared" ref="T835:X885" si="499">IF(J835=0," ",O835/J835)</f>
        <v>0.81809545337419354</v>
      </c>
      <c r="U835" s="9" t="str">
        <f t="shared" si="499"/>
        <v xml:space="preserve"> </v>
      </c>
      <c r="V835" s="9">
        <f t="shared" si="499"/>
        <v>0.81809545337419354</v>
      </c>
      <c r="W835" s="9" t="str">
        <f t="shared" si="499"/>
        <v xml:space="preserve"> </v>
      </c>
      <c r="X835" s="140" t="str">
        <f t="shared" si="499"/>
        <v xml:space="preserve"> </v>
      </c>
    </row>
    <row r="836" spans="1:24" ht="39.75" customHeight="1" x14ac:dyDescent="0.2">
      <c r="A836" s="111"/>
      <c r="B836" s="32"/>
      <c r="C836" s="15" t="s">
        <v>700</v>
      </c>
      <c r="D836" s="38">
        <v>3</v>
      </c>
      <c r="E836" s="85">
        <f t="shared" si="496"/>
        <v>56546.100000000006</v>
      </c>
      <c r="F836" s="81"/>
      <c r="G836" s="86">
        <v>56546.100000000006</v>
      </c>
      <c r="H836" s="85"/>
      <c r="I836" s="116"/>
      <c r="J836" s="134">
        <f t="shared" si="497"/>
        <v>173860.80000000002</v>
      </c>
      <c r="K836" s="81"/>
      <c r="L836" s="86">
        <v>173860.80000000002</v>
      </c>
      <c r="M836" s="85"/>
      <c r="N836" s="116"/>
      <c r="O836" s="134">
        <f t="shared" si="498"/>
        <v>142234.73000000001</v>
      </c>
      <c r="P836" s="81"/>
      <c r="Q836" s="86">
        <v>142234.73000000001</v>
      </c>
      <c r="R836" s="85"/>
      <c r="S836" s="116"/>
      <c r="T836" s="141">
        <f t="shared" si="499"/>
        <v>0.81809545337419354</v>
      </c>
      <c r="U836" s="16" t="str">
        <f t="shared" si="499"/>
        <v xml:space="preserve"> </v>
      </c>
      <c r="V836" s="16">
        <f t="shared" si="499"/>
        <v>0.81809545337419354</v>
      </c>
      <c r="W836" s="16" t="str">
        <f t="shared" si="499"/>
        <v xml:space="preserve"> </v>
      </c>
      <c r="X836" s="142" t="str">
        <f t="shared" si="499"/>
        <v xml:space="preserve"> </v>
      </c>
    </row>
    <row r="837" spans="1:24" s="12" customFormat="1" ht="41.25" customHeight="1" x14ac:dyDescent="0.2">
      <c r="A837" s="101">
        <v>1183</v>
      </c>
      <c r="B837" s="33">
        <v>32012</v>
      </c>
      <c r="C837" s="14" t="s">
        <v>701</v>
      </c>
      <c r="D837" s="49">
        <v>2</v>
      </c>
      <c r="E837" s="84">
        <f>SUM(F837:I837)</f>
        <v>1111150</v>
      </c>
      <c r="F837" s="69">
        <f>+F838+F853+F859+F862+F874+F882+F904+F907+F916+F929+F934</f>
        <v>0</v>
      </c>
      <c r="G837" s="69">
        <f>+G838+G853+G859+G862+G874+G882+G904+G907+G916+G929+G934</f>
        <v>0</v>
      </c>
      <c r="H837" s="69">
        <f>+H838+H853+H859+H862+H874+H882+H904+H907+H916+H929+H934</f>
        <v>0</v>
      </c>
      <c r="I837" s="100">
        <f>+I838+I853+I859+I862+I874+I882+I904+I907+I916+I929+I934</f>
        <v>1111150</v>
      </c>
      <c r="J837" s="135">
        <f t="shared" si="497"/>
        <v>810174.2</v>
      </c>
      <c r="K837" s="69">
        <f>+K838+K853+K859+K862+K874+K882+K904+K907+K916+K929+K934</f>
        <v>0</v>
      </c>
      <c r="L837" s="69">
        <f>+L838+L853+L859+L862+L874+L882+L904+L907+L916+L929+L934</f>
        <v>0</v>
      </c>
      <c r="M837" s="69">
        <f>+M838+M853+M859+M862+M874+M882+M904+M907+M916+M929+M934</f>
        <v>0</v>
      </c>
      <c r="N837" s="100">
        <f>+N838+N853+N859+N862+N874+N882+N904+N907+N916+N929+N934</f>
        <v>810174.2</v>
      </c>
      <c r="O837" s="135">
        <f t="shared" si="498"/>
        <v>477794.57</v>
      </c>
      <c r="P837" s="69">
        <f>+P838+P853+P859+P862+P874+P882+P904+P907+P916+P929+P934</f>
        <v>0</v>
      </c>
      <c r="Q837" s="69">
        <f>+Q838+Q853+Q859+Q862+Q874+Q882+Q904+Q907+Q916+Q929+Q934</f>
        <v>0</v>
      </c>
      <c r="R837" s="69">
        <f>+R838+R853+R859+R862+R874+R882+R904+R907+R916+R929+R934</f>
        <v>0</v>
      </c>
      <c r="S837" s="100">
        <f>+S838+S853+S859+S862+S874+S882+S904+S907+S916+S929+S934</f>
        <v>477794.57</v>
      </c>
      <c r="T837" s="139">
        <f t="shared" si="499"/>
        <v>0.5897430083554871</v>
      </c>
      <c r="U837" s="9" t="str">
        <f t="shared" si="499"/>
        <v xml:space="preserve"> </v>
      </c>
      <c r="V837" s="9" t="str">
        <f t="shared" si="499"/>
        <v xml:space="preserve"> </v>
      </c>
      <c r="W837" s="9" t="str">
        <f t="shared" si="499"/>
        <v xml:space="preserve"> </v>
      </c>
      <c r="X837" s="140">
        <f t="shared" si="499"/>
        <v>0.5897430083554871</v>
      </c>
    </row>
    <row r="838" spans="1:24" s="12" customFormat="1" ht="27.75" customHeight="1" x14ac:dyDescent="0.2">
      <c r="A838" s="110"/>
      <c r="B838" s="11"/>
      <c r="C838" s="14" t="s">
        <v>371</v>
      </c>
      <c r="D838" s="8">
        <v>3</v>
      </c>
      <c r="E838" s="84">
        <f t="shared" ref="E838:E933" si="500">SUM(F838:I838)</f>
        <v>93200</v>
      </c>
      <c r="F838" s="84">
        <f>+F839+F840+F841+F842+F843+F844+F845+F846+F847+F848+F849+F850+F851+F852</f>
        <v>0</v>
      </c>
      <c r="G838" s="84">
        <f t="shared" ref="G838:I838" si="501">+G839+G840+G841+G842+G843+G844+G845+G846+G847+G848+G849+G850+G851+G852</f>
        <v>0</v>
      </c>
      <c r="H838" s="84">
        <f t="shared" si="501"/>
        <v>0</v>
      </c>
      <c r="I838" s="115">
        <f t="shared" si="501"/>
        <v>93200</v>
      </c>
      <c r="J838" s="135">
        <f t="shared" ref="J838:J933" si="502">SUM(K838:N838)</f>
        <v>178346.8</v>
      </c>
      <c r="K838" s="84">
        <f>+K839+K840+K841+K842+K843+K844+K845+K846+K847+K848+K849+K850+K851+K852</f>
        <v>0</v>
      </c>
      <c r="L838" s="84">
        <f t="shared" ref="L838:N838" si="503">+L839+L840+L841+L842+L843+L844+L845+L846+L847+L848+L849+L850+L851+L852</f>
        <v>0</v>
      </c>
      <c r="M838" s="84">
        <f t="shared" si="503"/>
        <v>0</v>
      </c>
      <c r="N838" s="115">
        <f t="shared" si="503"/>
        <v>178346.8</v>
      </c>
      <c r="O838" s="135">
        <f t="shared" ref="O838:O933" si="504">SUM(P838:S838)</f>
        <v>107971.58</v>
      </c>
      <c r="P838" s="84">
        <f>+P839+P840+P841+P842+P843+P844+P845+P846+P847+P848+P849+P850+P851+P852</f>
        <v>0</v>
      </c>
      <c r="Q838" s="84">
        <f t="shared" ref="Q838:R838" si="505">+Q839+Q840+Q841+Q842+Q843+Q844+Q845+Q846+Q847+Q848+Q849+Q850+Q851+Q852</f>
        <v>0</v>
      </c>
      <c r="R838" s="84">
        <f t="shared" si="505"/>
        <v>0</v>
      </c>
      <c r="S838" s="115">
        <f>+S839+S840+S841+S842+S843+S844+S845+S846+S847+S848+S849+S850+S851+S852</f>
        <v>107971.58</v>
      </c>
      <c r="T838" s="139">
        <f t="shared" si="499"/>
        <v>0.60540239578170174</v>
      </c>
      <c r="U838" s="9" t="str">
        <f t="shared" si="499"/>
        <v xml:space="preserve"> </v>
      </c>
      <c r="V838" s="9" t="str">
        <f t="shared" si="499"/>
        <v xml:space="preserve"> </v>
      </c>
      <c r="W838" s="9" t="str">
        <f t="shared" si="499"/>
        <v xml:space="preserve"> </v>
      </c>
      <c r="X838" s="140">
        <f t="shared" si="499"/>
        <v>0.60540239578170174</v>
      </c>
    </row>
    <row r="839" spans="1:24" ht="45" customHeight="1" x14ac:dyDescent="0.2">
      <c r="A839" s="111"/>
      <c r="B839" s="32"/>
      <c r="C839" s="15" t="s">
        <v>688</v>
      </c>
      <c r="D839" s="38">
        <v>3</v>
      </c>
      <c r="E839" s="85">
        <f t="shared" si="500"/>
        <v>11650</v>
      </c>
      <c r="F839" s="81"/>
      <c r="G839" s="86"/>
      <c r="H839" s="85"/>
      <c r="I839" s="116">
        <v>11650</v>
      </c>
      <c r="J839" s="134">
        <f t="shared" si="502"/>
        <v>11650</v>
      </c>
      <c r="K839" s="81"/>
      <c r="L839" s="86"/>
      <c r="M839" s="85"/>
      <c r="N839" s="116">
        <v>11650</v>
      </c>
      <c r="O839" s="134">
        <f t="shared" si="504"/>
        <v>1567.9</v>
      </c>
      <c r="P839" s="81"/>
      <c r="Q839" s="86"/>
      <c r="R839" s="85"/>
      <c r="S839" s="116">
        <v>1567.9</v>
      </c>
      <c r="T839" s="141">
        <f t="shared" si="499"/>
        <v>0.13458369098712447</v>
      </c>
      <c r="U839" s="16" t="str">
        <f t="shared" si="499"/>
        <v xml:space="preserve"> </v>
      </c>
      <c r="V839" s="16" t="str">
        <f t="shared" si="499"/>
        <v xml:space="preserve"> </v>
      </c>
      <c r="W839" s="16" t="str">
        <f t="shared" si="499"/>
        <v xml:space="preserve"> </v>
      </c>
      <c r="X839" s="142">
        <f t="shared" si="499"/>
        <v>0.13458369098712447</v>
      </c>
    </row>
    <row r="840" spans="1:24" ht="46.5" customHeight="1" x14ac:dyDescent="0.2">
      <c r="A840" s="111"/>
      <c r="B840" s="32"/>
      <c r="C840" s="15" t="s">
        <v>702</v>
      </c>
      <c r="D840" s="38">
        <v>3</v>
      </c>
      <c r="E840" s="85">
        <f t="shared" si="500"/>
        <v>11650</v>
      </c>
      <c r="F840" s="81"/>
      <c r="G840" s="86"/>
      <c r="H840" s="85"/>
      <c r="I840" s="116">
        <v>11650</v>
      </c>
      <c r="J840" s="134">
        <f t="shared" si="502"/>
        <v>11065.5</v>
      </c>
      <c r="K840" s="81"/>
      <c r="L840" s="86"/>
      <c r="M840" s="85"/>
      <c r="N840" s="116">
        <v>11065.5</v>
      </c>
      <c r="O840" s="134">
        <f t="shared" si="504"/>
        <v>1677.37</v>
      </c>
      <c r="P840" s="81"/>
      <c r="Q840" s="86"/>
      <c r="R840" s="85"/>
      <c r="S840" s="116">
        <v>1677.37</v>
      </c>
      <c r="T840" s="141">
        <f t="shared" si="499"/>
        <v>0.1515855587185396</v>
      </c>
      <c r="U840" s="16" t="str">
        <f t="shared" si="499"/>
        <v xml:space="preserve"> </v>
      </c>
      <c r="V840" s="16" t="str">
        <f t="shared" si="499"/>
        <v xml:space="preserve"> </v>
      </c>
      <c r="W840" s="16" t="str">
        <f t="shared" si="499"/>
        <v xml:space="preserve"> </v>
      </c>
      <c r="X840" s="142">
        <f t="shared" si="499"/>
        <v>0.1515855587185396</v>
      </c>
    </row>
    <row r="841" spans="1:24" ht="42.75" customHeight="1" x14ac:dyDescent="0.2">
      <c r="A841" s="111"/>
      <c r="B841" s="32"/>
      <c r="C841" s="15" t="s">
        <v>668</v>
      </c>
      <c r="D841" s="38">
        <v>3</v>
      </c>
      <c r="E841" s="85">
        <f t="shared" si="500"/>
        <v>11650</v>
      </c>
      <c r="F841" s="81"/>
      <c r="G841" s="86"/>
      <c r="H841" s="85"/>
      <c r="I841" s="116">
        <v>11650</v>
      </c>
      <c r="J841" s="134">
        <f t="shared" si="502"/>
        <v>1497.7000000000007</v>
      </c>
      <c r="K841" s="81"/>
      <c r="L841" s="86"/>
      <c r="M841" s="85"/>
      <c r="N841" s="116">
        <v>1497.7000000000007</v>
      </c>
      <c r="O841" s="134">
        <f t="shared" si="504"/>
        <v>1497.58</v>
      </c>
      <c r="P841" s="81"/>
      <c r="Q841" s="86"/>
      <c r="R841" s="85"/>
      <c r="S841" s="116">
        <v>1497.58</v>
      </c>
      <c r="T841" s="141">
        <f t="shared" si="499"/>
        <v>0.99991987714495512</v>
      </c>
      <c r="U841" s="16" t="str">
        <f t="shared" si="499"/>
        <v xml:space="preserve"> </v>
      </c>
      <c r="V841" s="16" t="str">
        <f t="shared" si="499"/>
        <v xml:space="preserve"> </v>
      </c>
      <c r="W841" s="16" t="str">
        <f t="shared" si="499"/>
        <v xml:space="preserve"> </v>
      </c>
      <c r="X841" s="142">
        <f t="shared" si="499"/>
        <v>0.99991987714495512</v>
      </c>
    </row>
    <row r="842" spans="1:24" ht="33" x14ac:dyDescent="0.2">
      <c r="A842" s="111"/>
      <c r="B842" s="32"/>
      <c r="C842" s="15" t="s">
        <v>703</v>
      </c>
      <c r="D842" s="38">
        <v>3</v>
      </c>
      <c r="E842" s="85">
        <f t="shared" si="500"/>
        <v>11650</v>
      </c>
      <c r="F842" s="81"/>
      <c r="G842" s="86"/>
      <c r="H842" s="85"/>
      <c r="I842" s="116">
        <v>11650</v>
      </c>
      <c r="J842" s="134">
        <f t="shared" si="502"/>
        <v>1507.2999999999993</v>
      </c>
      <c r="K842" s="81"/>
      <c r="L842" s="86"/>
      <c r="M842" s="85"/>
      <c r="N842" s="116">
        <v>1507.2999999999993</v>
      </c>
      <c r="O842" s="134">
        <f t="shared" si="504"/>
        <v>1507.17</v>
      </c>
      <c r="P842" s="81"/>
      <c r="Q842" s="86"/>
      <c r="R842" s="85"/>
      <c r="S842" s="116">
        <v>1507.17</v>
      </c>
      <c r="T842" s="141">
        <f t="shared" si="499"/>
        <v>0.99991375306840102</v>
      </c>
      <c r="U842" s="16" t="str">
        <f t="shared" si="499"/>
        <v xml:space="preserve"> </v>
      </c>
      <c r="V842" s="16" t="str">
        <f t="shared" si="499"/>
        <v xml:space="preserve"> </v>
      </c>
      <c r="W842" s="16" t="str">
        <f t="shared" si="499"/>
        <v xml:space="preserve"> </v>
      </c>
      <c r="X842" s="142">
        <f t="shared" si="499"/>
        <v>0.99991375306840102</v>
      </c>
    </row>
    <row r="843" spans="1:24" ht="45" customHeight="1" x14ac:dyDescent="0.2">
      <c r="A843" s="111"/>
      <c r="B843" s="32"/>
      <c r="C843" s="15" t="s">
        <v>704</v>
      </c>
      <c r="D843" s="38">
        <v>3</v>
      </c>
      <c r="E843" s="85">
        <f t="shared" si="500"/>
        <v>11650</v>
      </c>
      <c r="F843" s="81"/>
      <c r="G843" s="86"/>
      <c r="H843" s="85"/>
      <c r="I843" s="116">
        <v>11650</v>
      </c>
      <c r="J843" s="134">
        <f t="shared" si="502"/>
        <v>11650</v>
      </c>
      <c r="K843" s="81"/>
      <c r="L843" s="86"/>
      <c r="M843" s="85"/>
      <c r="N843" s="116">
        <v>11650</v>
      </c>
      <c r="O843" s="134">
        <f t="shared" si="504"/>
        <v>1531.14</v>
      </c>
      <c r="P843" s="81"/>
      <c r="Q843" s="86"/>
      <c r="R843" s="85"/>
      <c r="S843" s="116">
        <v>1531.14</v>
      </c>
      <c r="T843" s="141">
        <f t="shared" si="499"/>
        <v>0.13142832618025752</v>
      </c>
      <c r="U843" s="16" t="str">
        <f t="shared" si="499"/>
        <v xml:space="preserve"> </v>
      </c>
      <c r="V843" s="16" t="str">
        <f t="shared" si="499"/>
        <v xml:space="preserve"> </v>
      </c>
      <c r="W843" s="16" t="str">
        <f t="shared" si="499"/>
        <v xml:space="preserve"> </v>
      </c>
      <c r="X843" s="142">
        <f t="shared" si="499"/>
        <v>0.13142832618025752</v>
      </c>
    </row>
    <row r="844" spans="1:24" ht="33" x14ac:dyDescent="0.2">
      <c r="A844" s="111"/>
      <c r="B844" s="32"/>
      <c r="C844" s="15" t="s">
        <v>689</v>
      </c>
      <c r="D844" s="38">
        <v>3</v>
      </c>
      <c r="E844" s="85">
        <f t="shared" si="500"/>
        <v>11650</v>
      </c>
      <c r="F844" s="81"/>
      <c r="G844" s="86"/>
      <c r="H844" s="85"/>
      <c r="I844" s="116">
        <v>11650</v>
      </c>
      <c r="J844" s="134">
        <f t="shared" si="502"/>
        <v>11650</v>
      </c>
      <c r="K844" s="81"/>
      <c r="L844" s="86"/>
      <c r="M844" s="85"/>
      <c r="N844" s="116">
        <v>11650</v>
      </c>
      <c r="O844" s="134">
        <f t="shared" si="504"/>
        <v>4740.8500000000004</v>
      </c>
      <c r="P844" s="81"/>
      <c r="Q844" s="86"/>
      <c r="R844" s="85"/>
      <c r="S844" s="116">
        <v>4740.8500000000004</v>
      </c>
      <c r="T844" s="141">
        <f t="shared" si="499"/>
        <v>0.40693991416309017</v>
      </c>
      <c r="U844" s="16" t="str">
        <f t="shared" si="499"/>
        <v xml:space="preserve"> </v>
      </c>
      <c r="V844" s="16" t="str">
        <f t="shared" si="499"/>
        <v xml:space="preserve"> </v>
      </c>
      <c r="W844" s="16" t="str">
        <f t="shared" si="499"/>
        <v xml:space="preserve"> </v>
      </c>
      <c r="X844" s="142">
        <f t="shared" si="499"/>
        <v>0.40693991416309017</v>
      </c>
    </row>
    <row r="845" spans="1:24" ht="24.75" customHeight="1" x14ac:dyDescent="0.2">
      <c r="A845" s="111"/>
      <c r="B845" s="32"/>
      <c r="C845" s="15" t="s">
        <v>705</v>
      </c>
      <c r="D845" s="38">
        <v>3</v>
      </c>
      <c r="E845" s="85">
        <f t="shared" si="500"/>
        <v>11650</v>
      </c>
      <c r="F845" s="81"/>
      <c r="G845" s="86"/>
      <c r="H845" s="85"/>
      <c r="I845" s="116">
        <v>11650</v>
      </c>
      <c r="J845" s="134">
        <f t="shared" si="502"/>
        <v>11650</v>
      </c>
      <c r="K845" s="81"/>
      <c r="L845" s="86"/>
      <c r="M845" s="85"/>
      <c r="N845" s="116">
        <v>11650</v>
      </c>
      <c r="O845" s="134">
        <f t="shared" si="504"/>
        <v>1519.95</v>
      </c>
      <c r="P845" s="81"/>
      <c r="Q845" s="86"/>
      <c r="R845" s="85"/>
      <c r="S845" s="116">
        <v>1519.95</v>
      </c>
      <c r="T845" s="141">
        <f t="shared" si="499"/>
        <v>0.1304678111587983</v>
      </c>
      <c r="U845" s="16" t="str">
        <f t="shared" si="499"/>
        <v xml:space="preserve"> </v>
      </c>
      <c r="V845" s="16" t="str">
        <f t="shared" si="499"/>
        <v xml:space="preserve"> </v>
      </c>
      <c r="W845" s="16" t="str">
        <f t="shared" si="499"/>
        <v xml:space="preserve"> </v>
      </c>
      <c r="X845" s="142">
        <f t="shared" si="499"/>
        <v>0.1304678111587983</v>
      </c>
    </row>
    <row r="846" spans="1:24" ht="31.5" customHeight="1" x14ac:dyDescent="0.2">
      <c r="A846" s="111"/>
      <c r="B846" s="32"/>
      <c r="C846" s="15" t="s">
        <v>706</v>
      </c>
      <c r="D846" s="38">
        <v>3</v>
      </c>
      <c r="E846" s="85">
        <f t="shared" si="500"/>
        <v>11650</v>
      </c>
      <c r="F846" s="81"/>
      <c r="G846" s="86"/>
      <c r="H846" s="85"/>
      <c r="I846" s="116">
        <v>11650</v>
      </c>
      <c r="J846" s="134">
        <f t="shared" si="502"/>
        <v>11650</v>
      </c>
      <c r="K846" s="81"/>
      <c r="L846" s="86"/>
      <c r="M846" s="85"/>
      <c r="N846" s="116">
        <v>11650</v>
      </c>
      <c r="O846" s="134">
        <f t="shared" si="504"/>
        <v>1500.78</v>
      </c>
      <c r="P846" s="81"/>
      <c r="Q846" s="86"/>
      <c r="R846" s="85"/>
      <c r="S846" s="116">
        <v>1500.78</v>
      </c>
      <c r="T846" s="141">
        <f t="shared" si="499"/>
        <v>0.12882231759656651</v>
      </c>
      <c r="U846" s="16" t="str">
        <f t="shared" si="499"/>
        <v xml:space="preserve"> </v>
      </c>
      <c r="V846" s="16" t="str">
        <f t="shared" si="499"/>
        <v xml:space="preserve"> </v>
      </c>
      <c r="W846" s="16" t="str">
        <f t="shared" si="499"/>
        <v xml:space="preserve"> </v>
      </c>
      <c r="X846" s="142">
        <f t="shared" si="499"/>
        <v>0.12882231759656651</v>
      </c>
    </row>
    <row r="847" spans="1:24" ht="46.5" customHeight="1" x14ac:dyDescent="0.2">
      <c r="A847" s="111"/>
      <c r="B847" s="32"/>
      <c r="C847" s="15" t="s">
        <v>707</v>
      </c>
      <c r="D847" s="38">
        <v>3</v>
      </c>
      <c r="E847" s="85">
        <f t="shared" ref="E847:E852" si="506">SUM(F847:I847)</f>
        <v>0</v>
      </c>
      <c r="F847" s="81"/>
      <c r="G847" s="86"/>
      <c r="H847" s="85"/>
      <c r="I847" s="116">
        <v>0</v>
      </c>
      <c r="J847" s="134">
        <f t="shared" ref="J847:J852" si="507">SUM(K847:N847)</f>
        <v>17164.099999999999</v>
      </c>
      <c r="K847" s="81"/>
      <c r="L847" s="86"/>
      <c r="M847" s="85"/>
      <c r="N847" s="116">
        <v>17164.099999999999</v>
      </c>
      <c r="O847" s="134">
        <f t="shared" ref="O847:O852" si="508">SUM(P847:S847)</f>
        <v>15618.86</v>
      </c>
      <c r="P847" s="81"/>
      <c r="Q847" s="86"/>
      <c r="R847" s="85"/>
      <c r="S847" s="116">
        <v>15618.86</v>
      </c>
      <c r="T847" s="141">
        <f t="shared" si="499"/>
        <v>0.90997255900396767</v>
      </c>
      <c r="U847" s="16" t="str">
        <f t="shared" si="499"/>
        <v xml:space="preserve"> </v>
      </c>
      <c r="V847" s="16" t="str">
        <f t="shared" si="499"/>
        <v xml:space="preserve"> </v>
      </c>
      <c r="W847" s="16" t="str">
        <f t="shared" si="499"/>
        <v xml:space="preserve"> </v>
      </c>
      <c r="X847" s="142">
        <f t="shared" si="499"/>
        <v>0.90997255900396767</v>
      </c>
    </row>
    <row r="848" spans="1:24" ht="24.75" customHeight="1" x14ac:dyDescent="0.2">
      <c r="A848" s="111"/>
      <c r="B848" s="32"/>
      <c r="C848" s="15" t="s">
        <v>708</v>
      </c>
      <c r="D848" s="38">
        <v>3</v>
      </c>
      <c r="E848" s="85">
        <f t="shared" si="506"/>
        <v>0</v>
      </c>
      <c r="F848" s="81"/>
      <c r="G848" s="86"/>
      <c r="H848" s="85"/>
      <c r="I848" s="116">
        <v>0</v>
      </c>
      <c r="J848" s="134">
        <f t="shared" si="507"/>
        <v>21195.599999999999</v>
      </c>
      <c r="K848" s="81"/>
      <c r="L848" s="86"/>
      <c r="M848" s="85"/>
      <c r="N848" s="116">
        <v>21195.599999999999</v>
      </c>
      <c r="O848" s="134">
        <f t="shared" si="508"/>
        <v>15574.86</v>
      </c>
      <c r="P848" s="81"/>
      <c r="Q848" s="86"/>
      <c r="R848" s="85"/>
      <c r="S848" s="116">
        <v>15574.86</v>
      </c>
      <c r="T848" s="141">
        <f t="shared" si="499"/>
        <v>0.73481571646945598</v>
      </c>
      <c r="U848" s="16" t="str">
        <f t="shared" si="499"/>
        <v xml:space="preserve"> </v>
      </c>
      <c r="V848" s="16" t="str">
        <f t="shared" si="499"/>
        <v xml:space="preserve"> </v>
      </c>
      <c r="W848" s="16" t="str">
        <f t="shared" si="499"/>
        <v xml:space="preserve"> </v>
      </c>
      <c r="X848" s="142">
        <f t="shared" si="499"/>
        <v>0.73481571646945598</v>
      </c>
    </row>
    <row r="849" spans="1:24" ht="36.75" customHeight="1" x14ac:dyDescent="0.2">
      <c r="A849" s="111"/>
      <c r="B849" s="32"/>
      <c r="C849" s="15" t="s">
        <v>709</v>
      </c>
      <c r="D849" s="38">
        <v>3</v>
      </c>
      <c r="E849" s="85">
        <f t="shared" si="506"/>
        <v>0</v>
      </c>
      <c r="F849" s="81"/>
      <c r="G849" s="86"/>
      <c r="H849" s="85"/>
      <c r="I849" s="116">
        <v>0</v>
      </c>
      <c r="J849" s="134">
        <f t="shared" si="507"/>
        <v>15377</v>
      </c>
      <c r="K849" s="81"/>
      <c r="L849" s="86"/>
      <c r="M849" s="85"/>
      <c r="N849" s="116">
        <v>15377</v>
      </c>
      <c r="O849" s="134">
        <f t="shared" si="508"/>
        <v>13730.99</v>
      </c>
      <c r="P849" s="81"/>
      <c r="Q849" s="86"/>
      <c r="R849" s="85"/>
      <c r="S849" s="116">
        <v>13730.99</v>
      </c>
      <c r="T849" s="141">
        <f t="shared" si="499"/>
        <v>0.89295636339988294</v>
      </c>
      <c r="U849" s="16" t="str">
        <f t="shared" si="499"/>
        <v xml:space="preserve"> </v>
      </c>
      <c r="V849" s="16" t="str">
        <f t="shared" si="499"/>
        <v xml:space="preserve"> </v>
      </c>
      <c r="W849" s="16" t="str">
        <f t="shared" si="499"/>
        <v xml:space="preserve"> </v>
      </c>
      <c r="X849" s="142">
        <f t="shared" si="499"/>
        <v>0.89295636339988294</v>
      </c>
    </row>
    <row r="850" spans="1:24" ht="42.75" customHeight="1" x14ac:dyDescent="0.2">
      <c r="A850" s="111"/>
      <c r="B850" s="32"/>
      <c r="C850" s="15" t="s">
        <v>710</v>
      </c>
      <c r="D850" s="38">
        <v>3</v>
      </c>
      <c r="E850" s="85">
        <f t="shared" si="506"/>
        <v>0</v>
      </c>
      <c r="F850" s="81"/>
      <c r="G850" s="86"/>
      <c r="H850" s="85"/>
      <c r="I850" s="116">
        <v>0</v>
      </c>
      <c r="J850" s="134">
        <f t="shared" si="507"/>
        <v>17091.900000000001</v>
      </c>
      <c r="K850" s="81"/>
      <c r="L850" s="86"/>
      <c r="M850" s="85"/>
      <c r="N850" s="116">
        <v>17091.900000000001</v>
      </c>
      <c r="O850" s="134">
        <f t="shared" si="508"/>
        <v>15497.630000000001</v>
      </c>
      <c r="P850" s="81"/>
      <c r="Q850" s="86"/>
      <c r="R850" s="85"/>
      <c r="S850" s="116">
        <f>15498.37-0.74</f>
        <v>15497.630000000001</v>
      </c>
      <c r="T850" s="141">
        <f t="shared" si="499"/>
        <v>0.90672365272438993</v>
      </c>
      <c r="U850" s="16" t="str">
        <f t="shared" si="499"/>
        <v xml:space="preserve"> </v>
      </c>
      <c r="V850" s="16" t="str">
        <f t="shared" si="499"/>
        <v xml:space="preserve"> </v>
      </c>
      <c r="W850" s="16" t="str">
        <f t="shared" si="499"/>
        <v xml:space="preserve"> </v>
      </c>
      <c r="X850" s="142">
        <f t="shared" si="499"/>
        <v>0.90672365272438993</v>
      </c>
    </row>
    <row r="851" spans="1:24" ht="43.5" customHeight="1" x14ac:dyDescent="0.2">
      <c r="A851" s="111"/>
      <c r="B851" s="32"/>
      <c r="C851" s="15" t="s">
        <v>711</v>
      </c>
      <c r="D851" s="38">
        <v>3</v>
      </c>
      <c r="E851" s="85">
        <f t="shared" si="506"/>
        <v>0</v>
      </c>
      <c r="F851" s="81"/>
      <c r="G851" s="86"/>
      <c r="H851" s="85"/>
      <c r="I851" s="116">
        <v>0</v>
      </c>
      <c r="J851" s="134">
        <f t="shared" si="507"/>
        <v>17682.3</v>
      </c>
      <c r="K851" s="81"/>
      <c r="L851" s="86"/>
      <c r="M851" s="85"/>
      <c r="N851" s="116">
        <v>17682.3</v>
      </c>
      <c r="O851" s="134">
        <f t="shared" si="508"/>
        <v>16137.13</v>
      </c>
      <c r="P851" s="81"/>
      <c r="Q851" s="86"/>
      <c r="R851" s="85"/>
      <c r="S851" s="116">
        <v>16137.13</v>
      </c>
      <c r="T851" s="141">
        <f t="shared" si="499"/>
        <v>0.91261487476176739</v>
      </c>
      <c r="U851" s="16" t="str">
        <f t="shared" si="499"/>
        <v xml:space="preserve"> </v>
      </c>
      <c r="V851" s="16" t="str">
        <f t="shared" si="499"/>
        <v xml:space="preserve"> </v>
      </c>
      <c r="W851" s="16" t="str">
        <f t="shared" si="499"/>
        <v xml:space="preserve"> </v>
      </c>
      <c r="X851" s="142">
        <f t="shared" si="499"/>
        <v>0.91261487476176739</v>
      </c>
    </row>
    <row r="852" spans="1:24" ht="38.25" customHeight="1" x14ac:dyDescent="0.2">
      <c r="A852" s="111"/>
      <c r="B852" s="32"/>
      <c r="C852" s="15" t="s">
        <v>712</v>
      </c>
      <c r="D852" s="38">
        <v>3</v>
      </c>
      <c r="E852" s="85">
        <f t="shared" si="506"/>
        <v>0</v>
      </c>
      <c r="F852" s="81"/>
      <c r="G852" s="86"/>
      <c r="H852" s="85"/>
      <c r="I852" s="116">
        <v>0</v>
      </c>
      <c r="J852" s="134">
        <f t="shared" si="507"/>
        <v>17515.400000000001</v>
      </c>
      <c r="K852" s="81"/>
      <c r="L852" s="86"/>
      <c r="M852" s="85"/>
      <c r="N852" s="116">
        <v>17515.400000000001</v>
      </c>
      <c r="O852" s="134">
        <f t="shared" si="508"/>
        <v>15869.37</v>
      </c>
      <c r="P852" s="81"/>
      <c r="Q852" s="86"/>
      <c r="R852" s="85"/>
      <c r="S852" s="116">
        <v>15869.37</v>
      </c>
      <c r="T852" s="141">
        <f t="shared" si="499"/>
        <v>0.9060238418762917</v>
      </c>
      <c r="U852" s="16" t="str">
        <f t="shared" si="499"/>
        <v xml:space="preserve"> </v>
      </c>
      <c r="V852" s="16" t="str">
        <f t="shared" si="499"/>
        <v xml:space="preserve"> </v>
      </c>
      <c r="W852" s="16" t="str">
        <f t="shared" si="499"/>
        <v xml:space="preserve"> </v>
      </c>
      <c r="X852" s="142">
        <f t="shared" si="499"/>
        <v>0.9060238418762917</v>
      </c>
    </row>
    <row r="853" spans="1:24" s="12" customFormat="1" ht="24.75" customHeight="1" x14ac:dyDescent="0.2">
      <c r="A853" s="110"/>
      <c r="B853" s="11"/>
      <c r="C853" s="14" t="s">
        <v>364</v>
      </c>
      <c r="D853" s="8">
        <v>3</v>
      </c>
      <c r="E853" s="84">
        <f t="shared" ref="E853:E854" si="509">SUM(F853:I853)</f>
        <v>123300</v>
      </c>
      <c r="F853" s="84">
        <f>+F854+F855+F856+F857+F858</f>
        <v>0</v>
      </c>
      <c r="G853" s="84">
        <f t="shared" ref="G853:I853" si="510">+G854+G855+G856+G857+G858</f>
        <v>0</v>
      </c>
      <c r="H853" s="84">
        <f t="shared" si="510"/>
        <v>0</v>
      </c>
      <c r="I853" s="115">
        <f t="shared" si="510"/>
        <v>123300</v>
      </c>
      <c r="J853" s="135">
        <f t="shared" ref="J853:J854" si="511">SUM(K853:N853)</f>
        <v>69932.2</v>
      </c>
      <c r="K853" s="84">
        <f>+K854+K855+K856+K857+K858</f>
        <v>0</v>
      </c>
      <c r="L853" s="84">
        <f t="shared" ref="L853:N853" si="512">+L854+L855+L856+L857+L858</f>
        <v>0</v>
      </c>
      <c r="M853" s="84">
        <f t="shared" si="512"/>
        <v>0</v>
      </c>
      <c r="N853" s="115">
        <f t="shared" si="512"/>
        <v>69932.2</v>
      </c>
      <c r="O853" s="135">
        <f t="shared" ref="O853:O854" si="513">SUM(P853:S853)</f>
        <v>51687.890000000007</v>
      </c>
      <c r="P853" s="84">
        <f>+P854+P855+P856+P857+P858</f>
        <v>0</v>
      </c>
      <c r="Q853" s="84">
        <f t="shared" ref="Q853:R853" si="514">+Q854+Q855+Q856+Q857+Q858</f>
        <v>0</v>
      </c>
      <c r="R853" s="84">
        <f t="shared" si="514"/>
        <v>0</v>
      </c>
      <c r="S853" s="115">
        <f>+S854+S855+S856+S857+S858</f>
        <v>51687.890000000007</v>
      </c>
      <c r="T853" s="139">
        <f t="shared" si="499"/>
        <v>0.7391143135780085</v>
      </c>
      <c r="U853" s="9" t="str">
        <f t="shared" si="499"/>
        <v xml:space="preserve"> </v>
      </c>
      <c r="V853" s="9" t="str">
        <f t="shared" si="499"/>
        <v xml:space="preserve"> </v>
      </c>
      <c r="W853" s="9" t="str">
        <f t="shared" si="499"/>
        <v xml:space="preserve"> </v>
      </c>
      <c r="X853" s="140">
        <f t="shared" si="499"/>
        <v>0.7391143135780085</v>
      </c>
    </row>
    <row r="854" spans="1:24" ht="35.1" customHeight="1" x14ac:dyDescent="0.2">
      <c r="A854" s="111"/>
      <c r="B854" s="32"/>
      <c r="C854" s="15" t="s">
        <v>615</v>
      </c>
      <c r="D854" s="38">
        <v>3</v>
      </c>
      <c r="E854" s="85">
        <f t="shared" si="509"/>
        <v>50000</v>
      </c>
      <c r="F854" s="81"/>
      <c r="G854" s="86"/>
      <c r="H854" s="85"/>
      <c r="I854" s="116">
        <v>50000</v>
      </c>
      <c r="J854" s="134">
        <f t="shared" si="511"/>
        <v>20169</v>
      </c>
      <c r="K854" s="81"/>
      <c r="L854" s="86"/>
      <c r="M854" s="85"/>
      <c r="N854" s="116">
        <v>20169</v>
      </c>
      <c r="O854" s="134">
        <f t="shared" si="513"/>
        <v>16730.61</v>
      </c>
      <c r="P854" s="81"/>
      <c r="Q854" s="86"/>
      <c r="R854" s="85"/>
      <c r="S854" s="116">
        <v>16730.61</v>
      </c>
      <c r="T854" s="141">
        <f t="shared" si="499"/>
        <v>0.82952104715156927</v>
      </c>
      <c r="U854" s="16" t="str">
        <f t="shared" si="499"/>
        <v xml:space="preserve"> </v>
      </c>
      <c r="V854" s="16" t="str">
        <f t="shared" si="499"/>
        <v xml:space="preserve"> </v>
      </c>
      <c r="W854" s="16" t="str">
        <f t="shared" si="499"/>
        <v xml:space="preserve"> </v>
      </c>
      <c r="X854" s="142">
        <f t="shared" si="499"/>
        <v>0.82952104715156927</v>
      </c>
    </row>
    <row r="855" spans="1:24" ht="35.1" customHeight="1" x14ac:dyDescent="0.2">
      <c r="A855" s="111"/>
      <c r="B855" s="32"/>
      <c r="C855" s="15" t="s">
        <v>614</v>
      </c>
      <c r="D855" s="38">
        <v>3</v>
      </c>
      <c r="E855" s="85">
        <f t="shared" ref="E855:E858" si="515">SUM(F855:I855)</f>
        <v>50000</v>
      </c>
      <c r="F855" s="81"/>
      <c r="G855" s="86"/>
      <c r="H855" s="85"/>
      <c r="I855" s="116">
        <v>50000</v>
      </c>
      <c r="J855" s="134">
        <f t="shared" ref="J855:J858" si="516">SUM(K855:N855)</f>
        <v>19936.400000000001</v>
      </c>
      <c r="K855" s="81"/>
      <c r="L855" s="86"/>
      <c r="M855" s="85"/>
      <c r="N855" s="116">
        <v>19936.400000000001</v>
      </c>
      <c r="O855" s="134">
        <f t="shared" ref="O855:O858" si="517">SUM(P855:S855)</f>
        <v>16549.22</v>
      </c>
      <c r="P855" s="81"/>
      <c r="Q855" s="86"/>
      <c r="R855" s="85"/>
      <c r="S855" s="116">
        <v>16549.22</v>
      </c>
      <c r="T855" s="141">
        <f t="shared" si="499"/>
        <v>0.83010072029052384</v>
      </c>
      <c r="U855" s="16" t="str">
        <f t="shared" si="499"/>
        <v xml:space="preserve"> </v>
      </c>
      <c r="V855" s="16" t="str">
        <f t="shared" si="499"/>
        <v xml:space="preserve"> </v>
      </c>
      <c r="W855" s="16" t="str">
        <f t="shared" si="499"/>
        <v xml:space="preserve"> </v>
      </c>
      <c r="X855" s="142">
        <f t="shared" si="499"/>
        <v>0.83010072029052384</v>
      </c>
    </row>
    <row r="856" spans="1:24" ht="35.1" customHeight="1" x14ac:dyDescent="0.2">
      <c r="A856" s="111"/>
      <c r="B856" s="32"/>
      <c r="C856" s="15" t="s">
        <v>713</v>
      </c>
      <c r="D856" s="38">
        <v>3</v>
      </c>
      <c r="E856" s="85">
        <f t="shared" si="515"/>
        <v>11650</v>
      </c>
      <c r="F856" s="81"/>
      <c r="G856" s="86"/>
      <c r="H856" s="85"/>
      <c r="I856" s="116">
        <v>11650</v>
      </c>
      <c r="J856" s="134">
        <f t="shared" si="516"/>
        <v>0</v>
      </c>
      <c r="K856" s="81"/>
      <c r="L856" s="86"/>
      <c r="M856" s="85"/>
      <c r="N856" s="116">
        <v>0</v>
      </c>
      <c r="O856" s="134">
        <f t="shared" si="517"/>
        <v>0</v>
      </c>
      <c r="P856" s="81"/>
      <c r="Q856" s="86"/>
      <c r="R856" s="85"/>
      <c r="S856" s="116">
        <v>0</v>
      </c>
      <c r="T856" s="141" t="str">
        <f t="shared" si="499"/>
        <v xml:space="preserve"> </v>
      </c>
      <c r="U856" s="16" t="str">
        <f t="shared" si="499"/>
        <v xml:space="preserve"> </v>
      </c>
      <c r="V856" s="16" t="str">
        <f t="shared" si="499"/>
        <v xml:space="preserve"> </v>
      </c>
      <c r="W856" s="16" t="str">
        <f t="shared" si="499"/>
        <v xml:space="preserve"> </v>
      </c>
      <c r="X856" s="142" t="str">
        <f t="shared" si="499"/>
        <v xml:space="preserve"> </v>
      </c>
    </row>
    <row r="857" spans="1:24" ht="35.1" customHeight="1" x14ac:dyDescent="0.2">
      <c r="A857" s="111"/>
      <c r="B857" s="32"/>
      <c r="C857" s="15" t="s">
        <v>714</v>
      </c>
      <c r="D857" s="38">
        <v>3</v>
      </c>
      <c r="E857" s="85">
        <f t="shared" si="515"/>
        <v>11650</v>
      </c>
      <c r="F857" s="81"/>
      <c r="G857" s="86"/>
      <c r="H857" s="85"/>
      <c r="I857" s="116">
        <v>11650</v>
      </c>
      <c r="J857" s="134">
        <f t="shared" si="516"/>
        <v>11650</v>
      </c>
      <c r="K857" s="81"/>
      <c r="L857" s="86"/>
      <c r="M857" s="85"/>
      <c r="N857" s="116">
        <v>11650</v>
      </c>
      <c r="O857" s="134">
        <f t="shared" si="517"/>
        <v>1581.48</v>
      </c>
      <c r="P857" s="81"/>
      <c r="Q857" s="86"/>
      <c r="R857" s="85"/>
      <c r="S857" s="116">
        <v>1581.48</v>
      </c>
      <c r="T857" s="141">
        <f t="shared" si="499"/>
        <v>0.13574935622317597</v>
      </c>
      <c r="U857" s="16" t="str">
        <f t="shared" si="499"/>
        <v xml:space="preserve"> </v>
      </c>
      <c r="V857" s="16" t="str">
        <f t="shared" si="499"/>
        <v xml:space="preserve"> </v>
      </c>
      <c r="W857" s="16" t="str">
        <f t="shared" si="499"/>
        <v xml:space="preserve"> </v>
      </c>
      <c r="X857" s="142">
        <f t="shared" si="499"/>
        <v>0.13574935622317597</v>
      </c>
    </row>
    <row r="858" spans="1:24" ht="35.1" customHeight="1" x14ac:dyDescent="0.2">
      <c r="A858" s="111"/>
      <c r="B858" s="32"/>
      <c r="C858" s="15" t="s">
        <v>715</v>
      </c>
      <c r="D858" s="38">
        <v>3</v>
      </c>
      <c r="E858" s="85">
        <f t="shared" si="515"/>
        <v>0</v>
      </c>
      <c r="F858" s="81"/>
      <c r="G858" s="86"/>
      <c r="H858" s="85"/>
      <c r="I858" s="116">
        <v>0</v>
      </c>
      <c r="J858" s="134">
        <f t="shared" si="516"/>
        <v>18176.8</v>
      </c>
      <c r="K858" s="81"/>
      <c r="L858" s="86"/>
      <c r="M858" s="85"/>
      <c r="N858" s="116">
        <v>18176.8</v>
      </c>
      <c r="O858" s="134">
        <f t="shared" si="517"/>
        <v>16826.580000000002</v>
      </c>
      <c r="P858" s="81"/>
      <c r="Q858" s="86"/>
      <c r="R858" s="85"/>
      <c r="S858" s="116">
        <v>16826.580000000002</v>
      </c>
      <c r="T858" s="141">
        <f t="shared" si="499"/>
        <v>0.9257173980018486</v>
      </c>
      <c r="U858" s="16" t="str">
        <f t="shared" si="499"/>
        <v xml:space="preserve"> </v>
      </c>
      <c r="V858" s="16" t="str">
        <f t="shared" si="499"/>
        <v xml:space="preserve"> </v>
      </c>
      <c r="W858" s="16" t="str">
        <f t="shared" si="499"/>
        <v xml:space="preserve"> </v>
      </c>
      <c r="X858" s="142">
        <f t="shared" si="499"/>
        <v>0.9257173980018486</v>
      </c>
    </row>
    <row r="859" spans="1:24" s="12" customFormat="1" ht="35.1" customHeight="1" x14ac:dyDescent="0.2">
      <c r="A859" s="110"/>
      <c r="B859" s="11"/>
      <c r="C859" s="14" t="s">
        <v>377</v>
      </c>
      <c r="D859" s="8">
        <v>3</v>
      </c>
      <c r="E859" s="84">
        <f t="shared" si="500"/>
        <v>0</v>
      </c>
      <c r="F859" s="84">
        <f>+F860+F861</f>
        <v>0</v>
      </c>
      <c r="G859" s="84">
        <f t="shared" ref="G859:H859" si="518">+G860+G861</f>
        <v>0</v>
      </c>
      <c r="H859" s="84">
        <f t="shared" si="518"/>
        <v>0</v>
      </c>
      <c r="I859" s="115">
        <f>+I860+I861</f>
        <v>0</v>
      </c>
      <c r="J859" s="135">
        <f t="shared" si="502"/>
        <v>40617.800000000003</v>
      </c>
      <c r="K859" s="84">
        <f>+K860+K861</f>
        <v>0</v>
      </c>
      <c r="L859" s="84">
        <f t="shared" ref="L859:M859" si="519">+L860+L861</f>
        <v>0</v>
      </c>
      <c r="M859" s="84">
        <f t="shared" si="519"/>
        <v>0</v>
      </c>
      <c r="N859" s="115">
        <f>+N860+N861</f>
        <v>40617.800000000003</v>
      </c>
      <c r="O859" s="135">
        <f t="shared" si="504"/>
        <v>33872.19</v>
      </c>
      <c r="P859" s="84">
        <f>+P860+P861</f>
        <v>0</v>
      </c>
      <c r="Q859" s="84">
        <f t="shared" ref="Q859:R859" si="520">+Q860+Q861</f>
        <v>0</v>
      </c>
      <c r="R859" s="84">
        <f t="shared" si="520"/>
        <v>0</v>
      </c>
      <c r="S859" s="115">
        <f>+S860+S861</f>
        <v>33872.19</v>
      </c>
      <c r="T859" s="139">
        <f t="shared" si="499"/>
        <v>0.8339247817459341</v>
      </c>
      <c r="U859" s="9" t="str">
        <f t="shared" si="499"/>
        <v xml:space="preserve"> </v>
      </c>
      <c r="V859" s="9" t="str">
        <f t="shared" si="499"/>
        <v xml:space="preserve"> </v>
      </c>
      <c r="W859" s="9" t="str">
        <f t="shared" si="499"/>
        <v xml:space="preserve"> </v>
      </c>
      <c r="X859" s="140">
        <f t="shared" si="499"/>
        <v>0.8339247817459341</v>
      </c>
    </row>
    <row r="860" spans="1:24" ht="35.1" customHeight="1" x14ac:dyDescent="0.2">
      <c r="A860" s="111"/>
      <c r="B860" s="32"/>
      <c r="C860" s="15" t="s">
        <v>716</v>
      </c>
      <c r="D860" s="38">
        <v>3</v>
      </c>
      <c r="E860" s="85">
        <f t="shared" si="500"/>
        <v>0</v>
      </c>
      <c r="F860" s="81"/>
      <c r="G860" s="86"/>
      <c r="H860" s="85"/>
      <c r="I860" s="116">
        <v>0</v>
      </c>
      <c r="J860" s="134">
        <f t="shared" si="502"/>
        <v>12448.4</v>
      </c>
      <c r="K860" s="81"/>
      <c r="L860" s="86"/>
      <c r="M860" s="85"/>
      <c r="N860" s="116">
        <v>12448.4</v>
      </c>
      <c r="O860" s="134">
        <f t="shared" si="504"/>
        <v>8645.5</v>
      </c>
      <c r="P860" s="81"/>
      <c r="Q860" s="86"/>
      <c r="R860" s="85"/>
      <c r="S860" s="116">
        <v>8645.5</v>
      </c>
      <c r="T860" s="141">
        <f t="shared" si="499"/>
        <v>0.69450692458468555</v>
      </c>
      <c r="U860" s="16" t="str">
        <f t="shared" si="499"/>
        <v xml:space="preserve"> </v>
      </c>
      <c r="V860" s="16" t="str">
        <f t="shared" si="499"/>
        <v xml:space="preserve"> </v>
      </c>
      <c r="W860" s="16" t="str">
        <f t="shared" si="499"/>
        <v xml:space="preserve"> </v>
      </c>
      <c r="X860" s="142">
        <f t="shared" si="499"/>
        <v>0.69450692458468555</v>
      </c>
    </row>
    <row r="861" spans="1:24" ht="35.1" customHeight="1" x14ac:dyDescent="0.2">
      <c r="A861" s="111"/>
      <c r="B861" s="32"/>
      <c r="C861" s="15" t="s">
        <v>600</v>
      </c>
      <c r="D861" s="38">
        <v>3</v>
      </c>
      <c r="E861" s="85">
        <f t="shared" si="500"/>
        <v>0</v>
      </c>
      <c r="F861" s="81"/>
      <c r="G861" s="86"/>
      <c r="H861" s="85"/>
      <c r="I861" s="116">
        <v>0</v>
      </c>
      <c r="J861" s="134">
        <f t="shared" si="502"/>
        <v>28169.4</v>
      </c>
      <c r="K861" s="81"/>
      <c r="L861" s="86"/>
      <c r="M861" s="85"/>
      <c r="N861" s="116">
        <v>28169.4</v>
      </c>
      <c r="O861" s="134">
        <f t="shared" si="504"/>
        <v>25226.69</v>
      </c>
      <c r="P861" s="81"/>
      <c r="Q861" s="86"/>
      <c r="R861" s="85"/>
      <c r="S861" s="116">
        <v>25226.69</v>
      </c>
      <c r="T861" s="141">
        <f t="shared" si="499"/>
        <v>0.89553522616740144</v>
      </c>
      <c r="U861" s="16" t="str">
        <f t="shared" si="499"/>
        <v xml:space="preserve"> </v>
      </c>
      <c r="V861" s="16" t="str">
        <f t="shared" si="499"/>
        <v xml:space="preserve"> </v>
      </c>
      <c r="W861" s="16" t="str">
        <f t="shared" si="499"/>
        <v xml:space="preserve"> </v>
      </c>
      <c r="X861" s="142">
        <f t="shared" si="499"/>
        <v>0.89553522616740144</v>
      </c>
    </row>
    <row r="862" spans="1:24" s="12" customFormat="1" ht="35.1" customHeight="1" x14ac:dyDescent="0.2">
      <c r="A862" s="110"/>
      <c r="B862" s="11"/>
      <c r="C862" s="14" t="s">
        <v>368</v>
      </c>
      <c r="D862" s="8">
        <v>3</v>
      </c>
      <c r="E862" s="84">
        <f t="shared" si="500"/>
        <v>104850</v>
      </c>
      <c r="F862" s="84">
        <f>+F863+F864+F865+F866+F867+F868+F869+F870+F871+F872+F873</f>
        <v>0</v>
      </c>
      <c r="G862" s="84">
        <f t="shared" ref="G862:I862" si="521">+G863+G864+G865+G866+G867+G868+G869+G870+G871+G872+G873</f>
        <v>0</v>
      </c>
      <c r="H862" s="84">
        <f t="shared" si="521"/>
        <v>0</v>
      </c>
      <c r="I862" s="115">
        <f t="shared" si="521"/>
        <v>104850</v>
      </c>
      <c r="J862" s="135">
        <f t="shared" si="502"/>
        <v>135721.60000000001</v>
      </c>
      <c r="K862" s="84">
        <f>+K863+K864+K865+K866+K867+K868+K869+K870+K871+K872+K873</f>
        <v>0</v>
      </c>
      <c r="L862" s="84">
        <f t="shared" ref="L862:N862" si="522">+L863+L864+L865+L866+L867+L868+L869+L870+L871+L872+L873</f>
        <v>0</v>
      </c>
      <c r="M862" s="84">
        <f t="shared" si="522"/>
        <v>0</v>
      </c>
      <c r="N862" s="115">
        <f t="shared" si="522"/>
        <v>135721.60000000001</v>
      </c>
      <c r="O862" s="135">
        <f t="shared" si="504"/>
        <v>60276.89</v>
      </c>
      <c r="P862" s="84">
        <f>+P863+P864+P865+P866+P867+P868+P869+P870+P871+P872+P873</f>
        <v>0</v>
      </c>
      <c r="Q862" s="84">
        <f t="shared" ref="Q862:R862" si="523">+Q863+Q864+Q865+Q866+Q867+Q868+Q869+Q870+Q871+Q872+Q873</f>
        <v>0</v>
      </c>
      <c r="R862" s="84">
        <f t="shared" si="523"/>
        <v>0</v>
      </c>
      <c r="S862" s="115">
        <f>+S863+S864+S865+S866+S867+S868+S869+S870+S871+S872+S873</f>
        <v>60276.89</v>
      </c>
      <c r="T862" s="139">
        <f t="shared" si="499"/>
        <v>0.44412156944804659</v>
      </c>
      <c r="U862" s="9" t="str">
        <f t="shared" si="499"/>
        <v xml:space="preserve"> </v>
      </c>
      <c r="V862" s="9" t="str">
        <f t="shared" si="499"/>
        <v xml:space="preserve"> </v>
      </c>
      <c r="W862" s="9" t="str">
        <f t="shared" si="499"/>
        <v xml:space="preserve"> </v>
      </c>
      <c r="X862" s="140">
        <f t="shared" si="499"/>
        <v>0.44412156944804659</v>
      </c>
    </row>
    <row r="863" spans="1:24" ht="35.1" customHeight="1" x14ac:dyDescent="0.2">
      <c r="A863" s="111"/>
      <c r="B863" s="32"/>
      <c r="C863" s="15" t="s">
        <v>717</v>
      </c>
      <c r="D863" s="38">
        <v>3</v>
      </c>
      <c r="E863" s="85">
        <f t="shared" si="500"/>
        <v>0</v>
      </c>
      <c r="F863" s="81"/>
      <c r="G863" s="86"/>
      <c r="H863" s="85"/>
      <c r="I863" s="116">
        <v>0</v>
      </c>
      <c r="J863" s="134">
        <f t="shared" si="502"/>
        <v>13925.800000000001</v>
      </c>
      <c r="K863" s="81"/>
      <c r="L863" s="86"/>
      <c r="M863" s="85"/>
      <c r="N863" s="116">
        <v>13925.800000000001</v>
      </c>
      <c r="O863" s="134">
        <f t="shared" si="504"/>
        <v>9166.5300000000007</v>
      </c>
      <c r="P863" s="81"/>
      <c r="Q863" s="86"/>
      <c r="R863" s="85"/>
      <c r="S863" s="116">
        <v>9166.5300000000007</v>
      </c>
      <c r="T863" s="141">
        <f t="shared" si="499"/>
        <v>0.65824081919889699</v>
      </c>
      <c r="U863" s="16" t="str">
        <f t="shared" si="499"/>
        <v xml:space="preserve"> </v>
      </c>
      <c r="V863" s="16" t="str">
        <f t="shared" si="499"/>
        <v xml:space="preserve"> </v>
      </c>
      <c r="W863" s="16" t="str">
        <f t="shared" si="499"/>
        <v xml:space="preserve"> </v>
      </c>
      <c r="X863" s="142">
        <f t="shared" si="499"/>
        <v>0.65824081919889699</v>
      </c>
    </row>
    <row r="864" spans="1:24" ht="35.1" customHeight="1" x14ac:dyDescent="0.2">
      <c r="A864" s="111"/>
      <c r="B864" s="32"/>
      <c r="C864" s="15" t="s">
        <v>718</v>
      </c>
      <c r="D864" s="38">
        <v>3</v>
      </c>
      <c r="E864" s="85">
        <f t="shared" ref="E864:E873" si="524">SUM(F864:I864)</f>
        <v>11650</v>
      </c>
      <c r="F864" s="81"/>
      <c r="G864" s="86"/>
      <c r="H864" s="85"/>
      <c r="I864" s="116">
        <v>11650</v>
      </c>
      <c r="J864" s="134">
        <f t="shared" ref="J864:J873" si="525">SUM(K864:N864)</f>
        <v>11650</v>
      </c>
      <c r="K864" s="81"/>
      <c r="L864" s="86"/>
      <c r="M864" s="85"/>
      <c r="N864" s="116">
        <v>11650</v>
      </c>
      <c r="O864" s="134">
        <f t="shared" ref="O864:O873" si="526">SUM(P864:S864)</f>
        <v>1535.93</v>
      </c>
      <c r="P864" s="81"/>
      <c r="Q864" s="86"/>
      <c r="R864" s="85"/>
      <c r="S864" s="116">
        <v>1535.93</v>
      </c>
      <c r="T864" s="141">
        <f t="shared" si="499"/>
        <v>0.13183948497854078</v>
      </c>
      <c r="U864" s="16" t="str">
        <f t="shared" si="499"/>
        <v xml:space="preserve"> </v>
      </c>
      <c r="V864" s="16" t="str">
        <f t="shared" si="499"/>
        <v xml:space="preserve"> </v>
      </c>
      <c r="W864" s="16" t="str">
        <f t="shared" si="499"/>
        <v xml:space="preserve"> </v>
      </c>
      <c r="X864" s="142">
        <f t="shared" si="499"/>
        <v>0.13183948497854078</v>
      </c>
    </row>
    <row r="865" spans="1:24" ht="35.1" customHeight="1" x14ac:dyDescent="0.2">
      <c r="A865" s="111"/>
      <c r="B865" s="32"/>
      <c r="C865" s="15" t="s">
        <v>675</v>
      </c>
      <c r="D865" s="38">
        <v>3</v>
      </c>
      <c r="E865" s="85">
        <f t="shared" si="524"/>
        <v>11650</v>
      </c>
      <c r="F865" s="81"/>
      <c r="G865" s="86"/>
      <c r="H865" s="85"/>
      <c r="I865" s="116">
        <v>11650</v>
      </c>
      <c r="J865" s="134">
        <f t="shared" si="525"/>
        <v>11650</v>
      </c>
      <c r="K865" s="81"/>
      <c r="L865" s="86"/>
      <c r="M865" s="85"/>
      <c r="N865" s="116">
        <v>11650</v>
      </c>
      <c r="O865" s="134">
        <f t="shared" si="526"/>
        <v>4970.18</v>
      </c>
      <c r="P865" s="81"/>
      <c r="Q865" s="86"/>
      <c r="R865" s="85"/>
      <c r="S865" s="116">
        <v>4970.18</v>
      </c>
      <c r="T865" s="141">
        <f t="shared" si="499"/>
        <v>0.42662489270386267</v>
      </c>
      <c r="U865" s="16" t="str">
        <f t="shared" si="499"/>
        <v xml:space="preserve"> </v>
      </c>
      <c r="V865" s="16" t="str">
        <f t="shared" si="499"/>
        <v xml:space="preserve"> </v>
      </c>
      <c r="W865" s="16" t="str">
        <f t="shared" si="499"/>
        <v xml:space="preserve"> </v>
      </c>
      <c r="X865" s="142">
        <f t="shared" si="499"/>
        <v>0.42662489270386267</v>
      </c>
    </row>
    <row r="866" spans="1:24" ht="46.5" customHeight="1" x14ac:dyDescent="0.2">
      <c r="A866" s="111"/>
      <c r="B866" s="32"/>
      <c r="C866" s="15" t="s">
        <v>719</v>
      </c>
      <c r="D866" s="38">
        <v>3</v>
      </c>
      <c r="E866" s="85">
        <f t="shared" si="524"/>
        <v>11650</v>
      </c>
      <c r="F866" s="81"/>
      <c r="G866" s="86"/>
      <c r="H866" s="85"/>
      <c r="I866" s="116">
        <v>11650</v>
      </c>
      <c r="J866" s="134">
        <f t="shared" si="525"/>
        <v>11650</v>
      </c>
      <c r="K866" s="81"/>
      <c r="L866" s="86"/>
      <c r="M866" s="85"/>
      <c r="N866" s="116">
        <v>11650</v>
      </c>
      <c r="O866" s="134">
        <f t="shared" si="526"/>
        <v>4651.3599999999997</v>
      </c>
      <c r="P866" s="81"/>
      <c r="Q866" s="86"/>
      <c r="R866" s="85"/>
      <c r="S866" s="116">
        <v>4651.3599999999997</v>
      </c>
      <c r="T866" s="141">
        <f t="shared" si="499"/>
        <v>0.39925836909871243</v>
      </c>
      <c r="U866" s="16" t="str">
        <f t="shared" si="499"/>
        <v xml:space="preserve"> </v>
      </c>
      <c r="V866" s="16" t="str">
        <f t="shared" si="499"/>
        <v xml:space="preserve"> </v>
      </c>
      <c r="W866" s="16" t="str">
        <f t="shared" si="499"/>
        <v xml:space="preserve"> </v>
      </c>
      <c r="X866" s="142">
        <f t="shared" si="499"/>
        <v>0.39925836909871243</v>
      </c>
    </row>
    <row r="867" spans="1:24" ht="45" customHeight="1" x14ac:dyDescent="0.2">
      <c r="A867" s="111"/>
      <c r="B867" s="32"/>
      <c r="C867" s="15" t="s">
        <v>677</v>
      </c>
      <c r="D867" s="38">
        <v>3</v>
      </c>
      <c r="E867" s="85">
        <f t="shared" si="524"/>
        <v>11650</v>
      </c>
      <c r="F867" s="81"/>
      <c r="G867" s="86"/>
      <c r="H867" s="85"/>
      <c r="I867" s="116">
        <v>11650</v>
      </c>
      <c r="J867" s="134">
        <f t="shared" si="525"/>
        <v>11650</v>
      </c>
      <c r="K867" s="81"/>
      <c r="L867" s="86"/>
      <c r="M867" s="85"/>
      <c r="N867" s="116">
        <v>11650</v>
      </c>
      <c r="O867" s="134">
        <f t="shared" si="526"/>
        <v>4615.3999999999996</v>
      </c>
      <c r="P867" s="81"/>
      <c r="Q867" s="86"/>
      <c r="R867" s="85"/>
      <c r="S867" s="116">
        <v>4615.3999999999996</v>
      </c>
      <c r="T867" s="141">
        <f t="shared" si="499"/>
        <v>0.39617167381974244</v>
      </c>
      <c r="U867" s="16" t="str">
        <f t="shared" si="499"/>
        <v xml:space="preserve"> </v>
      </c>
      <c r="V867" s="16" t="str">
        <f t="shared" si="499"/>
        <v xml:space="preserve"> </v>
      </c>
      <c r="W867" s="16" t="str">
        <f t="shared" si="499"/>
        <v xml:space="preserve"> </v>
      </c>
      <c r="X867" s="142">
        <f t="shared" si="499"/>
        <v>0.39617167381974244</v>
      </c>
    </row>
    <row r="868" spans="1:24" ht="35.1" customHeight="1" x14ac:dyDescent="0.2">
      <c r="A868" s="111"/>
      <c r="B868" s="32"/>
      <c r="C868" s="15" t="s">
        <v>720</v>
      </c>
      <c r="D868" s="38">
        <v>3</v>
      </c>
      <c r="E868" s="85">
        <f t="shared" si="524"/>
        <v>11650</v>
      </c>
      <c r="F868" s="81"/>
      <c r="G868" s="86"/>
      <c r="H868" s="85"/>
      <c r="I868" s="116">
        <v>11650</v>
      </c>
      <c r="J868" s="134">
        <f t="shared" si="525"/>
        <v>11650</v>
      </c>
      <c r="K868" s="81"/>
      <c r="L868" s="86"/>
      <c r="M868" s="85"/>
      <c r="N868" s="116">
        <v>11650</v>
      </c>
      <c r="O868" s="134">
        <f t="shared" si="526"/>
        <v>4677.7299999999996</v>
      </c>
      <c r="P868" s="81"/>
      <c r="Q868" s="86"/>
      <c r="R868" s="85"/>
      <c r="S868" s="116">
        <v>4677.7299999999996</v>
      </c>
      <c r="T868" s="141">
        <f t="shared" si="499"/>
        <v>0.40152188841201714</v>
      </c>
      <c r="U868" s="16" t="str">
        <f t="shared" si="499"/>
        <v xml:space="preserve"> </v>
      </c>
      <c r="V868" s="16" t="str">
        <f t="shared" si="499"/>
        <v xml:space="preserve"> </v>
      </c>
      <c r="W868" s="16" t="str">
        <f t="shared" si="499"/>
        <v xml:space="preserve"> </v>
      </c>
      <c r="X868" s="142">
        <f t="shared" si="499"/>
        <v>0.40152188841201714</v>
      </c>
    </row>
    <row r="869" spans="1:24" ht="35.1" customHeight="1" x14ac:dyDescent="0.2">
      <c r="A869" s="111"/>
      <c r="B869" s="32"/>
      <c r="C869" s="15" t="s">
        <v>721</v>
      </c>
      <c r="D869" s="38">
        <v>3</v>
      </c>
      <c r="E869" s="85">
        <f t="shared" si="524"/>
        <v>11650</v>
      </c>
      <c r="F869" s="81"/>
      <c r="G869" s="86"/>
      <c r="H869" s="85"/>
      <c r="I869" s="116">
        <v>11650</v>
      </c>
      <c r="J869" s="134">
        <f t="shared" si="525"/>
        <v>11650</v>
      </c>
      <c r="K869" s="81"/>
      <c r="L869" s="86"/>
      <c r="M869" s="85"/>
      <c r="N869" s="116">
        <v>11650</v>
      </c>
      <c r="O869" s="134">
        <f t="shared" si="526"/>
        <v>1532.74</v>
      </c>
      <c r="P869" s="81"/>
      <c r="Q869" s="86"/>
      <c r="R869" s="85"/>
      <c r="S869" s="116">
        <v>1532.74</v>
      </c>
      <c r="T869" s="141">
        <f t="shared" si="499"/>
        <v>0.13156566523605151</v>
      </c>
      <c r="U869" s="16" t="str">
        <f t="shared" si="499"/>
        <v xml:space="preserve"> </v>
      </c>
      <c r="V869" s="16" t="str">
        <f t="shared" si="499"/>
        <v xml:space="preserve"> </v>
      </c>
      <c r="W869" s="16" t="str">
        <f t="shared" si="499"/>
        <v xml:space="preserve"> </v>
      </c>
      <c r="X869" s="142">
        <f t="shared" si="499"/>
        <v>0.13156566523605151</v>
      </c>
    </row>
    <row r="870" spans="1:24" ht="35.1" customHeight="1" x14ac:dyDescent="0.2">
      <c r="A870" s="111"/>
      <c r="B870" s="32"/>
      <c r="C870" s="15" t="s">
        <v>722</v>
      </c>
      <c r="D870" s="38">
        <v>3</v>
      </c>
      <c r="E870" s="85">
        <f t="shared" si="524"/>
        <v>11650</v>
      </c>
      <c r="F870" s="81"/>
      <c r="G870" s="86"/>
      <c r="H870" s="85"/>
      <c r="I870" s="116">
        <v>11650</v>
      </c>
      <c r="J870" s="134">
        <f t="shared" si="525"/>
        <v>11650</v>
      </c>
      <c r="K870" s="81"/>
      <c r="L870" s="86"/>
      <c r="M870" s="85"/>
      <c r="N870" s="116">
        <v>11650</v>
      </c>
      <c r="O870" s="134">
        <f t="shared" si="526"/>
        <v>4665.74</v>
      </c>
      <c r="P870" s="81"/>
      <c r="Q870" s="86"/>
      <c r="R870" s="85"/>
      <c r="S870" s="116">
        <v>4665.74</v>
      </c>
      <c r="T870" s="141">
        <f t="shared" si="499"/>
        <v>0.40049270386266095</v>
      </c>
      <c r="U870" s="16" t="str">
        <f t="shared" si="499"/>
        <v xml:space="preserve"> </v>
      </c>
      <c r="V870" s="16" t="str">
        <f t="shared" si="499"/>
        <v xml:space="preserve"> </v>
      </c>
      <c r="W870" s="16" t="str">
        <f t="shared" si="499"/>
        <v xml:space="preserve"> </v>
      </c>
      <c r="X870" s="142">
        <f t="shared" si="499"/>
        <v>0.40049270386266095</v>
      </c>
    </row>
    <row r="871" spans="1:24" ht="35.1" customHeight="1" x14ac:dyDescent="0.2">
      <c r="A871" s="111"/>
      <c r="B871" s="32"/>
      <c r="C871" s="15" t="s">
        <v>694</v>
      </c>
      <c r="D871" s="38">
        <v>3</v>
      </c>
      <c r="E871" s="85">
        <f t="shared" si="524"/>
        <v>11650</v>
      </c>
      <c r="F871" s="81"/>
      <c r="G871" s="86"/>
      <c r="H871" s="85"/>
      <c r="I871" s="116">
        <v>11650</v>
      </c>
      <c r="J871" s="134">
        <f t="shared" si="525"/>
        <v>11650</v>
      </c>
      <c r="K871" s="81"/>
      <c r="L871" s="86"/>
      <c r="M871" s="85"/>
      <c r="N871" s="116">
        <v>11650</v>
      </c>
      <c r="O871" s="134">
        <f t="shared" si="526"/>
        <v>4044.07</v>
      </c>
      <c r="P871" s="81"/>
      <c r="Q871" s="86"/>
      <c r="R871" s="85"/>
      <c r="S871" s="116">
        <v>4044.07</v>
      </c>
      <c r="T871" s="141">
        <f t="shared" si="499"/>
        <v>0.3471304721030043</v>
      </c>
      <c r="U871" s="16" t="str">
        <f t="shared" si="499"/>
        <v xml:space="preserve"> </v>
      </c>
      <c r="V871" s="16" t="str">
        <f t="shared" si="499"/>
        <v xml:space="preserve"> </v>
      </c>
      <c r="W871" s="16" t="str">
        <f t="shared" si="499"/>
        <v xml:space="preserve"> </v>
      </c>
      <c r="X871" s="142">
        <f t="shared" si="499"/>
        <v>0.3471304721030043</v>
      </c>
    </row>
    <row r="872" spans="1:24" ht="35.1" customHeight="1" x14ac:dyDescent="0.2">
      <c r="A872" s="111"/>
      <c r="B872" s="32"/>
      <c r="C872" s="15" t="s">
        <v>723</v>
      </c>
      <c r="D872" s="38">
        <v>3</v>
      </c>
      <c r="E872" s="85">
        <f t="shared" si="524"/>
        <v>11650</v>
      </c>
      <c r="F872" s="81"/>
      <c r="G872" s="86"/>
      <c r="H872" s="85"/>
      <c r="I872" s="116">
        <v>11650</v>
      </c>
      <c r="J872" s="134">
        <f t="shared" si="525"/>
        <v>11650</v>
      </c>
      <c r="K872" s="81"/>
      <c r="L872" s="86"/>
      <c r="M872" s="85"/>
      <c r="N872" s="116">
        <v>11650</v>
      </c>
      <c r="O872" s="134">
        <f t="shared" si="526"/>
        <v>5301.79</v>
      </c>
      <c r="P872" s="81"/>
      <c r="Q872" s="86"/>
      <c r="R872" s="85"/>
      <c r="S872" s="116">
        <v>5301.79</v>
      </c>
      <c r="T872" s="141">
        <f t="shared" si="499"/>
        <v>0.45508927038626606</v>
      </c>
      <c r="U872" s="16" t="str">
        <f t="shared" si="499"/>
        <v xml:space="preserve"> </v>
      </c>
      <c r="V872" s="16" t="str">
        <f t="shared" si="499"/>
        <v xml:space="preserve"> </v>
      </c>
      <c r="W872" s="16" t="str">
        <f t="shared" si="499"/>
        <v xml:space="preserve"> </v>
      </c>
      <c r="X872" s="142">
        <f t="shared" si="499"/>
        <v>0.45508927038626606</v>
      </c>
    </row>
    <row r="873" spans="1:24" ht="48" customHeight="1" x14ac:dyDescent="0.2">
      <c r="A873" s="111"/>
      <c r="B873" s="32"/>
      <c r="C873" s="15" t="s">
        <v>724</v>
      </c>
      <c r="D873" s="38">
        <v>3</v>
      </c>
      <c r="E873" s="85">
        <f t="shared" si="524"/>
        <v>0</v>
      </c>
      <c r="F873" s="81"/>
      <c r="G873" s="86"/>
      <c r="H873" s="85"/>
      <c r="I873" s="116">
        <v>0</v>
      </c>
      <c r="J873" s="134">
        <f t="shared" si="525"/>
        <v>16945.8</v>
      </c>
      <c r="K873" s="81"/>
      <c r="L873" s="86"/>
      <c r="M873" s="85"/>
      <c r="N873" s="116">
        <v>16945.8</v>
      </c>
      <c r="O873" s="134">
        <f t="shared" si="526"/>
        <v>15115.42</v>
      </c>
      <c r="P873" s="81"/>
      <c r="Q873" s="86"/>
      <c r="R873" s="85"/>
      <c r="S873" s="116">
        <v>15115.42</v>
      </c>
      <c r="T873" s="141">
        <f t="shared" si="499"/>
        <v>0.89198621487330199</v>
      </c>
      <c r="U873" s="16" t="str">
        <f t="shared" si="499"/>
        <v xml:space="preserve"> </v>
      </c>
      <c r="V873" s="16" t="str">
        <f t="shared" si="499"/>
        <v xml:space="preserve"> </v>
      </c>
      <c r="W873" s="16" t="str">
        <f t="shared" si="499"/>
        <v xml:space="preserve"> </v>
      </c>
      <c r="X873" s="142">
        <f t="shared" si="499"/>
        <v>0.89198621487330199</v>
      </c>
    </row>
    <row r="874" spans="1:24" s="12" customFormat="1" ht="35.1" customHeight="1" x14ac:dyDescent="0.2">
      <c r="A874" s="110"/>
      <c r="B874" s="11"/>
      <c r="C874" s="14" t="s">
        <v>478</v>
      </c>
      <c r="D874" s="8">
        <v>3</v>
      </c>
      <c r="E874" s="84">
        <f t="shared" si="500"/>
        <v>184950</v>
      </c>
      <c r="F874" s="84">
        <f>+F875+F876+F877+F878+F879+F880+F881</f>
        <v>0</v>
      </c>
      <c r="G874" s="84">
        <f t="shared" ref="G874:I874" si="527">+G875+G876+G877+G878+G879+G880+G881</f>
        <v>0</v>
      </c>
      <c r="H874" s="84">
        <f t="shared" si="527"/>
        <v>0</v>
      </c>
      <c r="I874" s="115">
        <f t="shared" si="527"/>
        <v>184950</v>
      </c>
      <c r="J874" s="135">
        <f t="shared" si="502"/>
        <v>84719</v>
      </c>
      <c r="K874" s="84">
        <f>+K875+K876+K877+K878+K879+K880+K881</f>
        <v>0</v>
      </c>
      <c r="L874" s="84">
        <f t="shared" ref="L874:M874" si="528">+L875+L876+L877+L878+L879+L880+L881</f>
        <v>0</v>
      </c>
      <c r="M874" s="84">
        <f t="shared" si="528"/>
        <v>0</v>
      </c>
      <c r="N874" s="115">
        <f>+N875+N876+N877+N878+N879+N880+N881+7274+42000</f>
        <v>84719</v>
      </c>
      <c r="O874" s="135">
        <f t="shared" si="504"/>
        <v>53757.700000000004</v>
      </c>
      <c r="P874" s="84">
        <f>+P875+P876+P877+P878+P879+P880+P881</f>
        <v>0</v>
      </c>
      <c r="Q874" s="84">
        <f t="shared" ref="Q874:R874" si="529">+Q875+Q876+Q877+Q878+Q879+Q880+Q881</f>
        <v>0</v>
      </c>
      <c r="R874" s="84">
        <f t="shared" si="529"/>
        <v>0</v>
      </c>
      <c r="S874" s="115">
        <f>+S875+S876+S877+S878+S879+S880+S881+45270.19</f>
        <v>53757.700000000004</v>
      </c>
      <c r="T874" s="139">
        <f t="shared" si="499"/>
        <v>0.63454124812615831</v>
      </c>
      <c r="U874" s="9" t="str">
        <f t="shared" si="499"/>
        <v xml:space="preserve"> </v>
      </c>
      <c r="V874" s="9" t="str">
        <f t="shared" si="499"/>
        <v xml:space="preserve"> </v>
      </c>
      <c r="W874" s="9" t="str">
        <f t="shared" si="499"/>
        <v xml:space="preserve"> </v>
      </c>
      <c r="X874" s="140">
        <f t="shared" si="499"/>
        <v>0.63454124812615831</v>
      </c>
    </row>
    <row r="875" spans="1:24" ht="41.25" customHeight="1" x14ac:dyDescent="0.2">
      <c r="A875" s="111"/>
      <c r="B875" s="32"/>
      <c r="C875" s="15" t="s">
        <v>620</v>
      </c>
      <c r="D875" s="38">
        <v>3</v>
      </c>
      <c r="E875" s="85">
        <f t="shared" ref="E875:E878" si="530">SUM(F875:I875)</f>
        <v>50000</v>
      </c>
      <c r="F875" s="81"/>
      <c r="G875" s="86"/>
      <c r="H875" s="85"/>
      <c r="I875" s="116">
        <v>50000</v>
      </c>
      <c r="J875" s="134">
        <f t="shared" ref="J875:J880" si="531">SUM(K875:N875)</f>
        <v>0</v>
      </c>
      <c r="K875" s="81"/>
      <c r="L875" s="86"/>
      <c r="M875" s="85"/>
      <c r="N875" s="116">
        <v>0</v>
      </c>
      <c r="O875" s="134">
        <f t="shared" ref="O875:O880" si="532">SUM(P875:S875)</f>
        <v>0</v>
      </c>
      <c r="P875" s="81"/>
      <c r="Q875" s="86"/>
      <c r="R875" s="85"/>
      <c r="S875" s="116">
        <v>0</v>
      </c>
      <c r="T875" s="141" t="str">
        <f t="shared" si="499"/>
        <v xml:space="preserve"> </v>
      </c>
      <c r="U875" s="16" t="str">
        <f t="shared" si="499"/>
        <v xml:space="preserve"> </v>
      </c>
      <c r="V875" s="16" t="str">
        <f t="shared" si="499"/>
        <v xml:space="preserve"> </v>
      </c>
      <c r="W875" s="16" t="str">
        <f t="shared" si="499"/>
        <v xml:space="preserve"> </v>
      </c>
      <c r="X875" s="142" t="str">
        <f t="shared" si="499"/>
        <v xml:space="preserve"> </v>
      </c>
    </row>
    <row r="876" spans="1:24" ht="35.1" customHeight="1" x14ac:dyDescent="0.2">
      <c r="A876" s="111"/>
      <c r="B876" s="32"/>
      <c r="C876" s="15" t="s">
        <v>621</v>
      </c>
      <c r="D876" s="38">
        <v>3</v>
      </c>
      <c r="E876" s="85">
        <f t="shared" si="530"/>
        <v>50000</v>
      </c>
      <c r="F876" s="81"/>
      <c r="G876" s="86"/>
      <c r="H876" s="85"/>
      <c r="I876" s="116">
        <v>50000</v>
      </c>
      <c r="J876" s="134">
        <f t="shared" si="531"/>
        <v>0</v>
      </c>
      <c r="K876" s="81"/>
      <c r="L876" s="86"/>
      <c r="M876" s="85"/>
      <c r="N876" s="116">
        <v>0</v>
      </c>
      <c r="O876" s="134">
        <f t="shared" si="532"/>
        <v>0</v>
      </c>
      <c r="P876" s="81"/>
      <c r="Q876" s="86"/>
      <c r="R876" s="85"/>
      <c r="S876" s="116">
        <v>0</v>
      </c>
      <c r="T876" s="141" t="str">
        <f t="shared" si="499"/>
        <v xml:space="preserve"> </v>
      </c>
      <c r="U876" s="16" t="str">
        <f t="shared" si="499"/>
        <v xml:space="preserve"> </v>
      </c>
      <c r="V876" s="16" t="str">
        <f t="shared" si="499"/>
        <v xml:space="preserve"> </v>
      </c>
      <c r="W876" s="16" t="str">
        <f t="shared" si="499"/>
        <v xml:space="preserve"> </v>
      </c>
      <c r="X876" s="142" t="str">
        <f t="shared" si="499"/>
        <v xml:space="preserve"> </v>
      </c>
    </row>
    <row r="877" spans="1:24" ht="35.1" customHeight="1" x14ac:dyDescent="0.2">
      <c r="A877" s="111"/>
      <c r="B877" s="32"/>
      <c r="C877" s="15" t="s">
        <v>622</v>
      </c>
      <c r="D877" s="38">
        <v>3</v>
      </c>
      <c r="E877" s="85">
        <f t="shared" si="530"/>
        <v>50000</v>
      </c>
      <c r="F877" s="81"/>
      <c r="G877" s="86"/>
      <c r="H877" s="85"/>
      <c r="I877" s="116">
        <v>50000</v>
      </c>
      <c r="J877" s="134">
        <f t="shared" si="531"/>
        <v>0</v>
      </c>
      <c r="K877" s="81"/>
      <c r="L877" s="86"/>
      <c r="M877" s="85"/>
      <c r="N877" s="116">
        <v>0</v>
      </c>
      <c r="O877" s="134">
        <f t="shared" si="532"/>
        <v>0</v>
      </c>
      <c r="P877" s="81"/>
      <c r="Q877" s="86"/>
      <c r="R877" s="85"/>
      <c r="S877" s="116">
        <v>0</v>
      </c>
      <c r="T877" s="141" t="str">
        <f t="shared" si="499"/>
        <v xml:space="preserve"> </v>
      </c>
      <c r="U877" s="16" t="str">
        <f t="shared" si="499"/>
        <v xml:space="preserve"> </v>
      </c>
      <c r="V877" s="16" t="str">
        <f t="shared" si="499"/>
        <v xml:space="preserve"> </v>
      </c>
      <c r="W877" s="16" t="str">
        <f t="shared" si="499"/>
        <v xml:space="preserve"> </v>
      </c>
      <c r="X877" s="142" t="str">
        <f t="shared" si="499"/>
        <v xml:space="preserve"> </v>
      </c>
    </row>
    <row r="878" spans="1:24" ht="35.1" customHeight="1" x14ac:dyDescent="0.2">
      <c r="A878" s="111"/>
      <c r="B878" s="32"/>
      <c r="C878" s="15" t="s">
        <v>725</v>
      </c>
      <c r="D878" s="38">
        <v>3</v>
      </c>
      <c r="E878" s="85">
        <f t="shared" si="530"/>
        <v>11650</v>
      </c>
      <c r="F878" s="81"/>
      <c r="G878" s="86"/>
      <c r="H878" s="85"/>
      <c r="I878" s="116">
        <v>11650</v>
      </c>
      <c r="J878" s="134">
        <f t="shared" si="531"/>
        <v>11650</v>
      </c>
      <c r="K878" s="81"/>
      <c r="L878" s="86"/>
      <c r="M878" s="85"/>
      <c r="N878" s="116">
        <v>11650</v>
      </c>
      <c r="O878" s="134">
        <f t="shared" si="532"/>
        <v>4811.97</v>
      </c>
      <c r="P878" s="81"/>
      <c r="Q878" s="86"/>
      <c r="R878" s="85"/>
      <c r="S878" s="116">
        <v>4811.97</v>
      </c>
      <c r="T878" s="141">
        <f t="shared" si="499"/>
        <v>0.41304463519313306</v>
      </c>
      <c r="U878" s="16" t="str">
        <f t="shared" si="499"/>
        <v xml:space="preserve"> </v>
      </c>
      <c r="V878" s="16" t="str">
        <f t="shared" si="499"/>
        <v xml:space="preserve"> </v>
      </c>
      <c r="W878" s="16" t="str">
        <f t="shared" si="499"/>
        <v xml:space="preserve"> </v>
      </c>
      <c r="X878" s="142">
        <f t="shared" si="499"/>
        <v>0.41304463519313306</v>
      </c>
    </row>
    <row r="879" spans="1:24" ht="35.1" customHeight="1" x14ac:dyDescent="0.2">
      <c r="A879" s="111"/>
      <c r="B879" s="32"/>
      <c r="C879" s="15" t="s">
        <v>680</v>
      </c>
      <c r="D879" s="38">
        <v>3</v>
      </c>
      <c r="E879" s="85">
        <f t="shared" ref="E879:E880" si="533">SUM(F879:I879)</f>
        <v>11650</v>
      </c>
      <c r="F879" s="81"/>
      <c r="G879" s="86"/>
      <c r="H879" s="85"/>
      <c r="I879" s="116">
        <v>11650</v>
      </c>
      <c r="J879" s="134">
        <f t="shared" si="531"/>
        <v>11650</v>
      </c>
      <c r="K879" s="81"/>
      <c r="L879" s="86"/>
      <c r="M879" s="85"/>
      <c r="N879" s="116">
        <v>11650</v>
      </c>
      <c r="O879" s="134">
        <f t="shared" si="532"/>
        <v>1571.89</v>
      </c>
      <c r="P879" s="81"/>
      <c r="Q879" s="86"/>
      <c r="R879" s="85"/>
      <c r="S879" s="116">
        <v>1571.89</v>
      </c>
      <c r="T879" s="141">
        <f t="shared" si="499"/>
        <v>0.13492618025751074</v>
      </c>
      <c r="U879" s="16" t="str">
        <f t="shared" si="499"/>
        <v xml:space="preserve"> </v>
      </c>
      <c r="V879" s="16" t="str">
        <f t="shared" si="499"/>
        <v xml:space="preserve"> </v>
      </c>
      <c r="W879" s="16" t="str">
        <f t="shared" si="499"/>
        <v xml:space="preserve"> </v>
      </c>
      <c r="X879" s="142">
        <f t="shared" si="499"/>
        <v>0.13492618025751074</v>
      </c>
    </row>
    <row r="880" spans="1:24" ht="35.1" customHeight="1" x14ac:dyDescent="0.2">
      <c r="A880" s="111"/>
      <c r="B880" s="32"/>
      <c r="C880" s="15" t="s">
        <v>726</v>
      </c>
      <c r="D880" s="38">
        <v>3</v>
      </c>
      <c r="E880" s="85">
        <f t="shared" si="533"/>
        <v>11650</v>
      </c>
      <c r="F880" s="81"/>
      <c r="G880" s="86"/>
      <c r="H880" s="85"/>
      <c r="I880" s="116">
        <v>11650</v>
      </c>
      <c r="J880" s="134">
        <f t="shared" si="531"/>
        <v>11650</v>
      </c>
      <c r="K880" s="81"/>
      <c r="L880" s="86"/>
      <c r="M880" s="85"/>
      <c r="N880" s="116">
        <v>11650</v>
      </c>
      <c r="O880" s="134">
        <f t="shared" si="532"/>
        <v>1608.65</v>
      </c>
      <c r="P880" s="81"/>
      <c r="Q880" s="86"/>
      <c r="R880" s="85"/>
      <c r="S880" s="116">
        <v>1608.65</v>
      </c>
      <c r="T880" s="141">
        <f t="shared" si="499"/>
        <v>0.1380815450643777</v>
      </c>
      <c r="U880" s="16" t="str">
        <f t="shared" si="499"/>
        <v xml:space="preserve"> </v>
      </c>
      <c r="V880" s="16" t="str">
        <f t="shared" si="499"/>
        <v xml:space="preserve"> </v>
      </c>
      <c r="W880" s="16" t="str">
        <f t="shared" si="499"/>
        <v xml:space="preserve"> </v>
      </c>
      <c r="X880" s="142">
        <f t="shared" si="499"/>
        <v>0.1380815450643777</v>
      </c>
    </row>
    <row r="881" spans="1:24" ht="45" customHeight="1" x14ac:dyDescent="0.2">
      <c r="A881" s="111"/>
      <c r="B881" s="32"/>
      <c r="C881" s="15" t="s">
        <v>727</v>
      </c>
      <c r="D881" s="38">
        <v>3</v>
      </c>
      <c r="E881" s="85">
        <f t="shared" si="500"/>
        <v>0</v>
      </c>
      <c r="F881" s="81"/>
      <c r="G881" s="86"/>
      <c r="H881" s="85"/>
      <c r="I881" s="116">
        <v>0</v>
      </c>
      <c r="J881" s="134">
        <f t="shared" si="502"/>
        <v>495</v>
      </c>
      <c r="K881" s="81"/>
      <c r="L881" s="86"/>
      <c r="M881" s="85"/>
      <c r="N881" s="116">
        <v>495</v>
      </c>
      <c r="O881" s="134">
        <f t="shared" si="504"/>
        <v>495</v>
      </c>
      <c r="P881" s="81"/>
      <c r="Q881" s="86"/>
      <c r="R881" s="85"/>
      <c r="S881" s="116">
        <v>495</v>
      </c>
      <c r="T881" s="141">
        <f t="shared" si="499"/>
        <v>1</v>
      </c>
      <c r="U881" s="16" t="str">
        <f t="shared" si="499"/>
        <v xml:space="preserve"> </v>
      </c>
      <c r="V881" s="16" t="str">
        <f t="shared" si="499"/>
        <v xml:space="preserve"> </v>
      </c>
      <c r="W881" s="16" t="str">
        <f t="shared" si="499"/>
        <v xml:space="preserve"> </v>
      </c>
      <c r="X881" s="142">
        <f t="shared" si="499"/>
        <v>1</v>
      </c>
    </row>
    <row r="882" spans="1:24" s="12" customFormat="1" ht="35.1" customHeight="1" x14ac:dyDescent="0.2">
      <c r="A882" s="110"/>
      <c r="B882" s="11"/>
      <c r="C882" s="14" t="s">
        <v>366</v>
      </c>
      <c r="D882" s="8">
        <v>3</v>
      </c>
      <c r="E882" s="84">
        <f t="shared" si="500"/>
        <v>131550</v>
      </c>
      <c r="F882" s="84">
        <f>+F883+F884+F885+F886+F887+F888+F889+F890+F891+F892+F893+F894+F895+F896+F897+F898+F899+F900+F901+F902+F903</f>
        <v>0</v>
      </c>
      <c r="G882" s="84">
        <f t="shared" ref="G882:I882" si="534">+G883+G884+G885+G886+G887+G888+G889+G890+G891+G892+G893+G894+G895+G896+G897+G898+G899+G900+G901+G902+G903</f>
        <v>0</v>
      </c>
      <c r="H882" s="84">
        <f t="shared" si="534"/>
        <v>0</v>
      </c>
      <c r="I882" s="115">
        <f t="shared" si="534"/>
        <v>131550</v>
      </c>
      <c r="J882" s="135">
        <f t="shared" si="502"/>
        <v>116804.09999999998</v>
      </c>
      <c r="K882" s="84">
        <f>+K883+K884+K885+K886+K887+K888+K889+K890+K891+K892+K893+K894+K895+K896+K897+K898+K899+K900+K901+K902+K903</f>
        <v>0</v>
      </c>
      <c r="L882" s="84">
        <f t="shared" ref="L882:N882" si="535">+L883+L884+L885+L886+L887+L888+L889+L890+L891+L892+L893+L894+L895+L896+L897+L898+L899+L900+L901+L902+L903</f>
        <v>0</v>
      </c>
      <c r="M882" s="84">
        <f t="shared" si="535"/>
        <v>0</v>
      </c>
      <c r="N882" s="115">
        <f t="shared" si="535"/>
        <v>116804.09999999998</v>
      </c>
      <c r="O882" s="135">
        <f t="shared" si="504"/>
        <v>37736.42</v>
      </c>
      <c r="P882" s="84">
        <f>+P883+P884+P885+P886+P887+P888+P889+P890+P891+P892+P893+P894+P895+P896+P897+P898+P899+P900+P901+P902+P903</f>
        <v>0</v>
      </c>
      <c r="Q882" s="84">
        <f t="shared" ref="Q882:R882" si="536">+Q883+Q884+Q885+Q886+Q887+Q888+Q889+Q890+Q891+Q892+Q893+Q894+Q895+Q896+Q897+Q898+Q899+Q900+Q901+Q902+Q903</f>
        <v>0</v>
      </c>
      <c r="R882" s="84">
        <f t="shared" si="536"/>
        <v>0</v>
      </c>
      <c r="S882" s="115">
        <f>+S883+S884+S885+S886+S887+S888+S889+S890+S891+S892+S893+S894+S895+S896+S897+S898+S899+S900+S901+S902+S903</f>
        <v>37736.42</v>
      </c>
      <c r="T882" s="139">
        <f t="shared" si="499"/>
        <v>0.32307444687301223</v>
      </c>
      <c r="U882" s="9" t="str">
        <f t="shared" si="499"/>
        <v xml:space="preserve"> </v>
      </c>
      <c r="V882" s="9" t="str">
        <f t="shared" si="499"/>
        <v xml:space="preserve"> </v>
      </c>
      <c r="W882" s="9" t="str">
        <f t="shared" si="499"/>
        <v xml:space="preserve"> </v>
      </c>
      <c r="X882" s="140">
        <f t="shared" si="499"/>
        <v>0.32307444687301223</v>
      </c>
    </row>
    <row r="883" spans="1:24" ht="35.1" customHeight="1" x14ac:dyDescent="0.2">
      <c r="A883" s="111"/>
      <c r="B883" s="32"/>
      <c r="C883" s="15" t="s">
        <v>625</v>
      </c>
      <c r="D883" s="38">
        <v>3</v>
      </c>
      <c r="E883" s="85">
        <f t="shared" si="500"/>
        <v>50000</v>
      </c>
      <c r="F883" s="81"/>
      <c r="G883" s="86"/>
      <c r="H883" s="85"/>
      <c r="I883" s="116">
        <v>50000</v>
      </c>
      <c r="J883" s="134">
        <f t="shared" si="502"/>
        <v>22494.7</v>
      </c>
      <c r="K883" s="81"/>
      <c r="L883" s="86"/>
      <c r="M883" s="85"/>
      <c r="N883" s="116">
        <v>22494.7</v>
      </c>
      <c r="O883" s="134">
        <f t="shared" si="504"/>
        <v>18929.419999999998</v>
      </c>
      <c r="P883" s="81"/>
      <c r="Q883" s="86"/>
      <c r="R883" s="85"/>
      <c r="S883" s="116">
        <v>18929.419999999998</v>
      </c>
      <c r="T883" s="141">
        <f t="shared" si="499"/>
        <v>0.84150577691634021</v>
      </c>
      <c r="U883" s="16" t="str">
        <f t="shared" si="499"/>
        <v xml:space="preserve"> </v>
      </c>
      <c r="V883" s="16" t="str">
        <f t="shared" si="499"/>
        <v xml:space="preserve"> </v>
      </c>
      <c r="W883" s="16" t="str">
        <f t="shared" si="499"/>
        <v xml:space="preserve"> </v>
      </c>
      <c r="X883" s="142">
        <f t="shared" si="499"/>
        <v>0.84150577691634021</v>
      </c>
    </row>
    <row r="884" spans="1:24" ht="43.5" customHeight="1" x14ac:dyDescent="0.2">
      <c r="A884" s="111"/>
      <c r="B884" s="32"/>
      <c r="C884" s="15" t="s">
        <v>698</v>
      </c>
      <c r="D884" s="38">
        <v>3</v>
      </c>
      <c r="E884" s="85">
        <f t="shared" si="500"/>
        <v>11650</v>
      </c>
      <c r="F884" s="81"/>
      <c r="G884" s="86"/>
      <c r="H884" s="85"/>
      <c r="I884" s="116">
        <v>11650</v>
      </c>
      <c r="J884" s="134">
        <f t="shared" si="502"/>
        <v>11745.2</v>
      </c>
      <c r="K884" s="81"/>
      <c r="L884" s="86"/>
      <c r="M884" s="85"/>
      <c r="N884" s="116">
        <f>11650+95.2</f>
        <v>11745.2</v>
      </c>
      <c r="O884" s="134">
        <f t="shared" si="504"/>
        <v>1481.6</v>
      </c>
      <c r="P884" s="81"/>
      <c r="Q884" s="86"/>
      <c r="R884" s="85"/>
      <c r="S884" s="116">
        <v>1481.6</v>
      </c>
      <c r="T884" s="141">
        <f t="shared" si="499"/>
        <v>0.12614514865647242</v>
      </c>
      <c r="U884" s="16" t="str">
        <f t="shared" si="499"/>
        <v xml:space="preserve"> </v>
      </c>
      <c r="V884" s="16" t="str">
        <f t="shared" si="499"/>
        <v xml:space="preserve"> </v>
      </c>
      <c r="W884" s="16" t="str">
        <f t="shared" si="499"/>
        <v xml:space="preserve"> </v>
      </c>
      <c r="X884" s="142">
        <f t="shared" si="499"/>
        <v>0.12614514865647242</v>
      </c>
    </row>
    <row r="885" spans="1:24" ht="43.5" customHeight="1" x14ac:dyDescent="0.2">
      <c r="A885" s="111"/>
      <c r="B885" s="32"/>
      <c r="C885" s="15" t="s">
        <v>681</v>
      </c>
      <c r="D885" s="38">
        <v>3</v>
      </c>
      <c r="E885" s="85">
        <f t="shared" si="500"/>
        <v>11650</v>
      </c>
      <c r="F885" s="81"/>
      <c r="G885" s="86"/>
      <c r="H885" s="85"/>
      <c r="I885" s="116">
        <v>11650</v>
      </c>
      <c r="J885" s="134">
        <f t="shared" si="502"/>
        <v>11745.2</v>
      </c>
      <c r="K885" s="81"/>
      <c r="L885" s="86"/>
      <c r="M885" s="85"/>
      <c r="N885" s="116">
        <f>11650+95.2</f>
        <v>11745.2</v>
      </c>
      <c r="O885" s="134">
        <f t="shared" si="504"/>
        <v>1564.7</v>
      </c>
      <c r="P885" s="81"/>
      <c r="Q885" s="86"/>
      <c r="R885" s="85"/>
      <c r="S885" s="116">
        <v>1564.7</v>
      </c>
      <c r="T885" s="141">
        <f t="shared" si="499"/>
        <v>0.133220379389027</v>
      </c>
      <c r="U885" s="16" t="str">
        <f t="shared" si="499"/>
        <v xml:space="preserve"> </v>
      </c>
      <c r="V885" s="16" t="str">
        <f t="shared" si="499"/>
        <v xml:space="preserve"> </v>
      </c>
      <c r="W885" s="16" t="str">
        <f t="shared" si="499"/>
        <v xml:space="preserve"> </v>
      </c>
      <c r="X885" s="142">
        <f t="shared" si="499"/>
        <v>0.133220379389027</v>
      </c>
    </row>
    <row r="886" spans="1:24" ht="43.5" customHeight="1" x14ac:dyDescent="0.2">
      <c r="A886" s="111"/>
      <c r="B886" s="32"/>
      <c r="C886" s="15" t="s">
        <v>728</v>
      </c>
      <c r="D886" s="38">
        <v>3</v>
      </c>
      <c r="E886" s="85">
        <f t="shared" si="500"/>
        <v>11650</v>
      </c>
      <c r="F886" s="81"/>
      <c r="G886" s="86"/>
      <c r="H886" s="85"/>
      <c r="I886" s="116">
        <v>11650</v>
      </c>
      <c r="J886" s="134">
        <f t="shared" si="502"/>
        <v>11650</v>
      </c>
      <c r="K886" s="81"/>
      <c r="L886" s="86"/>
      <c r="M886" s="85"/>
      <c r="N886" s="116">
        <v>11650</v>
      </c>
      <c r="O886" s="134">
        <f t="shared" si="504"/>
        <v>1539.13</v>
      </c>
      <c r="P886" s="81"/>
      <c r="Q886" s="86"/>
      <c r="R886" s="85"/>
      <c r="S886" s="116">
        <v>1539.13</v>
      </c>
      <c r="T886" s="141">
        <f t="shared" ref="T886:X936" si="537">IF(J886=0," ",O886/J886)</f>
        <v>0.13211416309012877</v>
      </c>
      <c r="U886" s="16" t="str">
        <f t="shared" si="537"/>
        <v xml:space="preserve"> </v>
      </c>
      <c r="V886" s="16" t="str">
        <f t="shared" si="537"/>
        <v xml:space="preserve"> </v>
      </c>
      <c r="W886" s="16" t="str">
        <f t="shared" si="537"/>
        <v xml:space="preserve"> </v>
      </c>
      <c r="X886" s="142">
        <f t="shared" si="537"/>
        <v>0.13211416309012877</v>
      </c>
    </row>
    <row r="887" spans="1:24" ht="43.5" customHeight="1" x14ac:dyDescent="0.2">
      <c r="A887" s="111"/>
      <c r="B887" s="32"/>
      <c r="C887" s="15" t="s">
        <v>729</v>
      </c>
      <c r="D887" s="38">
        <v>3</v>
      </c>
      <c r="E887" s="85">
        <f t="shared" ref="E887:E888" si="538">SUM(F887:I887)</f>
        <v>11650</v>
      </c>
      <c r="F887" s="81"/>
      <c r="G887" s="86"/>
      <c r="H887" s="85"/>
      <c r="I887" s="116">
        <v>11650</v>
      </c>
      <c r="J887" s="134">
        <f t="shared" ref="J887:J888" si="539">SUM(K887:N887)</f>
        <v>11650</v>
      </c>
      <c r="K887" s="81"/>
      <c r="L887" s="86"/>
      <c r="M887" s="85"/>
      <c r="N887" s="116">
        <v>11650</v>
      </c>
      <c r="O887" s="134">
        <f t="shared" ref="O887:O888" si="540">SUM(P887:S887)</f>
        <v>1559.91</v>
      </c>
      <c r="P887" s="81"/>
      <c r="Q887" s="86"/>
      <c r="R887" s="85"/>
      <c r="S887" s="116">
        <v>1559.91</v>
      </c>
      <c r="T887" s="141">
        <f t="shared" si="537"/>
        <v>0.13389785407725321</v>
      </c>
      <c r="U887" s="16" t="str">
        <f t="shared" si="537"/>
        <v xml:space="preserve"> </v>
      </c>
      <c r="V887" s="16" t="str">
        <f t="shared" si="537"/>
        <v xml:space="preserve"> </v>
      </c>
      <c r="W887" s="16" t="str">
        <f t="shared" si="537"/>
        <v xml:space="preserve"> </v>
      </c>
      <c r="X887" s="142">
        <f t="shared" si="537"/>
        <v>0.13389785407725321</v>
      </c>
    </row>
    <row r="888" spans="1:24" ht="35.1" customHeight="1" x14ac:dyDescent="0.2">
      <c r="A888" s="111"/>
      <c r="B888" s="32"/>
      <c r="C888" s="15" t="s">
        <v>730</v>
      </c>
      <c r="D888" s="38">
        <v>3</v>
      </c>
      <c r="E888" s="85">
        <f t="shared" si="538"/>
        <v>11650</v>
      </c>
      <c r="F888" s="81"/>
      <c r="G888" s="86"/>
      <c r="H888" s="85"/>
      <c r="I888" s="116">
        <v>11650</v>
      </c>
      <c r="J888" s="134">
        <f t="shared" si="539"/>
        <v>11650</v>
      </c>
      <c r="K888" s="81"/>
      <c r="L888" s="86"/>
      <c r="M888" s="85"/>
      <c r="N888" s="116">
        <v>11650</v>
      </c>
      <c r="O888" s="134">
        <f t="shared" si="540"/>
        <v>1625.43</v>
      </c>
      <c r="P888" s="81"/>
      <c r="Q888" s="86"/>
      <c r="R888" s="85"/>
      <c r="S888" s="116">
        <v>1625.43</v>
      </c>
      <c r="T888" s="141">
        <f t="shared" si="537"/>
        <v>0.13952188841201718</v>
      </c>
      <c r="U888" s="16" t="str">
        <f t="shared" si="537"/>
        <v xml:space="preserve"> </v>
      </c>
      <c r="V888" s="16" t="str">
        <f t="shared" si="537"/>
        <v xml:space="preserve"> </v>
      </c>
      <c r="W888" s="16" t="str">
        <f t="shared" si="537"/>
        <v xml:space="preserve"> </v>
      </c>
      <c r="X888" s="142">
        <f t="shared" si="537"/>
        <v>0.13952188841201718</v>
      </c>
    </row>
    <row r="889" spans="1:24" ht="35.1" customHeight="1" x14ac:dyDescent="0.2">
      <c r="A889" s="111"/>
      <c r="B889" s="32"/>
      <c r="C889" s="15" t="s">
        <v>731</v>
      </c>
      <c r="D889" s="38">
        <v>3</v>
      </c>
      <c r="E889" s="85">
        <f t="shared" si="500"/>
        <v>11650</v>
      </c>
      <c r="F889" s="81"/>
      <c r="G889" s="86"/>
      <c r="H889" s="85"/>
      <c r="I889" s="116">
        <v>11650</v>
      </c>
      <c r="J889" s="134">
        <f t="shared" si="502"/>
        <v>11650</v>
      </c>
      <c r="K889" s="81"/>
      <c r="L889" s="86"/>
      <c r="M889" s="85"/>
      <c r="N889" s="116">
        <v>11650</v>
      </c>
      <c r="O889" s="134">
        <f t="shared" si="504"/>
        <v>1653.4</v>
      </c>
      <c r="P889" s="81"/>
      <c r="Q889" s="86"/>
      <c r="R889" s="85"/>
      <c r="S889" s="116">
        <v>1653.4</v>
      </c>
      <c r="T889" s="141">
        <f t="shared" si="537"/>
        <v>0.14192274678111588</v>
      </c>
      <c r="U889" s="16" t="str">
        <f t="shared" si="537"/>
        <v xml:space="preserve"> </v>
      </c>
      <c r="V889" s="16" t="str">
        <f t="shared" si="537"/>
        <v xml:space="preserve"> </v>
      </c>
      <c r="W889" s="16" t="str">
        <f t="shared" si="537"/>
        <v xml:space="preserve"> </v>
      </c>
      <c r="X889" s="142">
        <f t="shared" si="537"/>
        <v>0.14192274678111588</v>
      </c>
    </row>
    <row r="890" spans="1:24" ht="41.25" customHeight="1" x14ac:dyDescent="0.2">
      <c r="A890" s="111"/>
      <c r="B890" s="32"/>
      <c r="C890" s="15" t="s">
        <v>732</v>
      </c>
      <c r="D890" s="38">
        <v>3</v>
      </c>
      <c r="E890" s="85">
        <f t="shared" si="500"/>
        <v>11650</v>
      </c>
      <c r="F890" s="81"/>
      <c r="G890" s="86"/>
      <c r="H890" s="85"/>
      <c r="I890" s="116">
        <v>11650</v>
      </c>
      <c r="J890" s="134">
        <f t="shared" si="502"/>
        <v>11745.2</v>
      </c>
      <c r="K890" s="81"/>
      <c r="L890" s="86"/>
      <c r="M890" s="85"/>
      <c r="N890" s="116">
        <f>11650+95.2</f>
        <v>11745.2</v>
      </c>
      <c r="O890" s="134">
        <f t="shared" si="504"/>
        <v>1481.6</v>
      </c>
      <c r="P890" s="81"/>
      <c r="Q890" s="86"/>
      <c r="R890" s="85"/>
      <c r="S890" s="116">
        <v>1481.6</v>
      </c>
      <c r="T890" s="141">
        <f t="shared" si="537"/>
        <v>0.12614514865647242</v>
      </c>
      <c r="U890" s="16" t="str">
        <f t="shared" si="537"/>
        <v xml:space="preserve"> </v>
      </c>
      <c r="V890" s="16" t="str">
        <f t="shared" si="537"/>
        <v xml:space="preserve"> </v>
      </c>
      <c r="W890" s="16" t="str">
        <f t="shared" si="537"/>
        <v xml:space="preserve"> </v>
      </c>
      <c r="X890" s="142">
        <f t="shared" si="537"/>
        <v>0.12614514865647242</v>
      </c>
    </row>
    <row r="891" spans="1:24" ht="35.1" customHeight="1" x14ac:dyDescent="0.2">
      <c r="A891" s="111"/>
      <c r="B891" s="32"/>
      <c r="C891" s="15" t="s">
        <v>733</v>
      </c>
      <c r="D891" s="38">
        <v>3</v>
      </c>
      <c r="E891" s="85">
        <f t="shared" ref="E891" si="541">SUM(F891:I891)</f>
        <v>0</v>
      </c>
      <c r="F891" s="81"/>
      <c r="G891" s="86"/>
      <c r="H891" s="85"/>
      <c r="I891" s="116">
        <v>0</v>
      </c>
      <c r="J891" s="134">
        <f t="shared" ref="J891" si="542">SUM(K891:N891)</f>
        <v>95.2</v>
      </c>
      <c r="K891" s="81"/>
      <c r="L891" s="86"/>
      <c r="M891" s="85"/>
      <c r="N891" s="116">
        <v>95.2</v>
      </c>
      <c r="O891" s="134">
        <f t="shared" ref="O891" si="543">SUM(P891:S891)</f>
        <v>0</v>
      </c>
      <c r="P891" s="81"/>
      <c r="Q891" s="86"/>
      <c r="R891" s="85"/>
      <c r="S891" s="116">
        <v>0</v>
      </c>
      <c r="T891" s="141">
        <f t="shared" si="537"/>
        <v>0</v>
      </c>
      <c r="U891" s="16" t="str">
        <f t="shared" si="537"/>
        <v xml:space="preserve"> </v>
      </c>
      <c r="V891" s="16" t="str">
        <f t="shared" si="537"/>
        <v xml:space="preserve"> </v>
      </c>
      <c r="W891" s="16" t="str">
        <f t="shared" si="537"/>
        <v xml:space="preserve"> </v>
      </c>
      <c r="X891" s="142">
        <f t="shared" si="537"/>
        <v>0</v>
      </c>
    </row>
    <row r="892" spans="1:24" ht="56.25" customHeight="1" x14ac:dyDescent="0.2">
      <c r="A892" s="111"/>
      <c r="B892" s="32"/>
      <c r="C892" s="15" t="s">
        <v>734</v>
      </c>
      <c r="D892" s="38">
        <v>3</v>
      </c>
      <c r="E892" s="85">
        <f t="shared" si="500"/>
        <v>0</v>
      </c>
      <c r="F892" s="81"/>
      <c r="G892" s="86"/>
      <c r="H892" s="85"/>
      <c r="I892" s="116">
        <v>0</v>
      </c>
      <c r="J892" s="134">
        <f t="shared" si="502"/>
        <v>95.2</v>
      </c>
      <c r="K892" s="81"/>
      <c r="L892" s="86"/>
      <c r="M892" s="85"/>
      <c r="N892" s="116">
        <v>95.2</v>
      </c>
      <c r="O892" s="134">
        <f t="shared" si="504"/>
        <v>0</v>
      </c>
      <c r="P892" s="81"/>
      <c r="Q892" s="86"/>
      <c r="R892" s="85"/>
      <c r="S892" s="116">
        <v>0</v>
      </c>
      <c r="T892" s="141">
        <f t="shared" si="537"/>
        <v>0</v>
      </c>
      <c r="U892" s="16" t="str">
        <f t="shared" si="537"/>
        <v xml:space="preserve"> </v>
      </c>
      <c r="V892" s="16" t="str">
        <f t="shared" si="537"/>
        <v xml:space="preserve"> </v>
      </c>
      <c r="W892" s="16" t="str">
        <f t="shared" si="537"/>
        <v xml:space="preserve"> </v>
      </c>
      <c r="X892" s="142">
        <f t="shared" si="537"/>
        <v>0</v>
      </c>
    </row>
    <row r="893" spans="1:24" ht="45.75" customHeight="1" x14ac:dyDescent="0.2">
      <c r="A893" s="111"/>
      <c r="B893" s="32"/>
      <c r="C893" s="15" t="s">
        <v>735</v>
      </c>
      <c r="D893" s="38">
        <v>3</v>
      </c>
      <c r="E893" s="85">
        <f t="shared" si="500"/>
        <v>0</v>
      </c>
      <c r="F893" s="81"/>
      <c r="G893" s="86"/>
      <c r="H893" s="85"/>
      <c r="I893" s="116">
        <v>0</v>
      </c>
      <c r="J893" s="134">
        <f t="shared" si="502"/>
        <v>95.2</v>
      </c>
      <c r="K893" s="81"/>
      <c r="L893" s="86"/>
      <c r="M893" s="85"/>
      <c r="N893" s="116">
        <v>95.2</v>
      </c>
      <c r="O893" s="134">
        <f t="shared" si="504"/>
        <v>0</v>
      </c>
      <c r="P893" s="81"/>
      <c r="Q893" s="86"/>
      <c r="R893" s="85"/>
      <c r="S893" s="116">
        <v>0</v>
      </c>
      <c r="T893" s="141">
        <f t="shared" si="537"/>
        <v>0</v>
      </c>
      <c r="U893" s="16" t="str">
        <f t="shared" si="537"/>
        <v xml:space="preserve"> </v>
      </c>
      <c r="V893" s="16" t="str">
        <f t="shared" si="537"/>
        <v xml:space="preserve"> </v>
      </c>
      <c r="W893" s="16" t="str">
        <f t="shared" si="537"/>
        <v xml:space="preserve"> </v>
      </c>
      <c r="X893" s="142">
        <f t="shared" si="537"/>
        <v>0</v>
      </c>
    </row>
    <row r="894" spans="1:24" ht="50.25" customHeight="1" x14ac:dyDescent="0.2">
      <c r="A894" s="111"/>
      <c r="B894" s="32"/>
      <c r="C894" s="15" t="s">
        <v>736</v>
      </c>
      <c r="D894" s="38">
        <v>3</v>
      </c>
      <c r="E894" s="85">
        <f t="shared" si="500"/>
        <v>0</v>
      </c>
      <c r="F894" s="81"/>
      <c r="G894" s="86"/>
      <c r="H894" s="85"/>
      <c r="I894" s="116">
        <v>0</v>
      </c>
      <c r="J894" s="134">
        <f t="shared" si="502"/>
        <v>95.2</v>
      </c>
      <c r="K894" s="81"/>
      <c r="L894" s="86"/>
      <c r="M894" s="85"/>
      <c r="N894" s="116">
        <v>95.2</v>
      </c>
      <c r="O894" s="134">
        <f t="shared" si="504"/>
        <v>0</v>
      </c>
      <c r="P894" s="81"/>
      <c r="Q894" s="86"/>
      <c r="R894" s="85"/>
      <c r="S894" s="116">
        <v>0</v>
      </c>
      <c r="T894" s="141">
        <f t="shared" si="537"/>
        <v>0</v>
      </c>
      <c r="U894" s="16" t="str">
        <f t="shared" si="537"/>
        <v xml:space="preserve"> </v>
      </c>
      <c r="V894" s="16" t="str">
        <f t="shared" si="537"/>
        <v xml:space="preserve"> </v>
      </c>
      <c r="W894" s="16" t="str">
        <f t="shared" si="537"/>
        <v xml:space="preserve"> </v>
      </c>
      <c r="X894" s="142">
        <f t="shared" si="537"/>
        <v>0</v>
      </c>
    </row>
    <row r="895" spans="1:24" ht="35.1" customHeight="1" x14ac:dyDescent="0.2">
      <c r="A895" s="111"/>
      <c r="B895" s="32"/>
      <c r="C895" s="15" t="s">
        <v>737</v>
      </c>
      <c r="D895" s="38">
        <v>3</v>
      </c>
      <c r="E895" s="85">
        <f t="shared" si="500"/>
        <v>0</v>
      </c>
      <c r="F895" s="81"/>
      <c r="G895" s="86"/>
      <c r="H895" s="85"/>
      <c r="I895" s="116">
        <v>0</v>
      </c>
      <c r="J895" s="134">
        <f t="shared" si="502"/>
        <v>95.2</v>
      </c>
      <c r="K895" s="81"/>
      <c r="L895" s="86"/>
      <c r="M895" s="85"/>
      <c r="N895" s="116">
        <v>95.2</v>
      </c>
      <c r="O895" s="134">
        <f t="shared" si="504"/>
        <v>0</v>
      </c>
      <c r="P895" s="81"/>
      <c r="Q895" s="86"/>
      <c r="R895" s="85"/>
      <c r="S895" s="116">
        <v>0</v>
      </c>
      <c r="T895" s="141">
        <f t="shared" si="537"/>
        <v>0</v>
      </c>
      <c r="U895" s="16" t="str">
        <f t="shared" si="537"/>
        <v xml:space="preserve"> </v>
      </c>
      <c r="V895" s="16" t="str">
        <f t="shared" si="537"/>
        <v xml:space="preserve"> </v>
      </c>
      <c r="W895" s="16" t="str">
        <f t="shared" si="537"/>
        <v xml:space="preserve"> </v>
      </c>
      <c r="X895" s="142">
        <f t="shared" si="537"/>
        <v>0</v>
      </c>
    </row>
    <row r="896" spans="1:24" ht="35.1" customHeight="1" x14ac:dyDescent="0.2">
      <c r="A896" s="111"/>
      <c r="B896" s="32"/>
      <c r="C896" s="15" t="s">
        <v>738</v>
      </c>
      <c r="D896" s="38">
        <v>3</v>
      </c>
      <c r="E896" s="85">
        <f t="shared" si="500"/>
        <v>0</v>
      </c>
      <c r="F896" s="81"/>
      <c r="G896" s="86"/>
      <c r="H896" s="85"/>
      <c r="I896" s="116">
        <v>0</v>
      </c>
      <c r="J896" s="134">
        <f t="shared" si="502"/>
        <v>95.2</v>
      </c>
      <c r="K896" s="81"/>
      <c r="L896" s="86"/>
      <c r="M896" s="85"/>
      <c r="N896" s="116">
        <v>95.2</v>
      </c>
      <c r="O896" s="134">
        <f t="shared" si="504"/>
        <v>0</v>
      </c>
      <c r="P896" s="81"/>
      <c r="Q896" s="86"/>
      <c r="R896" s="85"/>
      <c r="S896" s="116">
        <v>0</v>
      </c>
      <c r="T896" s="141">
        <f t="shared" si="537"/>
        <v>0</v>
      </c>
      <c r="U896" s="16" t="str">
        <f t="shared" si="537"/>
        <v xml:space="preserve"> </v>
      </c>
      <c r="V896" s="16" t="str">
        <f t="shared" si="537"/>
        <v xml:space="preserve"> </v>
      </c>
      <c r="W896" s="16" t="str">
        <f t="shared" si="537"/>
        <v xml:space="preserve"> </v>
      </c>
      <c r="X896" s="142">
        <f t="shared" si="537"/>
        <v>0</v>
      </c>
    </row>
    <row r="897" spans="1:24" ht="35.1" customHeight="1" x14ac:dyDescent="0.2">
      <c r="A897" s="111"/>
      <c r="B897" s="32"/>
      <c r="C897" s="15" t="s">
        <v>739</v>
      </c>
      <c r="D897" s="38">
        <v>3</v>
      </c>
      <c r="E897" s="85">
        <f t="shared" ref="E897:E901" si="544">SUM(F897:I897)</f>
        <v>0</v>
      </c>
      <c r="F897" s="81"/>
      <c r="G897" s="86"/>
      <c r="H897" s="85"/>
      <c r="I897" s="116">
        <v>0</v>
      </c>
      <c r="J897" s="134">
        <f t="shared" ref="J897:J901" si="545">SUM(K897:N897)</f>
        <v>95.2</v>
      </c>
      <c r="K897" s="81"/>
      <c r="L897" s="86"/>
      <c r="M897" s="85"/>
      <c r="N897" s="116">
        <v>95.2</v>
      </c>
      <c r="O897" s="134">
        <f t="shared" ref="O897:O901" si="546">SUM(P897:S897)</f>
        <v>0</v>
      </c>
      <c r="P897" s="81"/>
      <c r="Q897" s="86"/>
      <c r="R897" s="85"/>
      <c r="S897" s="116">
        <v>0</v>
      </c>
      <c r="T897" s="141">
        <f t="shared" si="537"/>
        <v>0</v>
      </c>
      <c r="U897" s="16" t="str">
        <f t="shared" si="537"/>
        <v xml:space="preserve"> </v>
      </c>
      <c r="V897" s="16" t="str">
        <f t="shared" si="537"/>
        <v xml:space="preserve"> </v>
      </c>
      <c r="W897" s="16" t="str">
        <f t="shared" si="537"/>
        <v xml:space="preserve"> </v>
      </c>
      <c r="X897" s="142">
        <f t="shared" si="537"/>
        <v>0</v>
      </c>
    </row>
    <row r="898" spans="1:24" ht="35.1" customHeight="1" x14ac:dyDescent="0.2">
      <c r="A898" s="111"/>
      <c r="B898" s="32"/>
      <c r="C898" s="15" t="s">
        <v>740</v>
      </c>
      <c r="D898" s="38">
        <v>3</v>
      </c>
      <c r="E898" s="85">
        <f t="shared" si="544"/>
        <v>0</v>
      </c>
      <c r="F898" s="81"/>
      <c r="G898" s="86"/>
      <c r="H898" s="85"/>
      <c r="I898" s="116">
        <v>0</v>
      </c>
      <c r="J898" s="134">
        <f t="shared" si="545"/>
        <v>95.2</v>
      </c>
      <c r="K898" s="81"/>
      <c r="L898" s="86"/>
      <c r="M898" s="85"/>
      <c r="N898" s="116">
        <v>95.2</v>
      </c>
      <c r="O898" s="134">
        <f t="shared" si="546"/>
        <v>0</v>
      </c>
      <c r="P898" s="81"/>
      <c r="Q898" s="86"/>
      <c r="R898" s="85"/>
      <c r="S898" s="116">
        <v>0</v>
      </c>
      <c r="T898" s="141">
        <f t="shared" si="537"/>
        <v>0</v>
      </c>
      <c r="U898" s="16" t="str">
        <f t="shared" si="537"/>
        <v xml:space="preserve"> </v>
      </c>
      <c r="V898" s="16" t="str">
        <f t="shared" si="537"/>
        <v xml:space="preserve"> </v>
      </c>
      <c r="W898" s="16" t="str">
        <f t="shared" si="537"/>
        <v xml:space="preserve"> </v>
      </c>
      <c r="X898" s="142">
        <f t="shared" si="537"/>
        <v>0</v>
      </c>
    </row>
    <row r="899" spans="1:24" ht="35.1" customHeight="1" x14ac:dyDescent="0.2">
      <c r="A899" s="111"/>
      <c r="B899" s="32"/>
      <c r="C899" s="15" t="s">
        <v>741</v>
      </c>
      <c r="D899" s="38">
        <v>3</v>
      </c>
      <c r="E899" s="85">
        <f t="shared" si="544"/>
        <v>0</v>
      </c>
      <c r="F899" s="81"/>
      <c r="G899" s="86"/>
      <c r="H899" s="85"/>
      <c r="I899" s="116">
        <v>0</v>
      </c>
      <c r="J899" s="134">
        <f t="shared" si="545"/>
        <v>95.2</v>
      </c>
      <c r="K899" s="81"/>
      <c r="L899" s="86"/>
      <c r="M899" s="85"/>
      <c r="N899" s="116">
        <v>95.2</v>
      </c>
      <c r="O899" s="134">
        <f t="shared" si="546"/>
        <v>0</v>
      </c>
      <c r="P899" s="81"/>
      <c r="Q899" s="86"/>
      <c r="R899" s="85"/>
      <c r="S899" s="116">
        <v>0</v>
      </c>
      <c r="T899" s="141">
        <f t="shared" si="537"/>
        <v>0</v>
      </c>
      <c r="U899" s="16" t="str">
        <f t="shared" si="537"/>
        <v xml:space="preserve"> </v>
      </c>
      <c r="V899" s="16" t="str">
        <f t="shared" si="537"/>
        <v xml:space="preserve"> </v>
      </c>
      <c r="W899" s="16" t="str">
        <f t="shared" si="537"/>
        <v xml:space="preserve"> </v>
      </c>
      <c r="X899" s="142">
        <f t="shared" si="537"/>
        <v>0</v>
      </c>
    </row>
    <row r="900" spans="1:24" ht="35.1" customHeight="1" x14ac:dyDescent="0.2">
      <c r="A900" s="111"/>
      <c r="B900" s="32"/>
      <c r="C900" s="15" t="s">
        <v>742</v>
      </c>
      <c r="D900" s="38">
        <v>3</v>
      </c>
      <c r="E900" s="85">
        <f t="shared" si="544"/>
        <v>0</v>
      </c>
      <c r="F900" s="81"/>
      <c r="G900" s="86"/>
      <c r="H900" s="85"/>
      <c r="I900" s="116">
        <v>0</v>
      </c>
      <c r="J900" s="134">
        <f t="shared" si="545"/>
        <v>95.2</v>
      </c>
      <c r="K900" s="81"/>
      <c r="L900" s="86"/>
      <c r="M900" s="85"/>
      <c r="N900" s="116">
        <v>95.2</v>
      </c>
      <c r="O900" s="134">
        <f t="shared" si="546"/>
        <v>0</v>
      </c>
      <c r="P900" s="81"/>
      <c r="Q900" s="86"/>
      <c r="R900" s="85"/>
      <c r="S900" s="116">
        <v>0</v>
      </c>
      <c r="T900" s="141">
        <f t="shared" si="537"/>
        <v>0</v>
      </c>
      <c r="U900" s="16" t="str">
        <f t="shared" si="537"/>
        <v xml:space="preserve"> </v>
      </c>
      <c r="V900" s="16" t="str">
        <f t="shared" si="537"/>
        <v xml:space="preserve"> </v>
      </c>
      <c r="W900" s="16" t="str">
        <f t="shared" si="537"/>
        <v xml:space="preserve"> </v>
      </c>
      <c r="X900" s="142">
        <f t="shared" si="537"/>
        <v>0</v>
      </c>
    </row>
    <row r="901" spans="1:24" ht="35.1" customHeight="1" x14ac:dyDescent="0.2">
      <c r="A901" s="111"/>
      <c r="B901" s="32"/>
      <c r="C901" s="15" t="s">
        <v>743</v>
      </c>
      <c r="D901" s="38">
        <v>3</v>
      </c>
      <c r="E901" s="85">
        <f t="shared" si="544"/>
        <v>0</v>
      </c>
      <c r="F901" s="81"/>
      <c r="G901" s="86"/>
      <c r="H901" s="85"/>
      <c r="I901" s="116">
        <v>0</v>
      </c>
      <c r="J901" s="134">
        <f t="shared" si="545"/>
        <v>95.2</v>
      </c>
      <c r="K901" s="81"/>
      <c r="L901" s="86"/>
      <c r="M901" s="85"/>
      <c r="N901" s="116">
        <v>95.2</v>
      </c>
      <c r="O901" s="134">
        <f t="shared" si="546"/>
        <v>0</v>
      </c>
      <c r="P901" s="81"/>
      <c r="Q901" s="86"/>
      <c r="R901" s="85"/>
      <c r="S901" s="116">
        <v>0</v>
      </c>
      <c r="T901" s="141">
        <f t="shared" si="537"/>
        <v>0</v>
      </c>
      <c r="U901" s="16" t="str">
        <f t="shared" si="537"/>
        <v xml:space="preserve"> </v>
      </c>
      <c r="V901" s="16" t="str">
        <f t="shared" si="537"/>
        <v xml:space="preserve"> </v>
      </c>
      <c r="W901" s="16" t="str">
        <f t="shared" si="537"/>
        <v xml:space="preserve"> </v>
      </c>
      <c r="X901" s="142">
        <f t="shared" si="537"/>
        <v>0</v>
      </c>
    </row>
    <row r="902" spans="1:24" ht="35.1" customHeight="1" x14ac:dyDescent="0.2">
      <c r="A902" s="111"/>
      <c r="B902" s="32"/>
      <c r="C902" s="15" t="s">
        <v>624</v>
      </c>
      <c r="D902" s="38">
        <v>3</v>
      </c>
      <c r="E902" s="85">
        <f t="shared" si="500"/>
        <v>0</v>
      </c>
      <c r="F902" s="81"/>
      <c r="G902" s="86"/>
      <c r="H902" s="85"/>
      <c r="I902" s="116">
        <v>0</v>
      </c>
      <c r="J902" s="134">
        <f t="shared" si="502"/>
        <v>10931.6</v>
      </c>
      <c r="K902" s="81"/>
      <c r="L902" s="86"/>
      <c r="M902" s="85"/>
      <c r="N902" s="116">
        <v>10931.6</v>
      </c>
      <c r="O902" s="134">
        <f t="shared" si="504"/>
        <v>7406.23</v>
      </c>
      <c r="P902" s="81"/>
      <c r="Q902" s="86"/>
      <c r="R902" s="85"/>
      <c r="S902" s="116">
        <v>7406.23</v>
      </c>
      <c r="T902" s="141">
        <f t="shared" si="537"/>
        <v>0.67750649493212334</v>
      </c>
      <c r="U902" s="16" t="str">
        <f t="shared" si="537"/>
        <v xml:space="preserve"> </v>
      </c>
      <c r="V902" s="16" t="str">
        <f t="shared" si="537"/>
        <v xml:space="preserve"> </v>
      </c>
      <c r="W902" s="16" t="str">
        <f t="shared" si="537"/>
        <v xml:space="preserve"> </v>
      </c>
      <c r="X902" s="142">
        <f t="shared" si="537"/>
        <v>0.67750649493212334</v>
      </c>
    </row>
    <row r="903" spans="1:24" ht="35.1" customHeight="1" x14ac:dyDescent="0.2">
      <c r="A903" s="111"/>
      <c r="B903" s="32"/>
      <c r="C903" s="15" t="s">
        <v>744</v>
      </c>
      <c r="D903" s="38">
        <v>3</v>
      </c>
      <c r="E903" s="85">
        <f t="shared" ref="E903" si="547">SUM(F903:I903)</f>
        <v>0</v>
      </c>
      <c r="F903" s="81"/>
      <c r="G903" s="86"/>
      <c r="H903" s="85"/>
      <c r="I903" s="116">
        <v>0</v>
      </c>
      <c r="J903" s="134">
        <f t="shared" ref="J903" si="548">SUM(K903:N903)</f>
        <v>495</v>
      </c>
      <c r="K903" s="81"/>
      <c r="L903" s="86"/>
      <c r="M903" s="85"/>
      <c r="N903" s="116">
        <v>495</v>
      </c>
      <c r="O903" s="134">
        <f t="shared" ref="O903" si="549">SUM(P903:S903)</f>
        <v>495</v>
      </c>
      <c r="P903" s="81"/>
      <c r="Q903" s="86"/>
      <c r="R903" s="85"/>
      <c r="S903" s="116">
        <v>495</v>
      </c>
      <c r="T903" s="141">
        <f t="shared" si="537"/>
        <v>1</v>
      </c>
      <c r="U903" s="16" t="str">
        <f t="shared" si="537"/>
        <v xml:space="preserve"> </v>
      </c>
      <c r="V903" s="16" t="str">
        <f t="shared" si="537"/>
        <v xml:space="preserve"> </v>
      </c>
      <c r="W903" s="16" t="str">
        <f t="shared" si="537"/>
        <v xml:space="preserve"> </v>
      </c>
      <c r="X903" s="142">
        <f t="shared" si="537"/>
        <v>1</v>
      </c>
    </row>
    <row r="904" spans="1:24" s="12" customFormat="1" ht="35.1" customHeight="1" x14ac:dyDescent="0.2">
      <c r="A904" s="110"/>
      <c r="B904" s="11"/>
      <c r="C904" s="14" t="s">
        <v>390</v>
      </c>
      <c r="D904" s="8">
        <v>3</v>
      </c>
      <c r="E904" s="84">
        <f t="shared" si="500"/>
        <v>0</v>
      </c>
      <c r="F904" s="84">
        <f>+F905+F906</f>
        <v>0</v>
      </c>
      <c r="G904" s="84">
        <f t="shared" ref="G904:I904" si="550">+G905+G906</f>
        <v>0</v>
      </c>
      <c r="H904" s="84">
        <f t="shared" si="550"/>
        <v>0</v>
      </c>
      <c r="I904" s="115">
        <f t="shared" si="550"/>
        <v>0</v>
      </c>
      <c r="J904" s="135">
        <f t="shared" si="502"/>
        <v>24339.4</v>
      </c>
      <c r="K904" s="84">
        <f>+K905+K906</f>
        <v>0</v>
      </c>
      <c r="L904" s="84">
        <f t="shared" ref="L904:N904" si="551">+L905+L906</f>
        <v>0</v>
      </c>
      <c r="M904" s="84">
        <f t="shared" si="551"/>
        <v>0</v>
      </c>
      <c r="N904" s="115">
        <f t="shared" si="551"/>
        <v>24339.4</v>
      </c>
      <c r="O904" s="135">
        <f t="shared" si="504"/>
        <v>16953.97</v>
      </c>
      <c r="P904" s="84">
        <f>+P905+P906</f>
        <v>0</v>
      </c>
      <c r="Q904" s="84">
        <f t="shared" ref="Q904:R904" si="552">+Q905+Q906</f>
        <v>0</v>
      </c>
      <c r="R904" s="84">
        <f t="shared" si="552"/>
        <v>0</v>
      </c>
      <c r="S904" s="115">
        <f>+S905+S906</f>
        <v>16953.97</v>
      </c>
      <c r="T904" s="139">
        <f t="shared" si="537"/>
        <v>0.69656482904262229</v>
      </c>
      <c r="U904" s="9" t="str">
        <f t="shared" si="537"/>
        <v xml:space="preserve"> </v>
      </c>
      <c r="V904" s="9" t="str">
        <f t="shared" si="537"/>
        <v xml:space="preserve"> </v>
      </c>
      <c r="W904" s="9" t="str">
        <f t="shared" si="537"/>
        <v xml:space="preserve"> </v>
      </c>
      <c r="X904" s="140">
        <f t="shared" si="537"/>
        <v>0.69656482904262229</v>
      </c>
    </row>
    <row r="905" spans="1:24" ht="35.1" customHeight="1" x14ac:dyDescent="0.2">
      <c r="A905" s="111"/>
      <c r="B905" s="32"/>
      <c r="C905" s="15" t="s">
        <v>627</v>
      </c>
      <c r="D905" s="38">
        <v>3</v>
      </c>
      <c r="E905" s="85">
        <f t="shared" si="500"/>
        <v>0</v>
      </c>
      <c r="F905" s="81"/>
      <c r="G905" s="86"/>
      <c r="H905" s="85"/>
      <c r="I905" s="116">
        <v>0</v>
      </c>
      <c r="J905" s="134">
        <f t="shared" si="502"/>
        <v>12087.300000000001</v>
      </c>
      <c r="K905" s="81"/>
      <c r="L905" s="86"/>
      <c r="M905" s="85"/>
      <c r="N905" s="116">
        <v>12087.300000000001</v>
      </c>
      <c r="O905" s="134">
        <f t="shared" si="504"/>
        <v>8427.18</v>
      </c>
      <c r="P905" s="81"/>
      <c r="Q905" s="86"/>
      <c r="R905" s="85"/>
      <c r="S905" s="116">
        <v>8427.18</v>
      </c>
      <c r="T905" s="141">
        <f t="shared" si="537"/>
        <v>0.69719292149611567</v>
      </c>
      <c r="U905" s="16" t="str">
        <f t="shared" si="537"/>
        <v xml:space="preserve"> </v>
      </c>
      <c r="V905" s="16" t="str">
        <f t="shared" si="537"/>
        <v xml:space="preserve"> </v>
      </c>
      <c r="W905" s="16" t="str">
        <f t="shared" si="537"/>
        <v xml:space="preserve"> </v>
      </c>
      <c r="X905" s="142">
        <f t="shared" si="537"/>
        <v>0.69719292149611567</v>
      </c>
    </row>
    <row r="906" spans="1:24" ht="35.1" customHeight="1" x14ac:dyDescent="0.2">
      <c r="A906" s="111"/>
      <c r="B906" s="32"/>
      <c r="C906" s="15" t="s">
        <v>628</v>
      </c>
      <c r="D906" s="38">
        <v>3</v>
      </c>
      <c r="E906" s="85">
        <f t="shared" si="500"/>
        <v>0</v>
      </c>
      <c r="F906" s="81"/>
      <c r="G906" s="86"/>
      <c r="H906" s="85"/>
      <c r="I906" s="116">
        <v>0</v>
      </c>
      <c r="J906" s="134">
        <f t="shared" si="502"/>
        <v>12252.1</v>
      </c>
      <c r="K906" s="81"/>
      <c r="L906" s="86"/>
      <c r="M906" s="85"/>
      <c r="N906" s="116">
        <v>12252.1</v>
      </c>
      <c r="O906" s="134">
        <f t="shared" si="504"/>
        <v>8526.7900000000009</v>
      </c>
      <c r="P906" s="81"/>
      <c r="Q906" s="86"/>
      <c r="R906" s="85"/>
      <c r="S906" s="116">
        <v>8526.7900000000009</v>
      </c>
      <c r="T906" s="141">
        <f t="shared" si="537"/>
        <v>0.69594518490707724</v>
      </c>
      <c r="U906" s="16" t="str">
        <f t="shared" si="537"/>
        <v xml:space="preserve"> </v>
      </c>
      <c r="V906" s="16" t="str">
        <f t="shared" si="537"/>
        <v xml:space="preserve"> </v>
      </c>
      <c r="W906" s="16" t="str">
        <f t="shared" si="537"/>
        <v xml:space="preserve"> </v>
      </c>
      <c r="X906" s="142">
        <f t="shared" si="537"/>
        <v>0.69594518490707724</v>
      </c>
    </row>
    <row r="907" spans="1:24" s="12" customFormat="1" ht="35.1" customHeight="1" x14ac:dyDescent="0.2">
      <c r="A907" s="110"/>
      <c r="B907" s="11"/>
      <c r="C907" s="14" t="s">
        <v>395</v>
      </c>
      <c r="D907" s="8">
        <v>3</v>
      </c>
      <c r="E907" s="84">
        <f t="shared" ref="E907:E928" si="553">SUM(F907:I907)</f>
        <v>161650</v>
      </c>
      <c r="F907" s="84">
        <f>+F908+F909+F910+F911+F912+F913+F914+F915</f>
        <v>0</v>
      </c>
      <c r="G907" s="84">
        <f t="shared" ref="G907:I907" si="554">+G908+G909+G910+G911+G912+G913+G914+G915</f>
        <v>0</v>
      </c>
      <c r="H907" s="84">
        <f t="shared" si="554"/>
        <v>0</v>
      </c>
      <c r="I907" s="115">
        <f t="shared" si="554"/>
        <v>161650</v>
      </c>
      <c r="J907" s="135">
        <f t="shared" si="502"/>
        <v>32768.1</v>
      </c>
      <c r="K907" s="84">
        <f>+K908+K909+K910+K911+K912+K913+K914+K915</f>
        <v>0</v>
      </c>
      <c r="L907" s="84">
        <f t="shared" ref="L907:N907" si="555">+L908+L909+L910+L911+L912+L913+L914+L915</f>
        <v>0</v>
      </c>
      <c r="M907" s="84">
        <f t="shared" si="555"/>
        <v>0</v>
      </c>
      <c r="N907" s="115">
        <f t="shared" si="555"/>
        <v>32768.1</v>
      </c>
      <c r="O907" s="135">
        <f t="shared" si="504"/>
        <v>17173.29</v>
      </c>
      <c r="P907" s="84">
        <f>+P908+P909+P910+P911+P912+P913+P914+P915</f>
        <v>0</v>
      </c>
      <c r="Q907" s="84">
        <f t="shared" ref="Q907:R907" si="556">+Q908+Q909+Q910+Q911+Q912+Q913+Q914+Q915</f>
        <v>0</v>
      </c>
      <c r="R907" s="84">
        <f t="shared" si="556"/>
        <v>0</v>
      </c>
      <c r="S907" s="115">
        <f>+S908+S909+S910+S911+S912+S913+S914+S915</f>
        <v>17173.29</v>
      </c>
      <c r="T907" s="139">
        <f t="shared" si="537"/>
        <v>0.52408561985589652</v>
      </c>
      <c r="U907" s="9" t="str">
        <f t="shared" si="537"/>
        <v xml:space="preserve"> </v>
      </c>
      <c r="V907" s="9" t="str">
        <f t="shared" si="537"/>
        <v xml:space="preserve"> </v>
      </c>
      <c r="W907" s="9" t="str">
        <f t="shared" si="537"/>
        <v xml:space="preserve"> </v>
      </c>
      <c r="X907" s="140">
        <f t="shared" si="537"/>
        <v>0.52408561985589652</v>
      </c>
    </row>
    <row r="908" spans="1:24" ht="35.1" customHeight="1" x14ac:dyDescent="0.2">
      <c r="A908" s="111"/>
      <c r="B908" s="32"/>
      <c r="C908" s="15" t="s">
        <v>630</v>
      </c>
      <c r="D908" s="38">
        <v>3</v>
      </c>
      <c r="E908" s="85">
        <f t="shared" si="553"/>
        <v>50000</v>
      </c>
      <c r="F908" s="81"/>
      <c r="G908" s="86"/>
      <c r="H908" s="85"/>
      <c r="I908" s="116">
        <v>50000</v>
      </c>
      <c r="J908" s="134">
        <f t="shared" si="502"/>
        <v>0</v>
      </c>
      <c r="K908" s="81"/>
      <c r="L908" s="86"/>
      <c r="M908" s="85"/>
      <c r="N908" s="116">
        <v>0</v>
      </c>
      <c r="O908" s="134">
        <f t="shared" si="504"/>
        <v>0</v>
      </c>
      <c r="P908" s="81"/>
      <c r="Q908" s="86"/>
      <c r="R908" s="85"/>
      <c r="S908" s="116">
        <v>0</v>
      </c>
      <c r="T908" s="141" t="str">
        <f t="shared" si="537"/>
        <v xml:space="preserve"> </v>
      </c>
      <c r="U908" s="16" t="str">
        <f t="shared" si="537"/>
        <v xml:space="preserve"> </v>
      </c>
      <c r="V908" s="16" t="str">
        <f t="shared" si="537"/>
        <v xml:space="preserve"> </v>
      </c>
      <c r="W908" s="16" t="str">
        <f t="shared" si="537"/>
        <v xml:space="preserve"> </v>
      </c>
      <c r="X908" s="142" t="str">
        <f t="shared" si="537"/>
        <v xml:space="preserve"> </v>
      </c>
    </row>
    <row r="909" spans="1:24" ht="35.1" customHeight="1" x14ac:dyDescent="0.2">
      <c r="A909" s="111"/>
      <c r="B909" s="32"/>
      <c r="C909" s="15" t="s">
        <v>631</v>
      </c>
      <c r="D909" s="38">
        <v>3</v>
      </c>
      <c r="E909" s="85">
        <f t="shared" si="553"/>
        <v>50000</v>
      </c>
      <c r="F909" s="81"/>
      <c r="G909" s="86"/>
      <c r="H909" s="85"/>
      <c r="I909" s="116">
        <v>50000</v>
      </c>
      <c r="J909" s="134">
        <f t="shared" si="502"/>
        <v>0</v>
      </c>
      <c r="K909" s="81"/>
      <c r="L909" s="86"/>
      <c r="M909" s="85"/>
      <c r="N909" s="116">
        <v>0</v>
      </c>
      <c r="O909" s="134">
        <f t="shared" si="504"/>
        <v>0</v>
      </c>
      <c r="P909" s="81"/>
      <c r="Q909" s="86"/>
      <c r="R909" s="85"/>
      <c r="S909" s="116">
        <v>0</v>
      </c>
      <c r="T909" s="141" t="str">
        <f t="shared" si="537"/>
        <v xml:space="preserve"> </v>
      </c>
      <c r="U909" s="16" t="str">
        <f t="shared" si="537"/>
        <v xml:space="preserve"> </v>
      </c>
      <c r="V909" s="16" t="str">
        <f t="shared" si="537"/>
        <v xml:space="preserve"> </v>
      </c>
      <c r="W909" s="16" t="str">
        <f t="shared" si="537"/>
        <v xml:space="preserve"> </v>
      </c>
      <c r="X909" s="142" t="str">
        <f t="shared" si="537"/>
        <v xml:space="preserve"> </v>
      </c>
    </row>
    <row r="910" spans="1:24" ht="35.1" customHeight="1" x14ac:dyDescent="0.2">
      <c r="A910" s="111"/>
      <c r="B910" s="32"/>
      <c r="C910" s="15" t="s">
        <v>632</v>
      </c>
      <c r="D910" s="38">
        <v>3</v>
      </c>
      <c r="E910" s="85">
        <f t="shared" si="553"/>
        <v>50000</v>
      </c>
      <c r="F910" s="81"/>
      <c r="G910" s="86"/>
      <c r="H910" s="85"/>
      <c r="I910" s="116">
        <v>50000</v>
      </c>
      <c r="J910" s="134">
        <f t="shared" si="502"/>
        <v>20736.900000000001</v>
      </c>
      <c r="K910" s="81"/>
      <c r="L910" s="86"/>
      <c r="M910" s="85"/>
      <c r="N910" s="116">
        <v>20736.900000000001</v>
      </c>
      <c r="O910" s="134">
        <f t="shared" si="504"/>
        <v>17173.29</v>
      </c>
      <c r="P910" s="81"/>
      <c r="Q910" s="86"/>
      <c r="R910" s="85"/>
      <c r="S910" s="116">
        <v>17173.29</v>
      </c>
      <c r="T910" s="141">
        <f t="shared" si="537"/>
        <v>0.82815126658275828</v>
      </c>
      <c r="U910" s="16" t="str">
        <f t="shared" si="537"/>
        <v xml:space="preserve"> </v>
      </c>
      <c r="V910" s="16" t="str">
        <f t="shared" si="537"/>
        <v xml:space="preserve"> </v>
      </c>
      <c r="W910" s="16" t="str">
        <f t="shared" si="537"/>
        <v xml:space="preserve"> </v>
      </c>
      <c r="X910" s="142">
        <f t="shared" si="537"/>
        <v>0.82815126658275828</v>
      </c>
    </row>
    <row r="911" spans="1:24" ht="41.25" customHeight="1" x14ac:dyDescent="0.2">
      <c r="A911" s="111"/>
      <c r="B911" s="32"/>
      <c r="C911" s="15" t="s">
        <v>745</v>
      </c>
      <c r="D911" s="38">
        <v>3</v>
      </c>
      <c r="E911" s="85">
        <f t="shared" si="553"/>
        <v>11650</v>
      </c>
      <c r="F911" s="81"/>
      <c r="G911" s="86"/>
      <c r="H911" s="85"/>
      <c r="I911" s="116">
        <v>11650</v>
      </c>
      <c r="J911" s="134">
        <f t="shared" si="502"/>
        <v>11650</v>
      </c>
      <c r="K911" s="81"/>
      <c r="L911" s="86"/>
      <c r="M911" s="85"/>
      <c r="N911" s="116">
        <v>11650</v>
      </c>
      <c r="O911" s="134">
        <f t="shared" si="504"/>
        <v>0</v>
      </c>
      <c r="P911" s="81"/>
      <c r="Q911" s="86"/>
      <c r="R911" s="85"/>
      <c r="S911" s="116">
        <v>0</v>
      </c>
      <c r="T911" s="141">
        <f t="shared" si="537"/>
        <v>0</v>
      </c>
      <c r="U911" s="16" t="str">
        <f t="shared" si="537"/>
        <v xml:space="preserve"> </v>
      </c>
      <c r="V911" s="16" t="str">
        <f t="shared" si="537"/>
        <v xml:space="preserve"> </v>
      </c>
      <c r="W911" s="16" t="str">
        <f t="shared" si="537"/>
        <v xml:space="preserve"> </v>
      </c>
      <c r="X911" s="142">
        <f t="shared" si="537"/>
        <v>0</v>
      </c>
    </row>
    <row r="912" spans="1:24" ht="35.1" customHeight="1" x14ac:dyDescent="0.2">
      <c r="A912" s="111"/>
      <c r="B912" s="32"/>
      <c r="C912" s="15" t="s">
        <v>746</v>
      </c>
      <c r="D912" s="38">
        <v>3</v>
      </c>
      <c r="E912" s="85">
        <f t="shared" si="553"/>
        <v>0</v>
      </c>
      <c r="F912" s="81"/>
      <c r="G912" s="86"/>
      <c r="H912" s="85"/>
      <c r="I912" s="116">
        <v>0</v>
      </c>
      <c r="J912" s="134">
        <f t="shared" si="502"/>
        <v>95.3</v>
      </c>
      <c r="K912" s="81"/>
      <c r="L912" s="86"/>
      <c r="M912" s="85"/>
      <c r="N912" s="116">
        <v>95.3</v>
      </c>
      <c r="O912" s="134">
        <f t="shared" si="504"/>
        <v>0</v>
      </c>
      <c r="P912" s="81"/>
      <c r="Q912" s="86"/>
      <c r="R912" s="85"/>
      <c r="S912" s="116">
        <v>0</v>
      </c>
      <c r="T912" s="141">
        <f t="shared" si="537"/>
        <v>0</v>
      </c>
      <c r="U912" s="16" t="str">
        <f t="shared" si="537"/>
        <v xml:space="preserve"> </v>
      </c>
      <c r="V912" s="16" t="str">
        <f t="shared" si="537"/>
        <v xml:space="preserve"> </v>
      </c>
      <c r="W912" s="16" t="str">
        <f t="shared" si="537"/>
        <v xml:space="preserve"> </v>
      </c>
      <c r="X912" s="142">
        <f t="shared" si="537"/>
        <v>0</v>
      </c>
    </row>
    <row r="913" spans="1:24" ht="35.1" customHeight="1" x14ac:dyDescent="0.2">
      <c r="A913" s="111"/>
      <c r="B913" s="32"/>
      <c r="C913" s="15" t="s">
        <v>747</v>
      </c>
      <c r="D913" s="38">
        <v>3</v>
      </c>
      <c r="E913" s="85">
        <f t="shared" si="553"/>
        <v>0</v>
      </c>
      <c r="F913" s="81"/>
      <c r="G913" s="86"/>
      <c r="H913" s="85"/>
      <c r="I913" s="116">
        <v>0</v>
      </c>
      <c r="J913" s="134">
        <f t="shared" si="502"/>
        <v>95.3</v>
      </c>
      <c r="K913" s="81"/>
      <c r="L913" s="86"/>
      <c r="M913" s="85"/>
      <c r="N913" s="116">
        <v>95.3</v>
      </c>
      <c r="O913" s="134">
        <f t="shared" si="504"/>
        <v>0</v>
      </c>
      <c r="P913" s="81"/>
      <c r="Q913" s="86"/>
      <c r="R913" s="85"/>
      <c r="S913" s="116">
        <v>0</v>
      </c>
      <c r="T913" s="141">
        <f t="shared" si="537"/>
        <v>0</v>
      </c>
      <c r="U913" s="16" t="str">
        <f t="shared" si="537"/>
        <v xml:space="preserve"> </v>
      </c>
      <c r="V913" s="16" t="str">
        <f t="shared" si="537"/>
        <v xml:space="preserve"> </v>
      </c>
      <c r="W913" s="16" t="str">
        <f t="shared" si="537"/>
        <v xml:space="preserve"> </v>
      </c>
      <c r="X913" s="142">
        <f t="shared" si="537"/>
        <v>0</v>
      </c>
    </row>
    <row r="914" spans="1:24" ht="35.1" customHeight="1" x14ac:dyDescent="0.2">
      <c r="A914" s="111"/>
      <c r="B914" s="32"/>
      <c r="C914" s="15" t="s">
        <v>748</v>
      </c>
      <c r="D914" s="38">
        <v>3</v>
      </c>
      <c r="E914" s="85">
        <f t="shared" si="553"/>
        <v>0</v>
      </c>
      <c r="F914" s="81"/>
      <c r="G914" s="86"/>
      <c r="H914" s="85"/>
      <c r="I914" s="116">
        <v>0</v>
      </c>
      <c r="J914" s="134">
        <f t="shared" si="502"/>
        <v>95.3</v>
      </c>
      <c r="K914" s="81"/>
      <c r="L914" s="86"/>
      <c r="M914" s="85"/>
      <c r="N914" s="116">
        <v>95.3</v>
      </c>
      <c r="O914" s="134">
        <f t="shared" si="504"/>
        <v>0</v>
      </c>
      <c r="P914" s="81"/>
      <c r="Q914" s="86"/>
      <c r="R914" s="85"/>
      <c r="S914" s="116">
        <v>0</v>
      </c>
      <c r="T914" s="141">
        <f t="shared" si="537"/>
        <v>0</v>
      </c>
      <c r="U914" s="16" t="str">
        <f t="shared" si="537"/>
        <v xml:space="preserve"> </v>
      </c>
      <c r="V914" s="16" t="str">
        <f t="shared" si="537"/>
        <v xml:space="preserve"> </v>
      </c>
      <c r="W914" s="16" t="str">
        <f t="shared" si="537"/>
        <v xml:space="preserve"> </v>
      </c>
      <c r="X914" s="142">
        <f t="shared" si="537"/>
        <v>0</v>
      </c>
    </row>
    <row r="915" spans="1:24" ht="35.1" customHeight="1" x14ac:dyDescent="0.2">
      <c r="A915" s="111"/>
      <c r="B915" s="32"/>
      <c r="C915" s="15" t="s">
        <v>749</v>
      </c>
      <c r="D915" s="38">
        <v>3</v>
      </c>
      <c r="E915" s="85">
        <f t="shared" si="553"/>
        <v>0</v>
      </c>
      <c r="F915" s="81"/>
      <c r="G915" s="86"/>
      <c r="H915" s="85"/>
      <c r="I915" s="116">
        <v>0</v>
      </c>
      <c r="J915" s="134">
        <f t="shared" si="502"/>
        <v>95.3</v>
      </c>
      <c r="K915" s="81"/>
      <c r="L915" s="86"/>
      <c r="M915" s="85"/>
      <c r="N915" s="116">
        <v>95.3</v>
      </c>
      <c r="O915" s="134">
        <f t="shared" si="504"/>
        <v>0</v>
      </c>
      <c r="P915" s="81"/>
      <c r="Q915" s="86"/>
      <c r="R915" s="85"/>
      <c r="S915" s="116">
        <v>0</v>
      </c>
      <c r="T915" s="141">
        <f t="shared" si="537"/>
        <v>0</v>
      </c>
      <c r="U915" s="16" t="str">
        <f t="shared" si="537"/>
        <v xml:space="preserve"> </v>
      </c>
      <c r="V915" s="16" t="str">
        <f t="shared" si="537"/>
        <v xml:space="preserve"> </v>
      </c>
      <c r="W915" s="16" t="str">
        <f t="shared" si="537"/>
        <v xml:space="preserve"> </v>
      </c>
      <c r="X915" s="142">
        <f t="shared" si="537"/>
        <v>0</v>
      </c>
    </row>
    <row r="916" spans="1:24" s="12" customFormat="1" ht="35.1" customHeight="1" x14ac:dyDescent="0.2">
      <c r="A916" s="110"/>
      <c r="B916" s="11"/>
      <c r="C916" s="14" t="s">
        <v>406</v>
      </c>
      <c r="D916" s="8">
        <v>3</v>
      </c>
      <c r="E916" s="84">
        <f t="shared" si="553"/>
        <v>150000</v>
      </c>
      <c r="F916" s="84">
        <f>+F917+F918+F919+F920+F921+F922+F923+F924+F925+F926+F927+F928</f>
        <v>0</v>
      </c>
      <c r="G916" s="84">
        <f t="shared" ref="G916:I916" si="557">+G917+G918+G919+G920+G921+G922+G923+G924+G925+G926+G927+G928</f>
        <v>0</v>
      </c>
      <c r="H916" s="84">
        <f t="shared" si="557"/>
        <v>0</v>
      </c>
      <c r="I916" s="115">
        <f t="shared" si="557"/>
        <v>150000</v>
      </c>
      <c r="J916" s="135">
        <f t="shared" si="502"/>
        <v>43854.000000000022</v>
      </c>
      <c r="K916" s="84">
        <f>+K917+K918+K919+K920+K921+K922+K923+K924+K925+K926+K927+K928</f>
        <v>0</v>
      </c>
      <c r="L916" s="84">
        <f t="shared" ref="L916:M916" si="558">+L917+L918+L919+L920+L921+L922+L923+L924+L925+L926+L927+L928</f>
        <v>0</v>
      </c>
      <c r="M916" s="84">
        <f t="shared" si="558"/>
        <v>0</v>
      </c>
      <c r="N916" s="115">
        <f>+N917+N918+N919+N920+N921+N922+N923+N924+N925+N926+N927+N928</f>
        <v>43854.000000000022</v>
      </c>
      <c r="O916" s="135">
        <f t="shared" ref="O916:O928" si="559">SUM(P916:S916)</f>
        <v>35919.4</v>
      </c>
      <c r="P916" s="84">
        <f>+P917+P918+P919+P920+P921+P922+P923+P924+P925+P926+P927+P928</f>
        <v>0</v>
      </c>
      <c r="Q916" s="84">
        <f t="shared" ref="Q916:R916" si="560">+Q917+Q918+Q919+Q920+Q921+Q922+Q923+Q924+Q925+Q926+Q927+Q928</f>
        <v>0</v>
      </c>
      <c r="R916" s="84">
        <f t="shared" si="560"/>
        <v>0</v>
      </c>
      <c r="S916" s="115">
        <f>+S917+S918+S919+S920+S921+S922+S923+S924+S925+S926+S927+S928</f>
        <v>35919.4</v>
      </c>
      <c r="T916" s="139">
        <f t="shared" si="537"/>
        <v>0.81906781593469202</v>
      </c>
      <c r="U916" s="9" t="str">
        <f t="shared" si="537"/>
        <v xml:space="preserve"> </v>
      </c>
      <c r="V916" s="9" t="str">
        <f t="shared" si="537"/>
        <v xml:space="preserve"> </v>
      </c>
      <c r="W916" s="9" t="str">
        <f t="shared" si="537"/>
        <v xml:space="preserve"> </v>
      </c>
      <c r="X916" s="140">
        <f t="shared" si="537"/>
        <v>0.81906781593469202</v>
      </c>
    </row>
    <row r="917" spans="1:24" ht="48.75" customHeight="1" x14ac:dyDescent="0.2">
      <c r="A917" s="111"/>
      <c r="B917" s="32"/>
      <c r="C917" s="15" t="s">
        <v>634</v>
      </c>
      <c r="D917" s="38">
        <v>3</v>
      </c>
      <c r="E917" s="85">
        <f t="shared" si="553"/>
        <v>50000</v>
      </c>
      <c r="F917" s="81"/>
      <c r="G917" s="86"/>
      <c r="H917" s="85"/>
      <c r="I917" s="116">
        <v>50000</v>
      </c>
      <c r="J917" s="134">
        <f t="shared" si="502"/>
        <v>0</v>
      </c>
      <c r="K917" s="81"/>
      <c r="L917" s="86"/>
      <c r="M917" s="85"/>
      <c r="N917" s="116">
        <v>0</v>
      </c>
      <c r="O917" s="134">
        <f t="shared" si="559"/>
        <v>0</v>
      </c>
      <c r="P917" s="81"/>
      <c r="Q917" s="86"/>
      <c r="R917" s="85"/>
      <c r="S917" s="116">
        <v>0</v>
      </c>
      <c r="T917" s="141" t="str">
        <f t="shared" si="537"/>
        <v xml:space="preserve"> </v>
      </c>
      <c r="U917" s="16" t="str">
        <f t="shared" si="537"/>
        <v xml:space="preserve"> </v>
      </c>
      <c r="V917" s="16" t="str">
        <f t="shared" si="537"/>
        <v xml:space="preserve"> </v>
      </c>
      <c r="W917" s="16" t="str">
        <f t="shared" si="537"/>
        <v xml:space="preserve"> </v>
      </c>
      <c r="X917" s="142" t="str">
        <f t="shared" si="537"/>
        <v xml:space="preserve"> </v>
      </c>
    </row>
    <row r="918" spans="1:24" ht="35.1" customHeight="1" x14ac:dyDescent="0.2">
      <c r="A918" s="111"/>
      <c r="B918" s="32"/>
      <c r="C918" s="15" t="s">
        <v>635</v>
      </c>
      <c r="D918" s="38">
        <v>3</v>
      </c>
      <c r="E918" s="85">
        <f t="shared" si="553"/>
        <v>50000</v>
      </c>
      <c r="F918" s="81"/>
      <c r="G918" s="86"/>
      <c r="H918" s="85"/>
      <c r="I918" s="116">
        <v>50000</v>
      </c>
      <c r="J918" s="134">
        <f t="shared" si="502"/>
        <v>20664.2</v>
      </c>
      <c r="K918" s="81"/>
      <c r="L918" s="86"/>
      <c r="M918" s="85"/>
      <c r="N918" s="116">
        <v>20664.2</v>
      </c>
      <c r="O918" s="134">
        <f t="shared" si="559"/>
        <v>17116.63</v>
      </c>
      <c r="P918" s="81"/>
      <c r="Q918" s="86"/>
      <c r="R918" s="85"/>
      <c r="S918" s="116">
        <v>17116.63</v>
      </c>
      <c r="T918" s="141">
        <f t="shared" si="537"/>
        <v>0.82832289660378822</v>
      </c>
      <c r="U918" s="16" t="str">
        <f t="shared" si="537"/>
        <v xml:space="preserve"> </v>
      </c>
      <c r="V918" s="16" t="str">
        <f t="shared" si="537"/>
        <v xml:space="preserve"> </v>
      </c>
      <c r="W918" s="16" t="str">
        <f t="shared" si="537"/>
        <v xml:space="preserve"> </v>
      </c>
      <c r="X918" s="142">
        <f t="shared" si="537"/>
        <v>0.82832289660378822</v>
      </c>
    </row>
    <row r="919" spans="1:24" ht="35.1" customHeight="1" x14ac:dyDescent="0.2">
      <c r="A919" s="111"/>
      <c r="B919" s="32"/>
      <c r="C919" s="15" t="s">
        <v>636</v>
      </c>
      <c r="D919" s="38">
        <v>3</v>
      </c>
      <c r="E919" s="85">
        <f t="shared" si="553"/>
        <v>50000</v>
      </c>
      <c r="F919" s="81"/>
      <c r="G919" s="86"/>
      <c r="H919" s="85"/>
      <c r="I919" s="116">
        <v>50000</v>
      </c>
      <c r="J919" s="134">
        <f t="shared" si="502"/>
        <v>22332.2</v>
      </c>
      <c r="K919" s="81"/>
      <c r="L919" s="86"/>
      <c r="M919" s="85"/>
      <c r="N919" s="116">
        <v>22332.2</v>
      </c>
      <c r="O919" s="134">
        <f t="shared" si="559"/>
        <v>18802.77</v>
      </c>
      <c r="P919" s="81"/>
      <c r="Q919" s="86"/>
      <c r="R919" s="85"/>
      <c r="S919" s="116">
        <v>18802.77</v>
      </c>
      <c r="T919" s="141">
        <f t="shared" si="537"/>
        <v>0.84195780084362493</v>
      </c>
      <c r="U919" s="16" t="str">
        <f t="shared" si="537"/>
        <v xml:space="preserve"> </v>
      </c>
      <c r="V919" s="16" t="str">
        <f t="shared" si="537"/>
        <v xml:space="preserve"> </v>
      </c>
      <c r="W919" s="16" t="str">
        <f t="shared" si="537"/>
        <v xml:space="preserve"> </v>
      </c>
      <c r="X919" s="142">
        <f t="shared" si="537"/>
        <v>0.84195780084362493</v>
      </c>
    </row>
    <row r="920" spans="1:24" ht="35.1" customHeight="1" x14ac:dyDescent="0.2">
      <c r="A920" s="111"/>
      <c r="B920" s="32"/>
      <c r="C920" s="15" t="s">
        <v>750</v>
      </c>
      <c r="D920" s="38">
        <v>3</v>
      </c>
      <c r="E920" s="85">
        <f t="shared" si="553"/>
        <v>0</v>
      </c>
      <c r="F920" s="81"/>
      <c r="G920" s="86"/>
      <c r="H920" s="85"/>
      <c r="I920" s="116">
        <v>0</v>
      </c>
      <c r="J920" s="134">
        <f t="shared" ref="J920:J923" si="561">SUM(K920:N920)</f>
        <v>95.3</v>
      </c>
      <c r="K920" s="81"/>
      <c r="L920" s="86"/>
      <c r="M920" s="85"/>
      <c r="N920" s="116">
        <v>95.3</v>
      </c>
      <c r="O920" s="134">
        <f t="shared" ref="O920:O923" si="562">SUM(P920:S920)</f>
        <v>0</v>
      </c>
      <c r="P920" s="81"/>
      <c r="Q920" s="86"/>
      <c r="R920" s="85"/>
      <c r="S920" s="116">
        <v>0</v>
      </c>
      <c r="T920" s="141">
        <f t="shared" si="537"/>
        <v>0</v>
      </c>
      <c r="U920" s="16" t="str">
        <f t="shared" si="537"/>
        <v xml:space="preserve"> </v>
      </c>
      <c r="V920" s="16" t="str">
        <f t="shared" si="537"/>
        <v xml:space="preserve"> </v>
      </c>
      <c r="W920" s="16" t="str">
        <f t="shared" si="537"/>
        <v xml:space="preserve"> </v>
      </c>
      <c r="X920" s="142">
        <f t="shared" si="537"/>
        <v>0</v>
      </c>
    </row>
    <row r="921" spans="1:24" ht="35.1" customHeight="1" x14ac:dyDescent="0.2">
      <c r="A921" s="111"/>
      <c r="B921" s="32"/>
      <c r="C921" s="15" t="s">
        <v>751</v>
      </c>
      <c r="D921" s="38">
        <v>3</v>
      </c>
      <c r="E921" s="85">
        <f t="shared" si="553"/>
        <v>0</v>
      </c>
      <c r="F921" s="81"/>
      <c r="G921" s="86"/>
      <c r="H921" s="85"/>
      <c r="I921" s="116">
        <v>0</v>
      </c>
      <c r="J921" s="134">
        <f t="shared" si="561"/>
        <v>95.3</v>
      </c>
      <c r="K921" s="81"/>
      <c r="L921" s="86"/>
      <c r="M921" s="85"/>
      <c r="N921" s="116">
        <v>95.3</v>
      </c>
      <c r="O921" s="134">
        <f t="shared" si="562"/>
        <v>0</v>
      </c>
      <c r="P921" s="81"/>
      <c r="Q921" s="86"/>
      <c r="R921" s="85"/>
      <c r="S921" s="116">
        <v>0</v>
      </c>
      <c r="T921" s="141">
        <f t="shared" si="537"/>
        <v>0</v>
      </c>
      <c r="U921" s="16" t="str">
        <f t="shared" si="537"/>
        <v xml:space="preserve"> </v>
      </c>
      <c r="V921" s="16" t="str">
        <f t="shared" si="537"/>
        <v xml:space="preserve"> </v>
      </c>
      <c r="W921" s="16" t="str">
        <f t="shared" si="537"/>
        <v xml:space="preserve"> </v>
      </c>
      <c r="X921" s="142">
        <f t="shared" si="537"/>
        <v>0</v>
      </c>
    </row>
    <row r="922" spans="1:24" ht="35.1" customHeight="1" x14ac:dyDescent="0.2">
      <c r="A922" s="111"/>
      <c r="B922" s="32"/>
      <c r="C922" s="15" t="s">
        <v>752</v>
      </c>
      <c r="D922" s="38">
        <v>3</v>
      </c>
      <c r="E922" s="85">
        <f t="shared" si="553"/>
        <v>0</v>
      </c>
      <c r="F922" s="81"/>
      <c r="G922" s="86"/>
      <c r="H922" s="85"/>
      <c r="I922" s="116">
        <v>0</v>
      </c>
      <c r="J922" s="134">
        <f t="shared" si="561"/>
        <v>95.3</v>
      </c>
      <c r="K922" s="81"/>
      <c r="L922" s="86"/>
      <c r="M922" s="85"/>
      <c r="N922" s="116">
        <v>95.3</v>
      </c>
      <c r="O922" s="134">
        <f t="shared" si="562"/>
        <v>0</v>
      </c>
      <c r="P922" s="81"/>
      <c r="Q922" s="86"/>
      <c r="R922" s="85"/>
      <c r="S922" s="116">
        <v>0</v>
      </c>
      <c r="T922" s="141">
        <f t="shared" si="537"/>
        <v>0</v>
      </c>
      <c r="U922" s="16" t="str">
        <f t="shared" si="537"/>
        <v xml:space="preserve"> </v>
      </c>
      <c r="V922" s="16" t="str">
        <f t="shared" si="537"/>
        <v xml:space="preserve"> </v>
      </c>
      <c r="W922" s="16" t="str">
        <f t="shared" si="537"/>
        <v xml:space="preserve"> </v>
      </c>
      <c r="X922" s="142">
        <f t="shared" si="537"/>
        <v>0</v>
      </c>
    </row>
    <row r="923" spans="1:24" ht="35.1" customHeight="1" x14ac:dyDescent="0.2">
      <c r="A923" s="111"/>
      <c r="B923" s="32"/>
      <c r="C923" s="15" t="s">
        <v>753</v>
      </c>
      <c r="D923" s="38">
        <v>3</v>
      </c>
      <c r="E923" s="85">
        <f t="shared" si="553"/>
        <v>0</v>
      </c>
      <c r="F923" s="81"/>
      <c r="G923" s="86"/>
      <c r="H923" s="85"/>
      <c r="I923" s="116">
        <v>0</v>
      </c>
      <c r="J923" s="134">
        <f t="shared" si="561"/>
        <v>95.3</v>
      </c>
      <c r="K923" s="81"/>
      <c r="L923" s="86"/>
      <c r="M923" s="85"/>
      <c r="N923" s="116">
        <v>95.3</v>
      </c>
      <c r="O923" s="134">
        <f t="shared" si="562"/>
        <v>0</v>
      </c>
      <c r="P923" s="81"/>
      <c r="Q923" s="86"/>
      <c r="R923" s="85"/>
      <c r="S923" s="116">
        <v>0</v>
      </c>
      <c r="T923" s="141">
        <f t="shared" si="537"/>
        <v>0</v>
      </c>
      <c r="U923" s="16" t="str">
        <f t="shared" si="537"/>
        <v xml:space="preserve"> </v>
      </c>
      <c r="V923" s="16" t="str">
        <f t="shared" si="537"/>
        <v xml:space="preserve"> </v>
      </c>
      <c r="W923" s="16" t="str">
        <f t="shared" si="537"/>
        <v xml:space="preserve"> </v>
      </c>
      <c r="X923" s="142">
        <f t="shared" si="537"/>
        <v>0</v>
      </c>
    </row>
    <row r="924" spans="1:24" ht="35.1" customHeight="1" x14ac:dyDescent="0.2">
      <c r="A924" s="111"/>
      <c r="B924" s="32"/>
      <c r="C924" s="15" t="s">
        <v>754</v>
      </c>
      <c r="D924" s="38">
        <v>3</v>
      </c>
      <c r="E924" s="85">
        <f t="shared" si="553"/>
        <v>0</v>
      </c>
      <c r="F924" s="81"/>
      <c r="G924" s="86"/>
      <c r="H924" s="85"/>
      <c r="I924" s="116">
        <v>0</v>
      </c>
      <c r="J924" s="134">
        <f t="shared" si="502"/>
        <v>95.3</v>
      </c>
      <c r="K924" s="81"/>
      <c r="L924" s="86"/>
      <c r="M924" s="85"/>
      <c r="N924" s="116">
        <v>95.3</v>
      </c>
      <c r="O924" s="134">
        <f t="shared" si="559"/>
        <v>0</v>
      </c>
      <c r="P924" s="81"/>
      <c r="Q924" s="86"/>
      <c r="R924" s="85"/>
      <c r="S924" s="116">
        <v>0</v>
      </c>
      <c r="T924" s="141">
        <f t="shared" si="537"/>
        <v>0</v>
      </c>
      <c r="U924" s="16" t="str">
        <f t="shared" si="537"/>
        <v xml:space="preserve"> </v>
      </c>
      <c r="V924" s="16" t="str">
        <f t="shared" si="537"/>
        <v xml:space="preserve"> </v>
      </c>
      <c r="W924" s="16" t="str">
        <f t="shared" si="537"/>
        <v xml:space="preserve"> </v>
      </c>
      <c r="X924" s="142">
        <f t="shared" si="537"/>
        <v>0</v>
      </c>
    </row>
    <row r="925" spans="1:24" ht="35.1" customHeight="1" x14ac:dyDescent="0.2">
      <c r="A925" s="111"/>
      <c r="B925" s="32"/>
      <c r="C925" s="15" t="s">
        <v>755</v>
      </c>
      <c r="D925" s="38">
        <v>3</v>
      </c>
      <c r="E925" s="85">
        <f t="shared" si="553"/>
        <v>0</v>
      </c>
      <c r="F925" s="81"/>
      <c r="G925" s="86"/>
      <c r="H925" s="85"/>
      <c r="I925" s="116">
        <v>0</v>
      </c>
      <c r="J925" s="134">
        <f t="shared" si="502"/>
        <v>95.3</v>
      </c>
      <c r="K925" s="81"/>
      <c r="L925" s="86"/>
      <c r="M925" s="85"/>
      <c r="N925" s="116">
        <v>95.3</v>
      </c>
      <c r="O925" s="134">
        <f t="shared" si="559"/>
        <v>0</v>
      </c>
      <c r="P925" s="81"/>
      <c r="Q925" s="86"/>
      <c r="R925" s="85"/>
      <c r="S925" s="116">
        <v>0</v>
      </c>
      <c r="T925" s="141">
        <f t="shared" si="537"/>
        <v>0</v>
      </c>
      <c r="U925" s="16" t="str">
        <f t="shared" si="537"/>
        <v xml:space="preserve"> </v>
      </c>
      <c r="V925" s="16" t="str">
        <f t="shared" si="537"/>
        <v xml:space="preserve"> </v>
      </c>
      <c r="W925" s="16" t="str">
        <f t="shared" si="537"/>
        <v xml:space="preserve"> </v>
      </c>
      <c r="X925" s="142">
        <f t="shared" si="537"/>
        <v>0</v>
      </c>
    </row>
    <row r="926" spans="1:24" ht="35.1" customHeight="1" x14ac:dyDescent="0.2">
      <c r="A926" s="111"/>
      <c r="B926" s="32"/>
      <c r="C926" s="15" t="s">
        <v>756</v>
      </c>
      <c r="D926" s="38">
        <v>3</v>
      </c>
      <c r="E926" s="85">
        <f t="shared" si="553"/>
        <v>0</v>
      </c>
      <c r="F926" s="81"/>
      <c r="G926" s="86"/>
      <c r="H926" s="85"/>
      <c r="I926" s="116">
        <v>0</v>
      </c>
      <c r="J926" s="134">
        <f t="shared" si="502"/>
        <v>95.3</v>
      </c>
      <c r="K926" s="81"/>
      <c r="L926" s="86"/>
      <c r="M926" s="85"/>
      <c r="N926" s="116">
        <v>95.3</v>
      </c>
      <c r="O926" s="134">
        <f t="shared" si="559"/>
        <v>0</v>
      </c>
      <c r="P926" s="81"/>
      <c r="Q926" s="86"/>
      <c r="R926" s="85"/>
      <c r="S926" s="116">
        <v>0</v>
      </c>
      <c r="T926" s="141">
        <f t="shared" si="537"/>
        <v>0</v>
      </c>
      <c r="U926" s="16" t="str">
        <f t="shared" si="537"/>
        <v xml:space="preserve"> </v>
      </c>
      <c r="V926" s="16" t="str">
        <f t="shared" si="537"/>
        <v xml:space="preserve"> </v>
      </c>
      <c r="W926" s="16" t="str">
        <f t="shared" si="537"/>
        <v xml:space="preserve"> </v>
      </c>
      <c r="X926" s="142">
        <f t="shared" si="537"/>
        <v>0</v>
      </c>
    </row>
    <row r="927" spans="1:24" ht="35.1" customHeight="1" x14ac:dyDescent="0.2">
      <c r="A927" s="111"/>
      <c r="B927" s="32"/>
      <c r="C927" s="15" t="s">
        <v>757</v>
      </c>
      <c r="D927" s="38">
        <v>3</v>
      </c>
      <c r="E927" s="85">
        <f t="shared" si="553"/>
        <v>0</v>
      </c>
      <c r="F927" s="81"/>
      <c r="G927" s="86"/>
      <c r="H927" s="85"/>
      <c r="I927" s="116">
        <v>0</v>
      </c>
      <c r="J927" s="134">
        <f t="shared" si="502"/>
        <v>95.3</v>
      </c>
      <c r="K927" s="81"/>
      <c r="L927" s="86"/>
      <c r="M927" s="85"/>
      <c r="N927" s="116">
        <v>95.3</v>
      </c>
      <c r="O927" s="134">
        <f t="shared" si="559"/>
        <v>0</v>
      </c>
      <c r="P927" s="81"/>
      <c r="Q927" s="86"/>
      <c r="R927" s="85"/>
      <c r="S927" s="116">
        <v>0</v>
      </c>
      <c r="T927" s="141">
        <f t="shared" si="537"/>
        <v>0</v>
      </c>
      <c r="U927" s="16" t="str">
        <f t="shared" si="537"/>
        <v xml:space="preserve"> </v>
      </c>
      <c r="V927" s="16" t="str">
        <f t="shared" si="537"/>
        <v xml:space="preserve"> </v>
      </c>
      <c r="W927" s="16" t="str">
        <f t="shared" si="537"/>
        <v xml:space="preserve"> </v>
      </c>
      <c r="X927" s="142">
        <f t="shared" si="537"/>
        <v>0</v>
      </c>
    </row>
    <row r="928" spans="1:24" ht="35.1" customHeight="1" x14ac:dyDescent="0.2">
      <c r="A928" s="111"/>
      <c r="B928" s="32"/>
      <c r="C928" s="15" t="s">
        <v>758</v>
      </c>
      <c r="D928" s="38">
        <v>3</v>
      </c>
      <c r="E928" s="85">
        <f t="shared" si="553"/>
        <v>0</v>
      </c>
      <c r="F928" s="81"/>
      <c r="G928" s="86"/>
      <c r="H928" s="85"/>
      <c r="I928" s="116">
        <v>0</v>
      </c>
      <c r="J928" s="134">
        <f t="shared" si="502"/>
        <v>95.2</v>
      </c>
      <c r="K928" s="81"/>
      <c r="L928" s="86"/>
      <c r="M928" s="85"/>
      <c r="N928" s="116">
        <v>95.2</v>
      </c>
      <c r="O928" s="134">
        <f t="shared" si="559"/>
        <v>0</v>
      </c>
      <c r="P928" s="81"/>
      <c r="Q928" s="86"/>
      <c r="R928" s="85"/>
      <c r="S928" s="116">
        <v>0</v>
      </c>
      <c r="T928" s="141">
        <f t="shared" si="537"/>
        <v>0</v>
      </c>
      <c r="U928" s="16" t="str">
        <f t="shared" si="537"/>
        <v xml:space="preserve"> </v>
      </c>
      <c r="V928" s="16" t="str">
        <f t="shared" si="537"/>
        <v xml:space="preserve"> </v>
      </c>
      <c r="W928" s="16" t="str">
        <f t="shared" si="537"/>
        <v xml:space="preserve"> </v>
      </c>
      <c r="X928" s="142">
        <f t="shared" si="537"/>
        <v>0</v>
      </c>
    </row>
    <row r="929" spans="1:24" s="12" customFormat="1" ht="35.1" customHeight="1" x14ac:dyDescent="0.2">
      <c r="A929" s="110"/>
      <c r="B929" s="11"/>
      <c r="C929" s="14" t="s">
        <v>362</v>
      </c>
      <c r="D929" s="8">
        <v>3</v>
      </c>
      <c r="E929" s="84">
        <f t="shared" si="500"/>
        <v>111650</v>
      </c>
      <c r="F929" s="84">
        <f>+F930+F931+F932+F933</f>
        <v>0</v>
      </c>
      <c r="G929" s="84">
        <f t="shared" ref="G929:I929" si="563">+G930+G931+G932+G933</f>
        <v>0</v>
      </c>
      <c r="H929" s="84">
        <f t="shared" si="563"/>
        <v>0</v>
      </c>
      <c r="I929" s="115">
        <f t="shared" si="563"/>
        <v>111650</v>
      </c>
      <c r="J929" s="135">
        <f t="shared" si="502"/>
        <v>63739.7</v>
      </c>
      <c r="K929" s="84">
        <f>+K930+K931+K932+K933</f>
        <v>0</v>
      </c>
      <c r="L929" s="84">
        <f t="shared" ref="L929:N929" si="564">+L930+L931+L932+L933</f>
        <v>0</v>
      </c>
      <c r="M929" s="84">
        <f t="shared" si="564"/>
        <v>0</v>
      </c>
      <c r="N929" s="115">
        <f t="shared" si="564"/>
        <v>63739.7</v>
      </c>
      <c r="O929" s="135">
        <f t="shared" si="504"/>
        <v>46444.5</v>
      </c>
      <c r="P929" s="84">
        <f>+P930+P931+P932+P933</f>
        <v>0</v>
      </c>
      <c r="Q929" s="84">
        <f t="shared" ref="Q929:R929" si="565">+Q930+Q931+Q932+Q933</f>
        <v>0</v>
      </c>
      <c r="R929" s="84">
        <f t="shared" si="565"/>
        <v>0</v>
      </c>
      <c r="S929" s="115">
        <f>+S930+S931+S932+S933</f>
        <v>46444.5</v>
      </c>
      <c r="T929" s="139">
        <f t="shared" si="537"/>
        <v>0.72865890488973128</v>
      </c>
      <c r="U929" s="9" t="str">
        <f t="shared" si="537"/>
        <v xml:space="preserve"> </v>
      </c>
      <c r="V929" s="9" t="str">
        <f t="shared" si="537"/>
        <v xml:space="preserve"> </v>
      </c>
      <c r="W929" s="9" t="str">
        <f t="shared" si="537"/>
        <v xml:space="preserve"> </v>
      </c>
      <c r="X929" s="140">
        <f t="shared" si="537"/>
        <v>0.72865890488973128</v>
      </c>
    </row>
    <row r="930" spans="1:24" ht="35.1" customHeight="1" x14ac:dyDescent="0.2">
      <c r="A930" s="111"/>
      <c r="B930" s="32"/>
      <c r="C930" s="15" t="s">
        <v>651</v>
      </c>
      <c r="D930" s="38">
        <v>3</v>
      </c>
      <c r="E930" s="85">
        <f t="shared" si="500"/>
        <v>50000</v>
      </c>
      <c r="F930" s="81"/>
      <c r="G930" s="86"/>
      <c r="H930" s="85"/>
      <c r="I930" s="116">
        <v>50000</v>
      </c>
      <c r="J930" s="134">
        <f t="shared" si="502"/>
        <v>19520.8</v>
      </c>
      <c r="K930" s="81"/>
      <c r="L930" s="86"/>
      <c r="M930" s="85"/>
      <c r="N930" s="116">
        <v>19520.8</v>
      </c>
      <c r="O930" s="134">
        <f t="shared" si="504"/>
        <v>16148.32</v>
      </c>
      <c r="P930" s="81"/>
      <c r="Q930" s="86"/>
      <c r="R930" s="85"/>
      <c r="S930" s="116">
        <v>16148.32</v>
      </c>
      <c r="T930" s="141">
        <f t="shared" si="537"/>
        <v>0.82723658866439898</v>
      </c>
      <c r="U930" s="16" t="str">
        <f t="shared" si="537"/>
        <v xml:space="preserve"> </v>
      </c>
      <c r="V930" s="16" t="str">
        <f t="shared" si="537"/>
        <v xml:space="preserve"> </v>
      </c>
      <c r="W930" s="16" t="str">
        <f t="shared" si="537"/>
        <v xml:space="preserve"> </v>
      </c>
      <c r="X930" s="142">
        <f t="shared" si="537"/>
        <v>0.82723658866439898</v>
      </c>
    </row>
    <row r="931" spans="1:24" ht="35.1" customHeight="1" x14ac:dyDescent="0.2">
      <c r="A931" s="111"/>
      <c r="B931" s="32"/>
      <c r="C931" s="15" t="s">
        <v>652</v>
      </c>
      <c r="D931" s="38">
        <v>3</v>
      </c>
      <c r="E931" s="85">
        <f t="shared" si="500"/>
        <v>50000</v>
      </c>
      <c r="F931" s="81"/>
      <c r="G931" s="86"/>
      <c r="H931" s="85"/>
      <c r="I931" s="116">
        <v>50000</v>
      </c>
      <c r="J931" s="134">
        <f t="shared" si="502"/>
        <v>22142.799999999999</v>
      </c>
      <c r="K931" s="81"/>
      <c r="L931" s="86"/>
      <c r="M931" s="85"/>
      <c r="N931" s="116">
        <v>22142.799999999999</v>
      </c>
      <c r="O931" s="134">
        <f t="shared" si="504"/>
        <v>18655.099999999999</v>
      </c>
      <c r="P931" s="81"/>
      <c r="Q931" s="86"/>
      <c r="R931" s="85"/>
      <c r="S931" s="116">
        <v>18655.099999999999</v>
      </c>
      <c r="T931" s="141">
        <f t="shared" si="537"/>
        <v>0.84249056126596455</v>
      </c>
      <c r="U931" s="16" t="str">
        <f t="shared" si="537"/>
        <v xml:space="preserve"> </v>
      </c>
      <c r="V931" s="16" t="str">
        <f t="shared" si="537"/>
        <v xml:space="preserve"> </v>
      </c>
      <c r="W931" s="16" t="str">
        <f t="shared" si="537"/>
        <v xml:space="preserve"> </v>
      </c>
      <c r="X931" s="142">
        <f t="shared" si="537"/>
        <v>0.84249056126596455</v>
      </c>
    </row>
    <row r="932" spans="1:24" ht="35.1" customHeight="1" x14ac:dyDescent="0.2">
      <c r="A932" s="111"/>
      <c r="B932" s="32"/>
      <c r="C932" s="15" t="s">
        <v>759</v>
      </c>
      <c r="D932" s="38">
        <v>3</v>
      </c>
      <c r="E932" s="85">
        <f t="shared" si="500"/>
        <v>11650</v>
      </c>
      <c r="F932" s="81"/>
      <c r="G932" s="86"/>
      <c r="H932" s="85"/>
      <c r="I932" s="116">
        <v>11650</v>
      </c>
      <c r="J932" s="134">
        <f t="shared" si="502"/>
        <v>11650</v>
      </c>
      <c r="K932" s="81"/>
      <c r="L932" s="86"/>
      <c r="M932" s="85"/>
      <c r="N932" s="116">
        <v>11650</v>
      </c>
      <c r="O932" s="134">
        <f t="shared" si="504"/>
        <v>4579.4399999999996</v>
      </c>
      <c r="P932" s="81"/>
      <c r="Q932" s="86"/>
      <c r="R932" s="85"/>
      <c r="S932" s="116">
        <v>4579.4399999999996</v>
      </c>
      <c r="T932" s="141">
        <f t="shared" si="537"/>
        <v>0.39308497854077251</v>
      </c>
      <c r="U932" s="16" t="str">
        <f t="shared" si="537"/>
        <v xml:space="preserve"> </v>
      </c>
      <c r="V932" s="16" t="str">
        <f t="shared" si="537"/>
        <v xml:space="preserve"> </v>
      </c>
      <c r="W932" s="16" t="str">
        <f t="shared" si="537"/>
        <v xml:space="preserve"> </v>
      </c>
      <c r="X932" s="142">
        <f t="shared" si="537"/>
        <v>0.39308497854077251</v>
      </c>
    </row>
    <row r="933" spans="1:24" ht="35.1" customHeight="1" x14ac:dyDescent="0.2">
      <c r="A933" s="111"/>
      <c r="B933" s="32"/>
      <c r="C933" s="15" t="s">
        <v>650</v>
      </c>
      <c r="D933" s="38">
        <v>3</v>
      </c>
      <c r="E933" s="85">
        <f t="shared" si="500"/>
        <v>0</v>
      </c>
      <c r="F933" s="81"/>
      <c r="G933" s="86"/>
      <c r="H933" s="85"/>
      <c r="I933" s="116">
        <v>0</v>
      </c>
      <c r="J933" s="134">
        <f t="shared" si="502"/>
        <v>10426.099999999999</v>
      </c>
      <c r="K933" s="81"/>
      <c r="L933" s="86"/>
      <c r="M933" s="85"/>
      <c r="N933" s="116">
        <v>10426.099999999999</v>
      </c>
      <c r="O933" s="134">
        <f t="shared" si="504"/>
        <v>7061.64</v>
      </c>
      <c r="P933" s="81"/>
      <c r="Q933" s="86"/>
      <c r="R933" s="85"/>
      <c r="S933" s="116">
        <v>7061.64</v>
      </c>
      <c r="T933" s="141">
        <f t="shared" si="537"/>
        <v>0.67730407343110088</v>
      </c>
      <c r="U933" s="16" t="str">
        <f t="shared" si="537"/>
        <v xml:space="preserve"> </v>
      </c>
      <c r="V933" s="16" t="str">
        <f t="shared" si="537"/>
        <v xml:space="preserve"> </v>
      </c>
      <c r="W933" s="16" t="str">
        <f t="shared" si="537"/>
        <v xml:space="preserve"> </v>
      </c>
      <c r="X933" s="142">
        <f t="shared" si="537"/>
        <v>0.67730407343110088</v>
      </c>
    </row>
    <row r="934" spans="1:24" s="12" customFormat="1" ht="35.1" customHeight="1" x14ac:dyDescent="0.2">
      <c r="A934" s="110"/>
      <c r="B934" s="11"/>
      <c r="C934" s="14" t="s">
        <v>503</v>
      </c>
      <c r="D934" s="8">
        <v>3</v>
      </c>
      <c r="E934" s="84">
        <f t="shared" ref="E934:E936" si="566">SUM(F934:I934)</f>
        <v>50000</v>
      </c>
      <c r="F934" s="84">
        <f>+F935</f>
        <v>0</v>
      </c>
      <c r="G934" s="84">
        <f t="shared" ref="G934:I934" si="567">+G935</f>
        <v>0</v>
      </c>
      <c r="H934" s="84">
        <f t="shared" si="567"/>
        <v>0</v>
      </c>
      <c r="I934" s="115">
        <f t="shared" si="567"/>
        <v>50000</v>
      </c>
      <c r="J934" s="135">
        <f t="shared" ref="J934:J935" si="568">SUM(K934:N934)</f>
        <v>19331.5</v>
      </c>
      <c r="K934" s="84">
        <f>+K935</f>
        <v>0</v>
      </c>
      <c r="L934" s="84">
        <f t="shared" ref="L934:N934" si="569">+L935</f>
        <v>0</v>
      </c>
      <c r="M934" s="84">
        <f t="shared" si="569"/>
        <v>0</v>
      </c>
      <c r="N934" s="115">
        <f t="shared" si="569"/>
        <v>19331.5</v>
      </c>
      <c r="O934" s="135">
        <f t="shared" ref="O934:O935" si="570">SUM(P934:S934)</f>
        <v>16000.74</v>
      </c>
      <c r="P934" s="84">
        <f>+P935</f>
        <v>0</v>
      </c>
      <c r="Q934" s="84">
        <f t="shared" ref="Q934:R934" si="571">+Q935</f>
        <v>0</v>
      </c>
      <c r="R934" s="84">
        <f t="shared" si="571"/>
        <v>0</v>
      </c>
      <c r="S934" s="115">
        <f>+S935</f>
        <v>16000.74</v>
      </c>
      <c r="T934" s="139">
        <f t="shared" si="537"/>
        <v>0.82770297183353592</v>
      </c>
      <c r="U934" s="9" t="str">
        <f t="shared" si="537"/>
        <v xml:space="preserve"> </v>
      </c>
      <c r="V934" s="9" t="str">
        <f t="shared" si="537"/>
        <v xml:space="preserve"> </v>
      </c>
      <c r="W934" s="9" t="str">
        <f t="shared" si="537"/>
        <v xml:space="preserve"> </v>
      </c>
      <c r="X934" s="140">
        <f t="shared" si="537"/>
        <v>0.82770297183353592</v>
      </c>
    </row>
    <row r="935" spans="1:24" ht="38.25" customHeight="1" x14ac:dyDescent="0.2">
      <c r="A935" s="111"/>
      <c r="B935" s="32"/>
      <c r="C935" s="15" t="s">
        <v>760</v>
      </c>
      <c r="D935" s="38">
        <v>3</v>
      </c>
      <c r="E935" s="85">
        <f t="shared" si="566"/>
        <v>50000</v>
      </c>
      <c r="F935" s="81"/>
      <c r="G935" s="86"/>
      <c r="H935" s="85"/>
      <c r="I935" s="116">
        <v>50000</v>
      </c>
      <c r="J935" s="134">
        <f t="shared" si="568"/>
        <v>19331.5</v>
      </c>
      <c r="K935" s="81"/>
      <c r="L935" s="86"/>
      <c r="M935" s="85"/>
      <c r="N935" s="116">
        <v>19331.5</v>
      </c>
      <c r="O935" s="134">
        <f t="shared" si="570"/>
        <v>16000.74</v>
      </c>
      <c r="P935" s="81"/>
      <c r="Q935" s="86"/>
      <c r="R935" s="85"/>
      <c r="S935" s="116">
        <v>16000.74</v>
      </c>
      <c r="T935" s="141">
        <f t="shared" si="537"/>
        <v>0.82770297183353592</v>
      </c>
      <c r="U935" s="16" t="str">
        <f t="shared" si="537"/>
        <v xml:space="preserve"> </v>
      </c>
      <c r="V935" s="16" t="str">
        <f t="shared" si="537"/>
        <v xml:space="preserve"> </v>
      </c>
      <c r="W935" s="16" t="str">
        <f t="shared" si="537"/>
        <v xml:space="preserve"> </v>
      </c>
      <c r="X935" s="142">
        <f t="shared" si="537"/>
        <v>0.82770297183353592</v>
      </c>
    </row>
    <row r="936" spans="1:24" s="12" customFormat="1" ht="77.25" customHeight="1" x14ac:dyDescent="0.2">
      <c r="A936" s="101">
        <v>1183</v>
      </c>
      <c r="B936" s="33">
        <v>32013</v>
      </c>
      <c r="C936" s="14" t="s">
        <v>761</v>
      </c>
      <c r="D936" s="49">
        <v>2</v>
      </c>
      <c r="E936" s="84">
        <f t="shared" si="566"/>
        <v>0</v>
      </c>
      <c r="F936" s="69">
        <f>+F937+F938+F939</f>
        <v>0</v>
      </c>
      <c r="G936" s="69">
        <f t="shared" ref="G936:I936" si="572">+G937+G938+G939</f>
        <v>0</v>
      </c>
      <c r="H936" s="69">
        <f t="shared" si="572"/>
        <v>0</v>
      </c>
      <c r="I936" s="100">
        <f t="shared" si="572"/>
        <v>0</v>
      </c>
      <c r="J936" s="135">
        <f t="shared" ref="J936" si="573">SUM(K936:N936)</f>
        <v>55280</v>
      </c>
      <c r="K936" s="69">
        <f>+K937+K938+K939</f>
        <v>0</v>
      </c>
      <c r="L936" s="69">
        <f t="shared" ref="L936:N936" si="574">+L937+L938+L939</f>
        <v>0</v>
      </c>
      <c r="M936" s="69">
        <f t="shared" si="574"/>
        <v>55280</v>
      </c>
      <c r="N936" s="100">
        <f t="shared" si="574"/>
        <v>0</v>
      </c>
      <c r="O936" s="135">
        <f t="shared" ref="O936" si="575">SUM(P936:S936)</f>
        <v>49940</v>
      </c>
      <c r="P936" s="69">
        <f>+P937+P938+P939</f>
        <v>0</v>
      </c>
      <c r="Q936" s="69">
        <f t="shared" ref="Q936:S936" si="576">+Q937+Q938+Q939</f>
        <v>0</v>
      </c>
      <c r="R936" s="69">
        <f t="shared" si="576"/>
        <v>49940</v>
      </c>
      <c r="S936" s="100">
        <f t="shared" si="576"/>
        <v>0</v>
      </c>
      <c r="T936" s="139">
        <f t="shared" si="537"/>
        <v>0.90340086830680177</v>
      </c>
      <c r="U936" s="9" t="str">
        <f t="shared" si="537"/>
        <v xml:space="preserve"> </v>
      </c>
      <c r="V936" s="9" t="str">
        <f t="shared" si="537"/>
        <v xml:space="preserve"> </v>
      </c>
      <c r="W936" s="9">
        <f t="shared" si="537"/>
        <v>0.90340086830680177</v>
      </c>
      <c r="X936" s="140" t="str">
        <f t="shared" si="537"/>
        <v xml:space="preserve"> </v>
      </c>
    </row>
    <row r="937" spans="1:24" s="12" customFormat="1" ht="82.5" x14ac:dyDescent="0.2">
      <c r="A937" s="110"/>
      <c r="B937" s="11"/>
      <c r="C937" s="14" t="s">
        <v>762</v>
      </c>
      <c r="D937" s="8">
        <v>3</v>
      </c>
      <c r="E937" s="84">
        <f t="shared" ref="E937" si="577">SUM(F937:I937)</f>
        <v>0</v>
      </c>
      <c r="F937" s="84">
        <v>0</v>
      </c>
      <c r="G937" s="84">
        <v>0</v>
      </c>
      <c r="H937" s="84">
        <v>0</v>
      </c>
      <c r="I937" s="115">
        <v>0</v>
      </c>
      <c r="J937" s="135">
        <f t="shared" ref="J937:J941" si="578">SUM(K937:N937)</f>
        <v>25440</v>
      </c>
      <c r="K937" s="84">
        <v>0</v>
      </c>
      <c r="L937" s="84">
        <v>0</v>
      </c>
      <c r="M937" s="84">
        <v>25440</v>
      </c>
      <c r="N937" s="115">
        <v>0</v>
      </c>
      <c r="O937" s="135">
        <f t="shared" ref="O937:O941" si="579">SUM(P937:S937)</f>
        <v>24980</v>
      </c>
      <c r="P937" s="84">
        <v>0</v>
      </c>
      <c r="Q937" s="84">
        <v>0</v>
      </c>
      <c r="R937" s="84">
        <v>24980</v>
      </c>
      <c r="S937" s="115">
        <v>0</v>
      </c>
      <c r="T937" s="139">
        <f t="shared" ref="T937:X986" si="580">IF(J937=0," ",O937/J937)</f>
        <v>0.98191823899371067</v>
      </c>
      <c r="U937" s="9" t="str">
        <f t="shared" si="580"/>
        <v xml:space="preserve"> </v>
      </c>
      <c r="V937" s="9" t="str">
        <f t="shared" si="580"/>
        <v xml:space="preserve"> </v>
      </c>
      <c r="W937" s="9">
        <f t="shared" si="580"/>
        <v>0.98191823899371067</v>
      </c>
      <c r="X937" s="140" t="str">
        <f t="shared" si="580"/>
        <v xml:space="preserve"> </v>
      </c>
    </row>
    <row r="938" spans="1:24" s="12" customFormat="1" ht="66" x14ac:dyDescent="0.2">
      <c r="A938" s="110"/>
      <c r="B938" s="11"/>
      <c r="C938" s="14" t="s">
        <v>763</v>
      </c>
      <c r="D938" s="8">
        <v>3</v>
      </c>
      <c r="E938" s="84">
        <f t="shared" ref="E938:E941" si="581">SUM(F938:I938)</f>
        <v>0</v>
      </c>
      <c r="F938" s="84">
        <v>0</v>
      </c>
      <c r="G938" s="84">
        <v>0</v>
      </c>
      <c r="H938" s="84">
        <v>0</v>
      </c>
      <c r="I938" s="115">
        <v>0</v>
      </c>
      <c r="J938" s="135">
        <f t="shared" si="578"/>
        <v>25440</v>
      </c>
      <c r="K938" s="84">
        <v>0</v>
      </c>
      <c r="L938" s="84">
        <v>0</v>
      </c>
      <c r="M938" s="84">
        <v>25440</v>
      </c>
      <c r="N938" s="115">
        <v>0</v>
      </c>
      <c r="O938" s="135">
        <f t="shared" si="579"/>
        <v>24960</v>
      </c>
      <c r="P938" s="84">
        <v>0</v>
      </c>
      <c r="Q938" s="84">
        <v>0</v>
      </c>
      <c r="R938" s="84">
        <v>24960</v>
      </c>
      <c r="S938" s="115">
        <v>0</v>
      </c>
      <c r="T938" s="139">
        <f t="shared" si="580"/>
        <v>0.98113207547169812</v>
      </c>
      <c r="U938" s="9" t="str">
        <f t="shared" si="580"/>
        <v xml:space="preserve"> </v>
      </c>
      <c r="V938" s="9" t="str">
        <f t="shared" si="580"/>
        <v xml:space="preserve"> </v>
      </c>
      <c r="W938" s="9">
        <f t="shared" si="580"/>
        <v>0.98113207547169812</v>
      </c>
      <c r="X938" s="140" t="str">
        <f t="shared" si="580"/>
        <v xml:space="preserve"> </v>
      </c>
    </row>
    <row r="939" spans="1:24" s="12" customFormat="1" ht="33" customHeight="1" x14ac:dyDescent="0.2">
      <c r="A939" s="110"/>
      <c r="B939" s="11"/>
      <c r="C939" s="14" t="s">
        <v>406</v>
      </c>
      <c r="D939" s="8">
        <v>3</v>
      </c>
      <c r="E939" s="84">
        <f t="shared" si="581"/>
        <v>0</v>
      </c>
      <c r="F939" s="84">
        <f>+F940</f>
        <v>0</v>
      </c>
      <c r="G939" s="84">
        <f t="shared" ref="G939:I939" si="582">+G940</f>
        <v>0</v>
      </c>
      <c r="H939" s="84">
        <f t="shared" si="582"/>
        <v>0</v>
      </c>
      <c r="I939" s="115">
        <f t="shared" si="582"/>
        <v>0</v>
      </c>
      <c r="J939" s="135">
        <f t="shared" si="578"/>
        <v>4400</v>
      </c>
      <c r="K939" s="84">
        <f>+K940</f>
        <v>0</v>
      </c>
      <c r="L939" s="84">
        <f t="shared" ref="L939:N939" si="583">+L940</f>
        <v>0</v>
      </c>
      <c r="M939" s="84">
        <f t="shared" si="583"/>
        <v>4400</v>
      </c>
      <c r="N939" s="115">
        <f t="shared" si="583"/>
        <v>0</v>
      </c>
      <c r="O939" s="135">
        <f t="shared" si="579"/>
        <v>0</v>
      </c>
      <c r="P939" s="84">
        <f>+P940</f>
        <v>0</v>
      </c>
      <c r="Q939" s="84">
        <f t="shared" ref="Q939:R939" si="584">+Q940</f>
        <v>0</v>
      </c>
      <c r="R939" s="84">
        <f t="shared" si="584"/>
        <v>0</v>
      </c>
      <c r="S939" s="115">
        <f>+S940</f>
        <v>0</v>
      </c>
      <c r="T939" s="139">
        <f t="shared" si="580"/>
        <v>0</v>
      </c>
      <c r="U939" s="9" t="str">
        <f t="shared" si="580"/>
        <v xml:space="preserve"> </v>
      </c>
      <c r="V939" s="9" t="str">
        <f t="shared" si="580"/>
        <v xml:space="preserve"> </v>
      </c>
      <c r="W939" s="9">
        <f t="shared" si="580"/>
        <v>0</v>
      </c>
      <c r="X939" s="140" t="str">
        <f t="shared" si="580"/>
        <v xml:space="preserve"> </v>
      </c>
    </row>
    <row r="940" spans="1:24" ht="21.75" customHeight="1" x14ac:dyDescent="0.2">
      <c r="A940" s="111"/>
      <c r="B940" s="32"/>
      <c r="C940" s="15" t="s">
        <v>764</v>
      </c>
      <c r="D940" s="38">
        <v>3</v>
      </c>
      <c r="E940" s="85">
        <f t="shared" si="581"/>
        <v>0</v>
      </c>
      <c r="F940" s="81"/>
      <c r="G940" s="86"/>
      <c r="H940" s="85">
        <v>0</v>
      </c>
      <c r="I940" s="116"/>
      <c r="J940" s="134">
        <f t="shared" si="578"/>
        <v>4400</v>
      </c>
      <c r="K940" s="81"/>
      <c r="L940" s="86"/>
      <c r="M940" s="85">
        <v>4400</v>
      </c>
      <c r="N940" s="116"/>
      <c r="O940" s="134">
        <f t="shared" si="579"/>
        <v>0</v>
      </c>
      <c r="P940" s="81"/>
      <c r="Q940" s="86"/>
      <c r="R940" s="85">
        <v>0</v>
      </c>
      <c r="S940" s="116"/>
      <c r="T940" s="141">
        <f t="shared" si="580"/>
        <v>0</v>
      </c>
      <c r="U940" s="16" t="str">
        <f t="shared" si="580"/>
        <v xml:space="preserve"> </v>
      </c>
      <c r="V940" s="16" t="str">
        <f t="shared" si="580"/>
        <v xml:space="preserve"> </v>
      </c>
      <c r="W940" s="16">
        <f t="shared" si="580"/>
        <v>0</v>
      </c>
      <c r="X940" s="142" t="str">
        <f t="shared" si="580"/>
        <v xml:space="preserve"> </v>
      </c>
    </row>
    <row r="941" spans="1:24" s="12" customFormat="1" ht="43.5" customHeight="1" x14ac:dyDescent="0.2">
      <c r="A941" s="101">
        <v>1198</v>
      </c>
      <c r="B941" s="33">
        <v>11003</v>
      </c>
      <c r="C941" s="14" t="s">
        <v>765</v>
      </c>
      <c r="D941" s="49">
        <v>2</v>
      </c>
      <c r="E941" s="84">
        <f t="shared" si="581"/>
        <v>15000</v>
      </c>
      <c r="F941" s="69">
        <v>0</v>
      </c>
      <c r="G941" s="69">
        <v>0</v>
      </c>
      <c r="H941" s="69">
        <v>0</v>
      </c>
      <c r="I941" s="100">
        <v>15000</v>
      </c>
      <c r="J941" s="135">
        <f t="shared" si="578"/>
        <v>15000</v>
      </c>
      <c r="K941" s="69">
        <v>0</v>
      </c>
      <c r="L941" s="69">
        <v>0</v>
      </c>
      <c r="M941" s="69">
        <v>0</v>
      </c>
      <c r="N941" s="100">
        <v>15000</v>
      </c>
      <c r="O941" s="135">
        <f t="shared" si="579"/>
        <v>12380</v>
      </c>
      <c r="P941" s="69">
        <v>0</v>
      </c>
      <c r="Q941" s="69">
        <v>0</v>
      </c>
      <c r="R941" s="69">
        <v>0</v>
      </c>
      <c r="S941" s="100">
        <v>12380</v>
      </c>
      <c r="T941" s="139">
        <f t="shared" si="580"/>
        <v>0.82533333333333336</v>
      </c>
      <c r="U941" s="9" t="str">
        <f t="shared" si="580"/>
        <v xml:space="preserve"> </v>
      </c>
      <c r="V941" s="9" t="str">
        <f t="shared" si="580"/>
        <v xml:space="preserve"> </v>
      </c>
      <c r="W941" s="9" t="str">
        <f t="shared" si="580"/>
        <v xml:space="preserve"> </v>
      </c>
      <c r="X941" s="140">
        <f t="shared" si="580"/>
        <v>0.82533333333333336</v>
      </c>
    </row>
    <row r="942" spans="1:24" s="12" customFormat="1" ht="29.25" customHeight="1" x14ac:dyDescent="0.2">
      <c r="A942" s="101"/>
      <c r="B942" s="57"/>
      <c r="C942" s="57" t="s">
        <v>766</v>
      </c>
      <c r="D942" s="49">
        <v>1</v>
      </c>
      <c r="E942" s="69">
        <f>SUM(E943:E944)</f>
        <v>280249900.60000002</v>
      </c>
      <c r="F942" s="69">
        <f>SUM(F943:F944)</f>
        <v>266746336.50000003</v>
      </c>
      <c r="G942" s="69">
        <f t="shared" ref="G942:H942" si="585">SUM(G943:G944)</f>
        <v>0</v>
      </c>
      <c r="H942" s="69">
        <f t="shared" si="585"/>
        <v>0</v>
      </c>
      <c r="I942" s="100">
        <f>SUM(I943:I944)</f>
        <v>13503564.1</v>
      </c>
      <c r="J942" s="125">
        <f>SUM(J943:J944)</f>
        <v>285747998.20000005</v>
      </c>
      <c r="K942" s="69">
        <f>SUM(K943:K944)</f>
        <v>275554050.10000002</v>
      </c>
      <c r="L942" s="69">
        <f t="shared" ref="L942:M942" si="586">SUM(L943:L944)</f>
        <v>0</v>
      </c>
      <c r="M942" s="69">
        <f t="shared" si="586"/>
        <v>0</v>
      </c>
      <c r="N942" s="100">
        <f>SUM(N943:N944)</f>
        <v>10193948.1</v>
      </c>
      <c r="O942" s="125">
        <f>SUM(O943:O944)</f>
        <v>285461908.26999998</v>
      </c>
      <c r="P942" s="69">
        <f>SUM(P943:P944)</f>
        <v>275408483.97000003</v>
      </c>
      <c r="Q942" s="69">
        <f t="shared" ref="Q942:R942" si="587">SUM(Q943:Q944)</f>
        <v>0</v>
      </c>
      <c r="R942" s="69">
        <f t="shared" si="587"/>
        <v>0</v>
      </c>
      <c r="S942" s="100">
        <f>SUM(S943:S944)</f>
        <v>10053424.300000001</v>
      </c>
      <c r="T942" s="139">
        <f t="shared" si="580"/>
        <v>0.99899880337989344</v>
      </c>
      <c r="U942" s="9">
        <f t="shared" si="580"/>
        <v>0.99947173293244218</v>
      </c>
      <c r="V942" s="9" t="str">
        <f t="shared" si="580"/>
        <v xml:space="preserve"> </v>
      </c>
      <c r="W942" s="9" t="str">
        <f t="shared" si="580"/>
        <v xml:space="preserve"> </v>
      </c>
      <c r="X942" s="140">
        <f t="shared" si="580"/>
        <v>0.98621497788477075</v>
      </c>
    </row>
    <row r="943" spans="1:24" s="12" customFormat="1" ht="42.75" customHeight="1" x14ac:dyDescent="0.2">
      <c r="A943" s="101">
        <v>1169</v>
      </c>
      <c r="B943" s="33">
        <v>31001</v>
      </c>
      <c r="C943" s="14" t="s">
        <v>767</v>
      </c>
      <c r="D943" s="49">
        <v>2</v>
      </c>
      <c r="E943" s="69">
        <f>SUM(F943:I943)</f>
        <v>279120100.60000002</v>
      </c>
      <c r="F943" s="69">
        <f>279120100.6-12373764.1</f>
        <v>266746336.50000003</v>
      </c>
      <c r="G943" s="69"/>
      <c r="H943" s="69"/>
      <c r="I943" s="100">
        <v>12373764.1</v>
      </c>
      <c r="J943" s="125">
        <f>SUM(K943:N943)</f>
        <v>285340961.70000005</v>
      </c>
      <c r="K943" s="69">
        <v>275554050.10000002</v>
      </c>
      <c r="L943" s="69"/>
      <c r="M943" s="69"/>
      <c r="N943" s="100">
        <v>9786911.5999999996</v>
      </c>
      <c r="O943" s="125">
        <f>SUM(P943:S943)</f>
        <v>285055477.06</v>
      </c>
      <c r="P943" s="69">
        <v>275408483.97000003</v>
      </c>
      <c r="Q943" s="69"/>
      <c r="R943" s="69"/>
      <c r="S943" s="100">
        <v>9646993.0899999999</v>
      </c>
      <c r="T943" s="139">
        <f t="shared" si="580"/>
        <v>0.99899949646801778</v>
      </c>
      <c r="U943" s="9">
        <f t="shared" si="580"/>
        <v>0.99947173293244218</v>
      </c>
      <c r="V943" s="9" t="str">
        <f t="shared" si="580"/>
        <v xml:space="preserve"> </v>
      </c>
      <c r="W943" s="9" t="str">
        <f t="shared" si="580"/>
        <v xml:space="preserve"> </v>
      </c>
      <c r="X943" s="140">
        <f t="shared" si="580"/>
        <v>0.98570350732502787</v>
      </c>
    </row>
    <row r="944" spans="1:24" s="12" customFormat="1" ht="45" customHeight="1" x14ac:dyDescent="0.2">
      <c r="A944" s="101">
        <v>1204</v>
      </c>
      <c r="B944" s="33">
        <v>31001</v>
      </c>
      <c r="C944" s="14" t="s">
        <v>768</v>
      </c>
      <c r="D944" s="49">
        <v>2</v>
      </c>
      <c r="E944" s="69">
        <f>SUM(F944:I944)</f>
        <v>1129800</v>
      </c>
      <c r="F944" s="69"/>
      <c r="G944" s="69"/>
      <c r="H944" s="69"/>
      <c r="I944" s="100">
        <v>1129800</v>
      </c>
      <c r="J944" s="125">
        <f>SUM(K944:N944)</f>
        <v>407036.5</v>
      </c>
      <c r="K944" s="69"/>
      <c r="L944" s="69"/>
      <c r="M944" s="69"/>
      <c r="N944" s="100">
        <v>407036.5</v>
      </c>
      <c r="O944" s="125">
        <f>SUM(P944:S944)</f>
        <v>406431.21</v>
      </c>
      <c r="P944" s="69"/>
      <c r="Q944" s="69"/>
      <c r="R944" s="69"/>
      <c r="S944" s="100">
        <v>406431.21</v>
      </c>
      <c r="T944" s="139">
        <f t="shared" si="580"/>
        <v>0.99851293434372601</v>
      </c>
      <c r="U944" s="9" t="str">
        <f t="shared" si="580"/>
        <v xml:space="preserve"> </v>
      </c>
      <c r="V944" s="9" t="str">
        <f t="shared" si="580"/>
        <v xml:space="preserve"> </v>
      </c>
      <c r="W944" s="9" t="str">
        <f t="shared" si="580"/>
        <v xml:space="preserve"> </v>
      </c>
      <c r="X944" s="140">
        <f t="shared" si="580"/>
        <v>0.99851293434372601</v>
      </c>
    </row>
    <row r="945" spans="1:24" s="12" customFormat="1" ht="45" customHeight="1" x14ac:dyDescent="0.2">
      <c r="A945" s="101"/>
      <c r="B945" s="57"/>
      <c r="C945" s="57" t="s">
        <v>769</v>
      </c>
      <c r="D945" s="49">
        <v>1</v>
      </c>
      <c r="E945" s="71">
        <f t="shared" ref="E945:S945" si="588">SUM(E946,E947,E949,E954,E956,E957)</f>
        <v>495388.1</v>
      </c>
      <c r="F945" s="69">
        <f t="shared" si="588"/>
        <v>320086.59999999998</v>
      </c>
      <c r="G945" s="69">
        <f t="shared" si="588"/>
        <v>0</v>
      </c>
      <c r="H945" s="69">
        <f t="shared" si="588"/>
        <v>118241.5</v>
      </c>
      <c r="I945" s="100">
        <f t="shared" si="588"/>
        <v>57060</v>
      </c>
      <c r="J945" s="127">
        <f t="shared" si="588"/>
        <v>154473.9</v>
      </c>
      <c r="K945" s="69">
        <f t="shared" si="588"/>
        <v>290</v>
      </c>
      <c r="L945" s="69">
        <f t="shared" si="588"/>
        <v>42700.800000000003</v>
      </c>
      <c r="M945" s="69">
        <f t="shared" si="588"/>
        <v>35120.1</v>
      </c>
      <c r="N945" s="100">
        <f t="shared" si="588"/>
        <v>76363</v>
      </c>
      <c r="O945" s="127">
        <f t="shared" si="588"/>
        <v>133762.32</v>
      </c>
      <c r="P945" s="69">
        <f t="shared" si="588"/>
        <v>290</v>
      </c>
      <c r="Q945" s="69">
        <f t="shared" si="588"/>
        <v>42646.2</v>
      </c>
      <c r="R945" s="69">
        <f t="shared" si="588"/>
        <v>32600</v>
      </c>
      <c r="S945" s="100">
        <f t="shared" si="588"/>
        <v>58226.12</v>
      </c>
      <c r="T945" s="139">
        <f t="shared" si="580"/>
        <v>0.86592181591841733</v>
      </c>
      <c r="U945" s="9">
        <f t="shared" si="580"/>
        <v>1</v>
      </c>
      <c r="V945" s="9">
        <f t="shared" si="580"/>
        <v>0.99872133543165453</v>
      </c>
      <c r="W945" s="9">
        <f t="shared" si="580"/>
        <v>0.92824337060543682</v>
      </c>
      <c r="X945" s="140">
        <f t="shared" si="580"/>
        <v>0.76249125885572855</v>
      </c>
    </row>
    <row r="946" spans="1:24" s="12" customFormat="1" ht="85.5" customHeight="1" x14ac:dyDescent="0.2">
      <c r="A946" s="101">
        <v>1032</v>
      </c>
      <c r="B946" s="33">
        <v>31001</v>
      </c>
      <c r="C946" s="14" t="s">
        <v>770</v>
      </c>
      <c r="D946" s="49">
        <v>2</v>
      </c>
      <c r="E946" s="69">
        <f>SUM(F946:I946)</f>
        <v>0</v>
      </c>
      <c r="F946" s="69"/>
      <c r="G946" s="69"/>
      <c r="H946" s="69"/>
      <c r="I946" s="100"/>
      <c r="J946" s="125">
        <f>SUM(K946:N946)</f>
        <v>13750</v>
      </c>
      <c r="K946" s="69"/>
      <c r="L946" s="69"/>
      <c r="M946" s="69"/>
      <c r="N946" s="100">
        <v>13750</v>
      </c>
      <c r="O946" s="125">
        <f t="shared" ref="O946:O954" si="589">SUM(P946:S946)</f>
        <v>0</v>
      </c>
      <c r="P946" s="69"/>
      <c r="Q946" s="69"/>
      <c r="R946" s="69"/>
      <c r="S946" s="100"/>
      <c r="T946" s="139">
        <f t="shared" si="580"/>
        <v>0</v>
      </c>
      <c r="U946" s="9" t="str">
        <f t="shared" si="580"/>
        <v xml:space="preserve"> </v>
      </c>
      <c r="V946" s="9" t="str">
        <f t="shared" si="580"/>
        <v xml:space="preserve"> </v>
      </c>
      <c r="W946" s="9" t="str">
        <f t="shared" si="580"/>
        <v xml:space="preserve"> </v>
      </c>
      <c r="X946" s="140">
        <f t="shared" si="580"/>
        <v>0</v>
      </c>
    </row>
    <row r="947" spans="1:24" s="12" customFormat="1" ht="63" customHeight="1" x14ac:dyDescent="0.2">
      <c r="A947" s="101">
        <v>1032</v>
      </c>
      <c r="B947" s="33">
        <v>31002</v>
      </c>
      <c r="C947" s="14" t="s">
        <v>771</v>
      </c>
      <c r="D947" s="49">
        <v>2</v>
      </c>
      <c r="E947" s="69">
        <f>SUM(F947:I947)</f>
        <v>0</v>
      </c>
      <c r="F947" s="69">
        <f>SUM(F948)</f>
        <v>0</v>
      </c>
      <c r="G947" s="69">
        <f t="shared" ref="G947:I947" si="590">SUM(G948)</f>
        <v>0</v>
      </c>
      <c r="H947" s="69">
        <f t="shared" si="590"/>
        <v>0</v>
      </c>
      <c r="I947" s="100">
        <f t="shared" si="590"/>
        <v>0</v>
      </c>
      <c r="J947" s="125">
        <f>SUM(K947:N947)</f>
        <v>42700.800000000003</v>
      </c>
      <c r="K947" s="69">
        <f>SUM(K948)</f>
        <v>0</v>
      </c>
      <c r="L947" s="69">
        <f t="shared" ref="L947:N947" si="591">SUM(L948)</f>
        <v>42700.800000000003</v>
      </c>
      <c r="M947" s="69">
        <f t="shared" si="591"/>
        <v>0</v>
      </c>
      <c r="N947" s="100">
        <f t="shared" si="591"/>
        <v>0</v>
      </c>
      <c r="O947" s="125">
        <f>SUM(P947:S947)</f>
        <v>42646.2</v>
      </c>
      <c r="P947" s="69">
        <f>SUM(P948)</f>
        <v>0</v>
      </c>
      <c r="Q947" s="69">
        <f t="shared" ref="Q947:S947" si="592">SUM(Q948)</f>
        <v>42646.2</v>
      </c>
      <c r="R947" s="69">
        <f t="shared" si="592"/>
        <v>0</v>
      </c>
      <c r="S947" s="100">
        <f t="shared" si="592"/>
        <v>0</v>
      </c>
      <c r="T947" s="139">
        <f t="shared" si="580"/>
        <v>0.99872133543165453</v>
      </c>
      <c r="U947" s="9" t="str">
        <f t="shared" si="580"/>
        <v xml:space="preserve"> </v>
      </c>
      <c r="V947" s="9">
        <f t="shared" si="580"/>
        <v>0.99872133543165453</v>
      </c>
      <c r="W947" s="9" t="str">
        <f t="shared" si="580"/>
        <v xml:space="preserve"> </v>
      </c>
      <c r="X947" s="140" t="str">
        <f t="shared" si="580"/>
        <v xml:space="preserve"> </v>
      </c>
    </row>
    <row r="948" spans="1:24" ht="57.75" customHeight="1" x14ac:dyDescent="0.2">
      <c r="A948" s="111"/>
      <c r="B948" s="32"/>
      <c r="C948" s="15" t="s">
        <v>772</v>
      </c>
      <c r="D948" s="38">
        <v>3</v>
      </c>
      <c r="E948" s="81">
        <f>SUM(F948:I948)</f>
        <v>0</v>
      </c>
      <c r="F948" s="81"/>
      <c r="G948" s="81"/>
      <c r="H948" s="81"/>
      <c r="I948" s="112"/>
      <c r="J948" s="133">
        <f>SUM(K948:N948)</f>
        <v>42700.800000000003</v>
      </c>
      <c r="K948" s="81">
        <f>SUM(K949:K950)</f>
        <v>0</v>
      </c>
      <c r="L948" s="81">
        <v>42700.800000000003</v>
      </c>
      <c r="M948" s="81"/>
      <c r="N948" s="112">
        <f>SUM(N949:N950)</f>
        <v>0</v>
      </c>
      <c r="O948" s="133">
        <f>SUM(P948:S948)</f>
        <v>42646.2</v>
      </c>
      <c r="P948" s="81"/>
      <c r="Q948" s="81">
        <v>42646.2</v>
      </c>
      <c r="R948" s="81"/>
      <c r="S948" s="112"/>
      <c r="T948" s="141">
        <f t="shared" si="580"/>
        <v>0.99872133543165453</v>
      </c>
      <c r="U948" s="16" t="str">
        <f t="shared" si="580"/>
        <v xml:space="preserve"> </v>
      </c>
      <c r="V948" s="16">
        <f t="shared" si="580"/>
        <v>0.99872133543165453</v>
      </c>
      <c r="W948" s="16" t="str">
        <f t="shared" si="580"/>
        <v xml:space="preserve"> </v>
      </c>
      <c r="X948" s="142" t="str">
        <f t="shared" si="580"/>
        <v xml:space="preserve"> </v>
      </c>
    </row>
    <row r="949" spans="1:24" s="12" customFormat="1" ht="82.5" x14ac:dyDescent="0.2">
      <c r="A949" s="101">
        <v>1032</v>
      </c>
      <c r="B949" s="33">
        <v>32007</v>
      </c>
      <c r="C949" s="14" t="s">
        <v>773</v>
      </c>
      <c r="D949" s="49">
        <v>2</v>
      </c>
      <c r="E949" s="69">
        <f>SUM(F949:I949)</f>
        <v>118241.5</v>
      </c>
      <c r="F949" s="69"/>
      <c r="G949" s="69"/>
      <c r="H949" s="69">
        <v>118241.5</v>
      </c>
      <c r="I949" s="100"/>
      <c r="J949" s="125">
        <f>SUM(K949:N949)</f>
        <v>35120.1</v>
      </c>
      <c r="K949" s="69">
        <f>SUM(K950:K953)</f>
        <v>0</v>
      </c>
      <c r="L949" s="69">
        <f t="shared" ref="L949:N949" si="593">SUM(L950:L953)</f>
        <v>0</v>
      </c>
      <c r="M949" s="69">
        <f>SUM(M950:M953)</f>
        <v>35120.1</v>
      </c>
      <c r="N949" s="100">
        <f t="shared" si="593"/>
        <v>0</v>
      </c>
      <c r="O949" s="125">
        <f>SUM(P949:S949)</f>
        <v>32600</v>
      </c>
      <c r="P949" s="69">
        <f>SUM(P950:P953)</f>
        <v>0</v>
      </c>
      <c r="Q949" s="69">
        <f t="shared" ref="Q949" si="594">SUM(Q950:Q953)</f>
        <v>0</v>
      </c>
      <c r="R949" s="69">
        <f>SUM(R950:R953)</f>
        <v>32600</v>
      </c>
      <c r="S949" s="100">
        <f t="shared" ref="S949" si="595">SUM(S950:S953)</f>
        <v>0</v>
      </c>
      <c r="T949" s="139">
        <f t="shared" si="580"/>
        <v>0.92824337060543682</v>
      </c>
      <c r="U949" s="9" t="str">
        <f t="shared" si="580"/>
        <v xml:space="preserve"> </v>
      </c>
      <c r="V949" s="9" t="str">
        <f t="shared" si="580"/>
        <v xml:space="preserve"> </v>
      </c>
      <c r="W949" s="9">
        <f t="shared" si="580"/>
        <v>0.92824337060543682</v>
      </c>
      <c r="X949" s="140" t="str">
        <f t="shared" si="580"/>
        <v xml:space="preserve"> </v>
      </c>
    </row>
    <row r="950" spans="1:24" ht="65.25" customHeight="1" x14ac:dyDescent="0.2">
      <c r="A950" s="111"/>
      <c r="B950" s="32"/>
      <c r="C950" s="15" t="s">
        <v>774</v>
      </c>
      <c r="D950" s="38">
        <v>3</v>
      </c>
      <c r="E950" s="81">
        <f>SUM(F950:I950)</f>
        <v>0</v>
      </c>
      <c r="F950" s="81"/>
      <c r="G950" s="81"/>
      <c r="H950" s="81"/>
      <c r="I950" s="112"/>
      <c r="J950" s="133">
        <f>SUM(K950:N950)</f>
        <v>17500</v>
      </c>
      <c r="K950" s="81"/>
      <c r="L950" s="81"/>
      <c r="M950" s="81">
        <v>17500</v>
      </c>
      <c r="N950" s="112"/>
      <c r="O950" s="133">
        <f>SUM(P950:S950)</f>
        <v>17500</v>
      </c>
      <c r="P950" s="81"/>
      <c r="Q950" s="81"/>
      <c r="R950" s="81">
        <v>17500</v>
      </c>
      <c r="S950" s="112"/>
      <c r="T950" s="141">
        <f t="shared" si="580"/>
        <v>1</v>
      </c>
      <c r="U950" s="16" t="str">
        <f t="shared" si="580"/>
        <v xml:space="preserve"> </v>
      </c>
      <c r="V950" s="16" t="str">
        <f t="shared" si="580"/>
        <v xml:space="preserve"> </v>
      </c>
      <c r="W950" s="16">
        <f t="shared" si="580"/>
        <v>1</v>
      </c>
      <c r="X950" s="142" t="str">
        <f t="shared" si="580"/>
        <v xml:space="preserve"> </v>
      </c>
    </row>
    <row r="951" spans="1:24" ht="45" customHeight="1" x14ac:dyDescent="0.2">
      <c r="A951" s="111"/>
      <c r="B951" s="32"/>
      <c r="C951" s="15" t="s">
        <v>775</v>
      </c>
      <c r="D951" s="38">
        <v>3</v>
      </c>
      <c r="E951" s="81">
        <f t="shared" ref="E951:E953" si="596">SUM(F951:I951)</f>
        <v>0</v>
      </c>
      <c r="F951" s="81"/>
      <c r="G951" s="81"/>
      <c r="H951" s="81"/>
      <c r="I951" s="112"/>
      <c r="J951" s="133">
        <f t="shared" ref="J951:J953" si="597">SUM(K951:N951)</f>
        <v>15100</v>
      </c>
      <c r="K951" s="81"/>
      <c r="L951" s="81"/>
      <c r="M951" s="81">
        <v>15100</v>
      </c>
      <c r="N951" s="112"/>
      <c r="O951" s="133">
        <f t="shared" si="589"/>
        <v>15100</v>
      </c>
      <c r="P951" s="81"/>
      <c r="Q951" s="81"/>
      <c r="R951" s="81">
        <v>15100</v>
      </c>
      <c r="S951" s="112"/>
      <c r="T951" s="141">
        <f t="shared" si="580"/>
        <v>1</v>
      </c>
      <c r="U951" s="16" t="str">
        <f t="shared" si="580"/>
        <v xml:space="preserve"> </v>
      </c>
      <c r="V951" s="16" t="str">
        <f t="shared" si="580"/>
        <v xml:space="preserve"> </v>
      </c>
      <c r="W951" s="16">
        <f t="shared" si="580"/>
        <v>1</v>
      </c>
      <c r="X951" s="142" t="str">
        <f t="shared" si="580"/>
        <v xml:space="preserve"> </v>
      </c>
    </row>
    <row r="952" spans="1:24" ht="81.75" customHeight="1" x14ac:dyDescent="0.2">
      <c r="A952" s="111"/>
      <c r="B952" s="32"/>
      <c r="C952" s="15" t="s">
        <v>776</v>
      </c>
      <c r="D952" s="38">
        <v>3</v>
      </c>
      <c r="E952" s="81">
        <f t="shared" si="596"/>
        <v>0</v>
      </c>
      <c r="F952" s="81"/>
      <c r="G952" s="81"/>
      <c r="H952" s="81"/>
      <c r="I952" s="112"/>
      <c r="J952" s="133">
        <f t="shared" si="597"/>
        <v>1600</v>
      </c>
      <c r="K952" s="81"/>
      <c r="L952" s="81"/>
      <c r="M952" s="81">
        <v>1600</v>
      </c>
      <c r="N952" s="112"/>
      <c r="O952" s="133">
        <f t="shared" si="589"/>
        <v>0</v>
      </c>
      <c r="P952" s="81"/>
      <c r="Q952" s="81"/>
      <c r="R952" s="81">
        <v>0</v>
      </c>
      <c r="S952" s="112"/>
      <c r="T952" s="141">
        <f t="shared" si="580"/>
        <v>0</v>
      </c>
      <c r="U952" s="16" t="str">
        <f t="shared" si="580"/>
        <v xml:space="preserve"> </v>
      </c>
      <c r="V952" s="16" t="str">
        <f t="shared" si="580"/>
        <v xml:space="preserve"> </v>
      </c>
      <c r="W952" s="16">
        <f t="shared" si="580"/>
        <v>0</v>
      </c>
      <c r="X952" s="142" t="str">
        <f t="shared" si="580"/>
        <v xml:space="preserve"> </v>
      </c>
    </row>
    <row r="953" spans="1:24" ht="59.25" customHeight="1" x14ac:dyDescent="0.2">
      <c r="A953" s="111"/>
      <c r="B953" s="32"/>
      <c r="C953" s="15" t="s">
        <v>777</v>
      </c>
      <c r="D953" s="38">
        <v>3</v>
      </c>
      <c r="E953" s="81">
        <f t="shared" si="596"/>
        <v>0</v>
      </c>
      <c r="F953" s="81"/>
      <c r="G953" s="81"/>
      <c r="H953" s="81"/>
      <c r="I953" s="112"/>
      <c r="J953" s="133">
        <f t="shared" si="597"/>
        <v>920.1</v>
      </c>
      <c r="K953" s="81"/>
      <c r="L953" s="81"/>
      <c r="M953" s="81">
        <v>920.1</v>
      </c>
      <c r="N953" s="112"/>
      <c r="O953" s="133">
        <f t="shared" si="589"/>
        <v>0</v>
      </c>
      <c r="P953" s="81"/>
      <c r="Q953" s="81"/>
      <c r="R953" s="81">
        <v>0</v>
      </c>
      <c r="S953" s="112"/>
      <c r="T953" s="141">
        <f t="shared" si="580"/>
        <v>0</v>
      </c>
      <c r="U953" s="16" t="str">
        <f t="shared" si="580"/>
        <v xml:space="preserve"> </v>
      </c>
      <c r="V953" s="16" t="str">
        <f t="shared" si="580"/>
        <v xml:space="preserve"> </v>
      </c>
      <c r="W953" s="16">
        <f t="shared" si="580"/>
        <v>0</v>
      </c>
      <c r="X953" s="142" t="str">
        <f t="shared" si="580"/>
        <v xml:space="preserve"> </v>
      </c>
    </row>
    <row r="954" spans="1:24" s="12" customFormat="1" ht="35.25" customHeight="1" x14ac:dyDescent="0.2">
      <c r="A954" s="101">
        <v>1098</v>
      </c>
      <c r="B954" s="33">
        <v>21001</v>
      </c>
      <c r="C954" s="14" t="s">
        <v>778</v>
      </c>
      <c r="D954" s="49">
        <v>2</v>
      </c>
      <c r="E954" s="69">
        <f t="shared" ref="E954:E959" si="598">SUM(F954:I954)</f>
        <v>320086.59999999998</v>
      </c>
      <c r="F954" s="69">
        <f>F955</f>
        <v>320086.59999999998</v>
      </c>
      <c r="G954" s="69">
        <f t="shared" ref="G954:I954" si="599">G955</f>
        <v>0</v>
      </c>
      <c r="H954" s="69">
        <f t="shared" si="599"/>
        <v>0</v>
      </c>
      <c r="I954" s="100">
        <f t="shared" si="599"/>
        <v>0</v>
      </c>
      <c r="J954" s="125">
        <f t="shared" ref="J954:J959" si="600">SUM(K954:N954)</f>
        <v>290</v>
      </c>
      <c r="K954" s="69">
        <f>K955</f>
        <v>290</v>
      </c>
      <c r="L954" s="69">
        <f t="shared" ref="L954:N954" si="601">L955</f>
        <v>0</v>
      </c>
      <c r="M954" s="69">
        <f t="shared" si="601"/>
        <v>0</v>
      </c>
      <c r="N954" s="100">
        <f t="shared" si="601"/>
        <v>0</v>
      </c>
      <c r="O954" s="125">
        <f t="shared" si="589"/>
        <v>290</v>
      </c>
      <c r="P954" s="69">
        <f>P955</f>
        <v>290</v>
      </c>
      <c r="Q954" s="69">
        <f t="shared" ref="Q954:S954" si="602">Q955</f>
        <v>0</v>
      </c>
      <c r="R954" s="69">
        <f t="shared" si="602"/>
        <v>0</v>
      </c>
      <c r="S954" s="100">
        <f t="shared" si="602"/>
        <v>0</v>
      </c>
      <c r="T954" s="139">
        <f t="shared" si="580"/>
        <v>1</v>
      </c>
      <c r="U954" s="9">
        <f t="shared" si="580"/>
        <v>1</v>
      </c>
      <c r="V954" s="9" t="str">
        <f t="shared" si="580"/>
        <v xml:space="preserve"> </v>
      </c>
      <c r="W954" s="9" t="str">
        <f t="shared" si="580"/>
        <v xml:space="preserve"> </v>
      </c>
      <c r="X954" s="140" t="str">
        <f t="shared" si="580"/>
        <v xml:space="preserve"> </v>
      </c>
    </row>
    <row r="955" spans="1:24" ht="47.25" customHeight="1" x14ac:dyDescent="0.2">
      <c r="A955" s="111"/>
      <c r="B955" s="32"/>
      <c r="C955" s="15" t="s">
        <v>780</v>
      </c>
      <c r="D955" s="38">
        <v>3</v>
      </c>
      <c r="E955" s="81">
        <f t="shared" si="598"/>
        <v>320086.59999999998</v>
      </c>
      <c r="F955" s="81">
        <v>320086.59999999998</v>
      </c>
      <c r="G955" s="81"/>
      <c r="H955" s="81"/>
      <c r="I955" s="112"/>
      <c r="J955" s="133">
        <f t="shared" si="600"/>
        <v>290</v>
      </c>
      <c r="K955" s="81">
        <v>290</v>
      </c>
      <c r="L955" s="81"/>
      <c r="M955" s="81"/>
      <c r="N955" s="112"/>
      <c r="O955" s="133">
        <f>SUM(P955:S955)</f>
        <v>290</v>
      </c>
      <c r="P955" s="81">
        <v>290</v>
      </c>
      <c r="Q955" s="81"/>
      <c r="R955" s="81"/>
      <c r="S955" s="112"/>
      <c r="T955" s="141">
        <f t="shared" si="580"/>
        <v>1</v>
      </c>
      <c r="U955" s="16">
        <f t="shared" si="580"/>
        <v>1</v>
      </c>
      <c r="V955" s="16" t="str">
        <f t="shared" si="580"/>
        <v xml:space="preserve"> </v>
      </c>
      <c r="W955" s="16" t="str">
        <f t="shared" si="580"/>
        <v xml:space="preserve"> </v>
      </c>
      <c r="X955" s="142" t="str">
        <f t="shared" si="580"/>
        <v xml:space="preserve"> </v>
      </c>
    </row>
    <row r="956" spans="1:24" s="12" customFormat="1" ht="57.75" customHeight="1" x14ac:dyDescent="0.2">
      <c r="A956" s="101">
        <v>1117</v>
      </c>
      <c r="B956" s="33">
        <v>31001</v>
      </c>
      <c r="C956" s="14" t="s">
        <v>781</v>
      </c>
      <c r="D956" s="49">
        <v>2</v>
      </c>
      <c r="E956" s="69">
        <f t="shared" si="598"/>
        <v>57060</v>
      </c>
      <c r="F956" s="69"/>
      <c r="G956" s="69"/>
      <c r="H956" s="69"/>
      <c r="I956" s="100">
        <v>57060</v>
      </c>
      <c r="J956" s="125">
        <f t="shared" si="600"/>
        <v>57060</v>
      </c>
      <c r="K956" s="69"/>
      <c r="L956" s="69"/>
      <c r="M956" s="69"/>
      <c r="N956" s="100">
        <v>57060</v>
      </c>
      <c r="O956" s="125">
        <f>SUM(P956:S956)</f>
        <v>52673.120000000003</v>
      </c>
      <c r="P956" s="69"/>
      <c r="Q956" s="69"/>
      <c r="R956" s="69"/>
      <c r="S956" s="100">
        <v>52673.120000000003</v>
      </c>
      <c r="T956" s="139">
        <f t="shared" si="580"/>
        <v>0.92311812127585002</v>
      </c>
      <c r="U956" s="9" t="str">
        <f t="shared" si="580"/>
        <v xml:space="preserve"> </v>
      </c>
      <c r="V956" s="9" t="str">
        <f t="shared" si="580"/>
        <v xml:space="preserve"> </v>
      </c>
      <c r="W956" s="9" t="str">
        <f t="shared" si="580"/>
        <v xml:space="preserve"> </v>
      </c>
      <c r="X956" s="140">
        <f t="shared" si="580"/>
        <v>0.92311812127585002</v>
      </c>
    </row>
    <row r="957" spans="1:24" s="12" customFormat="1" ht="66" x14ac:dyDescent="0.2">
      <c r="A957" s="101">
        <v>1117</v>
      </c>
      <c r="B957" s="33">
        <v>31005</v>
      </c>
      <c r="C957" s="14" t="s">
        <v>782</v>
      </c>
      <c r="D957" s="49">
        <v>2</v>
      </c>
      <c r="E957" s="69">
        <f t="shared" si="598"/>
        <v>0</v>
      </c>
      <c r="F957" s="69"/>
      <c r="G957" s="69"/>
      <c r="H957" s="69"/>
      <c r="I957" s="100"/>
      <c r="J957" s="125">
        <f t="shared" si="600"/>
        <v>5553</v>
      </c>
      <c r="K957" s="69">
        <f>SUM(K958:K959)</f>
        <v>0</v>
      </c>
      <c r="L957" s="69">
        <f>SUM(L958:L959)</f>
        <v>0</v>
      </c>
      <c r="M957" s="69">
        <f>SUM(M958:M959)</f>
        <v>0</v>
      </c>
      <c r="N957" s="100">
        <f>SUM(N958:N959)</f>
        <v>5553</v>
      </c>
      <c r="O957" s="125">
        <f>SUM(P957:S957)</f>
        <v>5553</v>
      </c>
      <c r="P957" s="69">
        <f>SUM(P958:P959)</f>
        <v>0</v>
      </c>
      <c r="Q957" s="69">
        <f t="shared" ref="Q957:R957" si="603">SUM(Q958:Q959)</f>
        <v>0</v>
      </c>
      <c r="R957" s="69">
        <f t="shared" si="603"/>
        <v>0</v>
      </c>
      <c r="S957" s="100">
        <f>SUM(S958:S959)</f>
        <v>5553</v>
      </c>
      <c r="T957" s="139">
        <f t="shared" si="580"/>
        <v>1</v>
      </c>
      <c r="U957" s="9" t="str">
        <f t="shared" si="580"/>
        <v xml:space="preserve"> </v>
      </c>
      <c r="V957" s="9" t="str">
        <f t="shared" si="580"/>
        <v xml:space="preserve"> </v>
      </c>
      <c r="W957" s="9" t="str">
        <f t="shared" si="580"/>
        <v xml:space="preserve"> </v>
      </c>
      <c r="X957" s="140">
        <f t="shared" si="580"/>
        <v>1</v>
      </c>
    </row>
    <row r="958" spans="1:24" ht="38.25" customHeight="1" x14ac:dyDescent="0.2">
      <c r="A958" s="111"/>
      <c r="B958" s="32"/>
      <c r="C958" s="15" t="s">
        <v>783</v>
      </c>
      <c r="D958" s="38">
        <v>3</v>
      </c>
      <c r="E958" s="81">
        <f t="shared" si="598"/>
        <v>0</v>
      </c>
      <c r="F958" s="81"/>
      <c r="G958" s="81"/>
      <c r="H958" s="81"/>
      <c r="I958" s="112"/>
      <c r="J958" s="133">
        <f t="shared" si="600"/>
        <v>3076.5</v>
      </c>
      <c r="K958" s="81"/>
      <c r="L958" s="81"/>
      <c r="M958" s="81"/>
      <c r="N958" s="112">
        <v>3076.5</v>
      </c>
      <c r="O958" s="133">
        <f>SUM(P958:S958)</f>
        <v>3076.5</v>
      </c>
      <c r="P958" s="81"/>
      <c r="Q958" s="81"/>
      <c r="R958" s="81"/>
      <c r="S958" s="112">
        <v>3076.5</v>
      </c>
      <c r="T958" s="141">
        <f t="shared" si="580"/>
        <v>1</v>
      </c>
      <c r="U958" s="16" t="str">
        <f t="shared" si="580"/>
        <v xml:space="preserve"> </v>
      </c>
      <c r="V958" s="16" t="str">
        <f t="shared" si="580"/>
        <v xml:space="preserve"> </v>
      </c>
      <c r="W958" s="16" t="str">
        <f t="shared" si="580"/>
        <v xml:space="preserve"> </v>
      </c>
      <c r="X958" s="142">
        <f t="shared" si="580"/>
        <v>1</v>
      </c>
    </row>
    <row r="959" spans="1:24" ht="43.5" customHeight="1" x14ac:dyDescent="0.2">
      <c r="A959" s="111"/>
      <c r="B959" s="32"/>
      <c r="C959" s="15" t="s">
        <v>784</v>
      </c>
      <c r="D959" s="38">
        <v>3</v>
      </c>
      <c r="E959" s="81">
        <f t="shared" si="598"/>
        <v>0</v>
      </c>
      <c r="F959" s="81"/>
      <c r="G959" s="81"/>
      <c r="H959" s="81"/>
      <c r="I959" s="112"/>
      <c r="J959" s="133">
        <f t="shared" si="600"/>
        <v>2476.5</v>
      </c>
      <c r="K959" s="81"/>
      <c r="L959" s="81"/>
      <c r="M959" s="81"/>
      <c r="N959" s="112">
        <v>2476.5</v>
      </c>
      <c r="O959" s="133">
        <f>SUM(P959:S959)</f>
        <v>2476.5</v>
      </c>
      <c r="P959" s="81"/>
      <c r="Q959" s="81"/>
      <c r="R959" s="81"/>
      <c r="S959" s="112">
        <v>2476.5</v>
      </c>
      <c r="T959" s="141">
        <f t="shared" si="580"/>
        <v>1</v>
      </c>
      <c r="U959" s="16" t="str">
        <f t="shared" si="580"/>
        <v xml:space="preserve"> </v>
      </c>
      <c r="V959" s="16" t="str">
        <f t="shared" si="580"/>
        <v xml:space="preserve"> </v>
      </c>
      <c r="W959" s="16" t="str">
        <f t="shared" si="580"/>
        <v xml:space="preserve"> </v>
      </c>
      <c r="X959" s="142">
        <f t="shared" si="580"/>
        <v>1</v>
      </c>
    </row>
    <row r="960" spans="1:24" s="12" customFormat="1" ht="45" customHeight="1" x14ac:dyDescent="0.2">
      <c r="A960" s="101"/>
      <c r="B960" s="33"/>
      <c r="C960" s="57" t="s">
        <v>785</v>
      </c>
      <c r="D960" s="49">
        <v>1</v>
      </c>
      <c r="E960" s="84">
        <f>SUM(E961:E962)</f>
        <v>1751281</v>
      </c>
      <c r="F960" s="84">
        <f>SUM(F961:F962)</f>
        <v>0</v>
      </c>
      <c r="G960" s="84">
        <f t="shared" ref="G960:I960" si="604">SUM(G961:G962)</f>
        <v>0</v>
      </c>
      <c r="H960" s="84">
        <f t="shared" si="604"/>
        <v>0</v>
      </c>
      <c r="I960" s="115">
        <f t="shared" si="604"/>
        <v>1751281</v>
      </c>
      <c r="J960" s="135">
        <f>SUM(J961:J962)</f>
        <v>1954052</v>
      </c>
      <c r="K960" s="84">
        <f>SUM(K961:K962)</f>
        <v>0</v>
      </c>
      <c r="L960" s="84">
        <f t="shared" ref="L960:N960" si="605">SUM(L961:L962)</f>
        <v>0</v>
      </c>
      <c r="M960" s="84">
        <f t="shared" si="605"/>
        <v>0</v>
      </c>
      <c r="N960" s="115">
        <f t="shared" si="605"/>
        <v>1954052</v>
      </c>
      <c r="O960" s="135">
        <f>SUM(O961:O962)</f>
        <v>1876014</v>
      </c>
      <c r="P960" s="84">
        <f>SUM(P961:P962)</f>
        <v>0</v>
      </c>
      <c r="Q960" s="84">
        <f t="shared" ref="Q960:S960" si="606">SUM(Q961:Q962)</f>
        <v>0</v>
      </c>
      <c r="R960" s="84">
        <f t="shared" si="606"/>
        <v>0</v>
      </c>
      <c r="S960" s="115">
        <f t="shared" si="606"/>
        <v>1876014</v>
      </c>
      <c r="T960" s="139">
        <f t="shared" si="580"/>
        <v>0.96006349882193509</v>
      </c>
      <c r="U960" s="9" t="str">
        <f t="shared" si="580"/>
        <v xml:space="preserve"> </v>
      </c>
      <c r="V960" s="9" t="str">
        <f t="shared" si="580"/>
        <v xml:space="preserve"> </v>
      </c>
      <c r="W960" s="9" t="str">
        <f t="shared" si="580"/>
        <v xml:space="preserve"> </v>
      </c>
      <c r="X960" s="140">
        <f t="shared" si="580"/>
        <v>0.96006349882193509</v>
      </c>
    </row>
    <row r="961" spans="1:24" s="12" customFormat="1" ht="66" x14ac:dyDescent="0.2">
      <c r="A961" s="101">
        <v>1100</v>
      </c>
      <c r="B961" s="33">
        <v>31001</v>
      </c>
      <c r="C961" s="14" t="s">
        <v>786</v>
      </c>
      <c r="D961" s="49">
        <v>2</v>
      </c>
      <c r="E961" s="69">
        <f>SUM(F961:I961)</f>
        <v>0</v>
      </c>
      <c r="F961" s="69"/>
      <c r="G961" s="69"/>
      <c r="H961" s="69"/>
      <c r="I961" s="115"/>
      <c r="J961" s="125">
        <f>SUM(K961:N961)</f>
        <v>21771</v>
      </c>
      <c r="K961" s="69"/>
      <c r="L961" s="69"/>
      <c r="M961" s="69"/>
      <c r="N961" s="115">
        <v>21771</v>
      </c>
      <c r="O961" s="125">
        <f>SUM(P961:S961)</f>
        <v>21272.799999999999</v>
      </c>
      <c r="P961" s="69"/>
      <c r="Q961" s="69"/>
      <c r="R961" s="69"/>
      <c r="S961" s="115">
        <v>21272.799999999999</v>
      </c>
      <c r="T961" s="139">
        <f t="shared" si="580"/>
        <v>0.9771163474346608</v>
      </c>
      <c r="U961" s="9" t="str">
        <f t="shared" si="580"/>
        <v xml:space="preserve"> </v>
      </c>
      <c r="V961" s="9" t="str">
        <f t="shared" si="580"/>
        <v xml:space="preserve"> </v>
      </c>
      <c r="W961" s="9" t="str">
        <f t="shared" si="580"/>
        <v xml:space="preserve"> </v>
      </c>
      <c r="X961" s="140">
        <f t="shared" si="580"/>
        <v>0.9771163474346608</v>
      </c>
    </row>
    <row r="962" spans="1:24" s="12" customFormat="1" ht="42.75" customHeight="1" x14ac:dyDescent="0.2">
      <c r="A962" s="101">
        <v>1164</v>
      </c>
      <c r="B962" s="33">
        <v>32001</v>
      </c>
      <c r="C962" s="14" t="s">
        <v>787</v>
      </c>
      <c r="D962" s="49">
        <v>2</v>
      </c>
      <c r="E962" s="69">
        <f>SUM(F962:I962)</f>
        <v>1751281</v>
      </c>
      <c r="F962" s="69"/>
      <c r="G962" s="69"/>
      <c r="H962" s="69"/>
      <c r="I962" s="115">
        <v>1751281</v>
      </c>
      <c r="J962" s="125">
        <f>SUM(K962:N962)</f>
        <v>1932281</v>
      </c>
      <c r="K962" s="69"/>
      <c r="L962" s="69"/>
      <c r="M962" s="69"/>
      <c r="N962" s="115">
        <v>1932281</v>
      </c>
      <c r="O962" s="125">
        <f>SUM(P962:S962)</f>
        <v>1854741.2</v>
      </c>
      <c r="P962" s="69"/>
      <c r="Q962" s="69"/>
      <c r="R962" s="69"/>
      <c r="S962" s="115">
        <v>1854741.2</v>
      </c>
      <c r="T962" s="139">
        <f t="shared" si="580"/>
        <v>0.95987136446510624</v>
      </c>
      <c r="U962" s="9" t="str">
        <f t="shared" si="580"/>
        <v xml:space="preserve"> </v>
      </c>
      <c r="V962" s="9" t="str">
        <f t="shared" si="580"/>
        <v xml:space="preserve"> </v>
      </c>
      <c r="W962" s="9" t="str">
        <f t="shared" si="580"/>
        <v xml:space="preserve"> </v>
      </c>
      <c r="X962" s="140">
        <f t="shared" si="580"/>
        <v>0.95987136446510624</v>
      </c>
    </row>
    <row r="963" spans="1:24" s="12" customFormat="1" ht="35.25" customHeight="1" x14ac:dyDescent="0.2">
      <c r="A963" s="101"/>
      <c r="B963" s="57"/>
      <c r="C963" s="57" t="s">
        <v>788</v>
      </c>
      <c r="D963" s="49">
        <v>1</v>
      </c>
      <c r="E963" s="69">
        <f>E964</f>
        <v>49305</v>
      </c>
      <c r="F963" s="69">
        <f t="shared" ref="F963:I963" si="607">F964</f>
        <v>0</v>
      </c>
      <c r="G963" s="69">
        <f t="shared" si="607"/>
        <v>0</v>
      </c>
      <c r="H963" s="69">
        <f t="shared" si="607"/>
        <v>0</v>
      </c>
      <c r="I963" s="100">
        <f t="shared" si="607"/>
        <v>49305</v>
      </c>
      <c r="J963" s="125">
        <f>J964</f>
        <v>49305</v>
      </c>
      <c r="K963" s="69">
        <f t="shared" ref="K963:N963" si="608">K964</f>
        <v>0</v>
      </c>
      <c r="L963" s="69">
        <f t="shared" si="608"/>
        <v>0</v>
      </c>
      <c r="M963" s="69">
        <f t="shared" si="608"/>
        <v>0</v>
      </c>
      <c r="N963" s="100">
        <f t="shared" si="608"/>
        <v>49305</v>
      </c>
      <c r="O963" s="125">
        <f>O964</f>
        <v>47865.19</v>
      </c>
      <c r="P963" s="69">
        <f t="shared" ref="P963:S963" si="609">P964</f>
        <v>0</v>
      </c>
      <c r="Q963" s="69">
        <f t="shared" si="609"/>
        <v>0</v>
      </c>
      <c r="R963" s="69">
        <f t="shared" si="609"/>
        <v>0</v>
      </c>
      <c r="S963" s="100">
        <f t="shared" si="609"/>
        <v>47865.19</v>
      </c>
      <c r="T963" s="139">
        <f t="shared" si="580"/>
        <v>0.97079789068045841</v>
      </c>
      <c r="U963" s="9" t="str">
        <f t="shared" si="580"/>
        <v xml:space="preserve"> </v>
      </c>
      <c r="V963" s="9" t="str">
        <f t="shared" si="580"/>
        <v xml:space="preserve"> </v>
      </c>
      <c r="W963" s="9" t="str">
        <f t="shared" si="580"/>
        <v xml:space="preserve"> </v>
      </c>
      <c r="X963" s="140">
        <f t="shared" si="580"/>
        <v>0.97079789068045841</v>
      </c>
    </row>
    <row r="964" spans="1:24" s="12" customFormat="1" ht="49.5" customHeight="1" x14ac:dyDescent="0.2">
      <c r="A964" s="101">
        <v>1108</v>
      </c>
      <c r="B964" s="33">
        <v>31001</v>
      </c>
      <c r="C964" s="14" t="s">
        <v>789</v>
      </c>
      <c r="D964" s="49">
        <v>2</v>
      </c>
      <c r="E964" s="69">
        <f>SUM(F964:I964)</f>
        <v>49305</v>
      </c>
      <c r="F964" s="69"/>
      <c r="G964" s="69"/>
      <c r="H964" s="69"/>
      <c r="I964" s="100">
        <v>49305</v>
      </c>
      <c r="J964" s="125">
        <f>SUM(K964:N964)</f>
        <v>49305</v>
      </c>
      <c r="K964" s="69"/>
      <c r="L964" s="69"/>
      <c r="M964" s="69"/>
      <c r="N964" s="100">
        <v>49305</v>
      </c>
      <c r="O964" s="125">
        <f>SUM(P964:S964)</f>
        <v>47865.19</v>
      </c>
      <c r="P964" s="69"/>
      <c r="Q964" s="69"/>
      <c r="R964" s="69"/>
      <c r="S964" s="100">
        <v>47865.19</v>
      </c>
      <c r="T964" s="139">
        <f t="shared" si="580"/>
        <v>0.97079789068045841</v>
      </c>
      <c r="U964" s="9" t="str">
        <f t="shared" si="580"/>
        <v xml:space="preserve"> </v>
      </c>
      <c r="V964" s="9" t="str">
        <f t="shared" si="580"/>
        <v xml:space="preserve"> </v>
      </c>
      <c r="W964" s="9" t="str">
        <f t="shared" si="580"/>
        <v xml:space="preserve"> </v>
      </c>
      <c r="X964" s="140">
        <f t="shared" si="580"/>
        <v>0.97079789068045841</v>
      </c>
    </row>
    <row r="965" spans="1:24" s="12" customFormat="1" ht="41.25" customHeight="1" x14ac:dyDescent="0.2">
      <c r="A965" s="101"/>
      <c r="B965" s="33"/>
      <c r="C965" s="57" t="s">
        <v>790</v>
      </c>
      <c r="D965" s="49">
        <v>1</v>
      </c>
      <c r="E965" s="69">
        <f>SUM(F965:I965)</f>
        <v>530999.19999999995</v>
      </c>
      <c r="F965" s="69">
        <f>SUM(F966,F975,F976,F977,F979)</f>
        <v>513166.1</v>
      </c>
      <c r="G965" s="69">
        <f t="shared" ref="G965:I965" si="610">SUM(G966,G975,G976,G977,G979)</f>
        <v>0</v>
      </c>
      <c r="H965" s="69">
        <f t="shared" si="610"/>
        <v>0</v>
      </c>
      <c r="I965" s="100">
        <f t="shared" si="610"/>
        <v>17833.099999999999</v>
      </c>
      <c r="J965" s="125">
        <f>SUM(K965:N965)</f>
        <v>783812.9</v>
      </c>
      <c r="K965" s="69">
        <f>SUM(K966,K975,K976,K977,K979)</f>
        <v>553264.1</v>
      </c>
      <c r="L965" s="69">
        <f t="shared" ref="L965:N965" si="611">SUM(L966,L975,L976,L977,L979)</f>
        <v>212715.7</v>
      </c>
      <c r="M965" s="69">
        <f t="shared" si="611"/>
        <v>0</v>
      </c>
      <c r="N965" s="100">
        <f t="shared" si="611"/>
        <v>17833.099999999999</v>
      </c>
      <c r="O965" s="125">
        <f>SUM(P965:S965)</f>
        <v>763885.18</v>
      </c>
      <c r="P965" s="69">
        <f>SUM(P966,P975,P976,P977,P979)</f>
        <v>550288.29</v>
      </c>
      <c r="Q965" s="69">
        <f t="shared" ref="Q965:S965" si="612">SUM(Q966,Q975,Q976,Q977,Q979)</f>
        <v>212328.88999999998</v>
      </c>
      <c r="R965" s="69">
        <f t="shared" si="612"/>
        <v>0</v>
      </c>
      <c r="S965" s="100">
        <f t="shared" si="612"/>
        <v>1268</v>
      </c>
      <c r="T965" s="139">
        <f t="shared" si="580"/>
        <v>0.974575922391683</v>
      </c>
      <c r="U965" s="9">
        <f t="shared" si="580"/>
        <v>0.99462135714209554</v>
      </c>
      <c r="V965" s="9">
        <f t="shared" si="580"/>
        <v>0.9981815634671064</v>
      </c>
      <c r="W965" s="9" t="str">
        <f t="shared" si="580"/>
        <v xml:space="preserve"> </v>
      </c>
      <c r="X965" s="140">
        <f t="shared" si="580"/>
        <v>7.1103734067548552E-2</v>
      </c>
    </row>
    <row r="966" spans="1:24" s="12" customFormat="1" ht="49.5" x14ac:dyDescent="0.2">
      <c r="A966" s="101">
        <v>1090</v>
      </c>
      <c r="B966" s="33">
        <v>31007</v>
      </c>
      <c r="C966" s="14" t="s">
        <v>791</v>
      </c>
      <c r="D966" s="49">
        <v>2</v>
      </c>
      <c r="E966" s="69">
        <f>SUM(F966:I966)</f>
        <v>0</v>
      </c>
      <c r="F966" s="69">
        <f>SUM(F967:F974)</f>
        <v>0</v>
      </c>
      <c r="G966" s="69">
        <f t="shared" ref="G966:I966" si="613">SUM(G967:G974)</f>
        <v>0</v>
      </c>
      <c r="H966" s="69">
        <f t="shared" si="613"/>
        <v>0</v>
      </c>
      <c r="I966" s="100">
        <f t="shared" si="613"/>
        <v>0</v>
      </c>
      <c r="J966" s="125">
        <f>SUM(K966:N966)</f>
        <v>207203.5</v>
      </c>
      <c r="K966" s="69">
        <f>SUM(K967:K974)</f>
        <v>6178.9</v>
      </c>
      <c r="L966" s="69">
        <f t="shared" ref="L966:N966" si="614">SUM(L967:L974)</f>
        <v>201024.6</v>
      </c>
      <c r="M966" s="69">
        <f t="shared" si="614"/>
        <v>0</v>
      </c>
      <c r="N966" s="100">
        <f t="shared" si="614"/>
        <v>0</v>
      </c>
      <c r="O966" s="125">
        <f t="shared" ref="O966:O978" si="615">SUM(P966:S966)</f>
        <v>207203.46</v>
      </c>
      <c r="P966" s="69">
        <f>SUM(P967:P974)</f>
        <v>6178.87</v>
      </c>
      <c r="Q966" s="69">
        <f t="shared" ref="Q966:S966" si="616">SUM(Q967:Q974)</f>
        <v>201024.59</v>
      </c>
      <c r="R966" s="69">
        <f t="shared" si="616"/>
        <v>0</v>
      </c>
      <c r="S966" s="100">
        <f t="shared" si="616"/>
        <v>0</v>
      </c>
      <c r="T966" s="139">
        <f t="shared" si="580"/>
        <v>0.99999980695306789</v>
      </c>
      <c r="U966" s="9">
        <f t="shared" si="580"/>
        <v>0.9999951447668679</v>
      </c>
      <c r="V966" s="9">
        <f t="shared" si="580"/>
        <v>0.99999995025484434</v>
      </c>
      <c r="W966" s="9" t="str">
        <f t="shared" si="580"/>
        <v xml:space="preserve"> </v>
      </c>
      <c r="X966" s="140" t="str">
        <f t="shared" si="580"/>
        <v xml:space="preserve"> </v>
      </c>
    </row>
    <row r="967" spans="1:24" ht="54.75" customHeight="1" x14ac:dyDescent="0.2">
      <c r="A967" s="111"/>
      <c r="B967" s="32"/>
      <c r="C967" s="15" t="s">
        <v>792</v>
      </c>
      <c r="D967" s="38">
        <v>3</v>
      </c>
      <c r="E967" s="81">
        <f t="shared" ref="E967:E974" si="617">SUM(F967:I967)</f>
        <v>0</v>
      </c>
      <c r="F967" s="81"/>
      <c r="G967" s="81"/>
      <c r="H967" s="81"/>
      <c r="I967" s="112"/>
      <c r="J967" s="133">
        <f t="shared" ref="J967:J974" si="618">SUM(K967:N967)</f>
        <v>6178.9</v>
      </c>
      <c r="K967" s="81">
        <v>6178.9</v>
      </c>
      <c r="L967" s="81"/>
      <c r="M967" s="81"/>
      <c r="N967" s="112"/>
      <c r="O967" s="133">
        <f t="shared" si="615"/>
        <v>6178.87</v>
      </c>
      <c r="P967" s="81">
        <v>6178.87</v>
      </c>
      <c r="Q967" s="81"/>
      <c r="R967" s="81"/>
      <c r="S967" s="112"/>
      <c r="T967" s="141">
        <f t="shared" si="580"/>
        <v>0.9999951447668679</v>
      </c>
      <c r="U967" s="16">
        <f t="shared" si="580"/>
        <v>0.9999951447668679</v>
      </c>
      <c r="V967" s="16" t="str">
        <f t="shared" si="580"/>
        <v xml:space="preserve"> </v>
      </c>
      <c r="W967" s="16" t="str">
        <f t="shared" si="580"/>
        <v xml:space="preserve"> </v>
      </c>
      <c r="X967" s="142" t="str">
        <f t="shared" si="580"/>
        <v xml:space="preserve"> </v>
      </c>
    </row>
    <row r="968" spans="1:24" ht="92.25" customHeight="1" x14ac:dyDescent="0.2">
      <c r="A968" s="111"/>
      <c r="B968" s="32"/>
      <c r="C968" s="15" t="s">
        <v>793</v>
      </c>
      <c r="D968" s="38">
        <v>3</v>
      </c>
      <c r="E968" s="81">
        <f t="shared" si="617"/>
        <v>0</v>
      </c>
      <c r="F968" s="81"/>
      <c r="G968" s="81"/>
      <c r="H968" s="81"/>
      <c r="I968" s="112"/>
      <c r="J968" s="133">
        <f t="shared" si="618"/>
        <v>64273.2</v>
      </c>
      <c r="K968" s="81"/>
      <c r="L968" s="87">
        <v>64273.2</v>
      </c>
      <c r="M968" s="81"/>
      <c r="N968" s="112"/>
      <c r="O968" s="133">
        <f t="shared" si="615"/>
        <v>64273.19</v>
      </c>
      <c r="P968" s="81"/>
      <c r="Q968" s="87">
        <v>64273.19</v>
      </c>
      <c r="R968" s="81"/>
      <c r="S968" s="112"/>
      <c r="T968" s="141">
        <f t="shared" si="580"/>
        <v>0.99999984441415712</v>
      </c>
      <c r="U968" s="16" t="str">
        <f t="shared" si="580"/>
        <v xml:space="preserve"> </v>
      </c>
      <c r="V968" s="16">
        <f t="shared" si="580"/>
        <v>0.99999984441415712</v>
      </c>
      <c r="W968" s="16" t="str">
        <f t="shared" si="580"/>
        <v xml:space="preserve"> </v>
      </c>
      <c r="X968" s="142" t="str">
        <f t="shared" si="580"/>
        <v xml:space="preserve"> </v>
      </c>
    </row>
    <row r="969" spans="1:24" ht="93.75" customHeight="1" x14ac:dyDescent="0.2">
      <c r="A969" s="111"/>
      <c r="B969" s="32"/>
      <c r="C969" s="15" t="s">
        <v>794</v>
      </c>
      <c r="D969" s="38">
        <v>3</v>
      </c>
      <c r="E969" s="81">
        <f t="shared" si="617"/>
        <v>0</v>
      </c>
      <c r="F969" s="81"/>
      <c r="G969" s="81"/>
      <c r="H969" s="81"/>
      <c r="I969" s="112"/>
      <c r="J969" s="133">
        <f t="shared" si="618"/>
        <v>16866.400000000001</v>
      </c>
      <c r="K969" s="81"/>
      <c r="L969" s="87">
        <v>16866.400000000001</v>
      </c>
      <c r="M969" s="81"/>
      <c r="N969" s="112"/>
      <c r="O969" s="133">
        <f t="shared" si="615"/>
        <v>16866.400000000001</v>
      </c>
      <c r="P969" s="81"/>
      <c r="Q969" s="87">
        <v>16866.400000000001</v>
      </c>
      <c r="R969" s="81"/>
      <c r="S969" s="112"/>
      <c r="T969" s="141">
        <f t="shared" si="580"/>
        <v>1</v>
      </c>
      <c r="U969" s="16" t="str">
        <f t="shared" si="580"/>
        <v xml:space="preserve"> </v>
      </c>
      <c r="V969" s="16">
        <f t="shared" si="580"/>
        <v>1</v>
      </c>
      <c r="W969" s="16" t="str">
        <f t="shared" si="580"/>
        <v xml:space="preserve"> </v>
      </c>
      <c r="X969" s="142" t="str">
        <f t="shared" si="580"/>
        <v xml:space="preserve"> </v>
      </c>
    </row>
    <row r="970" spans="1:24" ht="79.5" customHeight="1" x14ac:dyDescent="0.2">
      <c r="A970" s="111"/>
      <c r="B970" s="32"/>
      <c r="C970" s="15" t="s">
        <v>795</v>
      </c>
      <c r="D970" s="38">
        <v>3</v>
      </c>
      <c r="E970" s="81">
        <f t="shared" si="617"/>
        <v>0</v>
      </c>
      <c r="F970" s="81"/>
      <c r="G970" s="81"/>
      <c r="H970" s="81"/>
      <c r="I970" s="112"/>
      <c r="J970" s="133">
        <f t="shared" si="618"/>
        <v>28818.1</v>
      </c>
      <c r="K970" s="81"/>
      <c r="L970" s="87">
        <v>28818.1</v>
      </c>
      <c r="M970" s="81"/>
      <c r="N970" s="112"/>
      <c r="O970" s="133">
        <f t="shared" si="615"/>
        <v>28818.1</v>
      </c>
      <c r="P970" s="81"/>
      <c r="Q970" s="87">
        <v>28818.1</v>
      </c>
      <c r="R970" s="81"/>
      <c r="S970" s="112"/>
      <c r="T970" s="141">
        <f t="shared" si="580"/>
        <v>1</v>
      </c>
      <c r="U970" s="16" t="str">
        <f t="shared" si="580"/>
        <v xml:space="preserve"> </v>
      </c>
      <c r="V970" s="16">
        <f t="shared" si="580"/>
        <v>1</v>
      </c>
      <c r="W970" s="16" t="str">
        <f t="shared" si="580"/>
        <v xml:space="preserve"> </v>
      </c>
      <c r="X970" s="142" t="str">
        <f t="shared" si="580"/>
        <v xml:space="preserve"> </v>
      </c>
    </row>
    <row r="971" spans="1:24" ht="99" customHeight="1" x14ac:dyDescent="0.2">
      <c r="A971" s="111"/>
      <c r="B971" s="32"/>
      <c r="C971" s="15" t="s">
        <v>796</v>
      </c>
      <c r="D971" s="38">
        <v>3</v>
      </c>
      <c r="E971" s="81">
        <f t="shared" si="617"/>
        <v>0</v>
      </c>
      <c r="F971" s="81"/>
      <c r="G971" s="81"/>
      <c r="H971" s="81"/>
      <c r="I971" s="112"/>
      <c r="J971" s="133">
        <f t="shared" si="618"/>
        <v>22369.599999999999</v>
      </c>
      <c r="K971" s="81"/>
      <c r="L971" s="87">
        <v>22369.599999999999</v>
      </c>
      <c r="M971" s="81"/>
      <c r="N971" s="112"/>
      <c r="O971" s="133">
        <f t="shared" si="615"/>
        <v>22369.599999999999</v>
      </c>
      <c r="P971" s="81"/>
      <c r="Q971" s="87">
        <v>22369.599999999999</v>
      </c>
      <c r="R971" s="81"/>
      <c r="S971" s="112"/>
      <c r="T971" s="141">
        <f t="shared" si="580"/>
        <v>1</v>
      </c>
      <c r="U971" s="16" t="str">
        <f t="shared" si="580"/>
        <v xml:space="preserve"> </v>
      </c>
      <c r="V971" s="16">
        <f t="shared" si="580"/>
        <v>1</v>
      </c>
      <c r="W971" s="16" t="str">
        <f t="shared" si="580"/>
        <v xml:space="preserve"> </v>
      </c>
      <c r="X971" s="142" t="str">
        <f t="shared" si="580"/>
        <v xml:space="preserve"> </v>
      </c>
    </row>
    <row r="972" spans="1:24" ht="120.75" customHeight="1" x14ac:dyDescent="0.2">
      <c r="A972" s="111"/>
      <c r="B972" s="32"/>
      <c r="C972" s="15" t="s">
        <v>797</v>
      </c>
      <c r="D972" s="38">
        <v>3</v>
      </c>
      <c r="E972" s="81">
        <f t="shared" si="617"/>
        <v>0</v>
      </c>
      <c r="F972" s="81"/>
      <c r="G972" s="81"/>
      <c r="H972" s="81"/>
      <c r="I972" s="112"/>
      <c r="J972" s="133">
        <f t="shared" si="618"/>
        <v>59407.9</v>
      </c>
      <c r="K972" s="81"/>
      <c r="L972" s="87">
        <v>59407.9</v>
      </c>
      <c r="M972" s="81"/>
      <c r="N972" s="112"/>
      <c r="O972" s="133">
        <f t="shared" si="615"/>
        <v>59407.9</v>
      </c>
      <c r="P972" s="81"/>
      <c r="Q972" s="87">
        <v>59407.9</v>
      </c>
      <c r="R972" s="81"/>
      <c r="S972" s="112"/>
      <c r="T972" s="141">
        <f t="shared" si="580"/>
        <v>1</v>
      </c>
      <c r="U972" s="16" t="str">
        <f t="shared" si="580"/>
        <v xml:space="preserve"> </v>
      </c>
      <c r="V972" s="16">
        <f t="shared" si="580"/>
        <v>1</v>
      </c>
      <c r="W972" s="16" t="str">
        <f t="shared" si="580"/>
        <v xml:space="preserve"> </v>
      </c>
      <c r="X972" s="142" t="str">
        <f t="shared" si="580"/>
        <v xml:space="preserve"> </v>
      </c>
    </row>
    <row r="973" spans="1:24" ht="115.5" x14ac:dyDescent="0.2">
      <c r="A973" s="111"/>
      <c r="B973" s="32"/>
      <c r="C973" s="15" t="s">
        <v>798</v>
      </c>
      <c r="D973" s="38">
        <v>3</v>
      </c>
      <c r="E973" s="81">
        <f t="shared" si="617"/>
        <v>0</v>
      </c>
      <c r="F973" s="81"/>
      <c r="G973" s="81"/>
      <c r="H973" s="81"/>
      <c r="I973" s="112"/>
      <c r="J973" s="133">
        <f t="shared" si="618"/>
        <v>6671</v>
      </c>
      <c r="K973" s="81"/>
      <c r="L973" s="87">
        <v>6671</v>
      </c>
      <c r="M973" s="81"/>
      <c r="N973" s="112"/>
      <c r="O973" s="133">
        <f t="shared" si="615"/>
        <v>6671</v>
      </c>
      <c r="P973" s="81"/>
      <c r="Q973" s="87">
        <v>6671</v>
      </c>
      <c r="R973" s="81"/>
      <c r="S973" s="112"/>
      <c r="T973" s="141">
        <f t="shared" si="580"/>
        <v>1</v>
      </c>
      <c r="U973" s="16" t="str">
        <f t="shared" si="580"/>
        <v xml:space="preserve"> </v>
      </c>
      <c r="V973" s="16">
        <f t="shared" si="580"/>
        <v>1</v>
      </c>
      <c r="W973" s="16" t="str">
        <f t="shared" si="580"/>
        <v xml:space="preserve"> </v>
      </c>
      <c r="X973" s="142" t="str">
        <f t="shared" si="580"/>
        <v xml:space="preserve"> </v>
      </c>
    </row>
    <row r="974" spans="1:24" ht="102" customHeight="1" x14ac:dyDescent="0.2">
      <c r="A974" s="111"/>
      <c r="B974" s="32"/>
      <c r="C974" s="15" t="s">
        <v>799</v>
      </c>
      <c r="D974" s="38">
        <v>3</v>
      </c>
      <c r="E974" s="81">
        <f t="shared" si="617"/>
        <v>0</v>
      </c>
      <c r="F974" s="81"/>
      <c r="G974" s="81"/>
      <c r="H974" s="81"/>
      <c r="I974" s="112"/>
      <c r="J974" s="133">
        <f t="shared" si="618"/>
        <v>2618.4</v>
      </c>
      <c r="K974" s="81"/>
      <c r="L974" s="87">
        <v>2618.4</v>
      </c>
      <c r="M974" s="81"/>
      <c r="N974" s="112"/>
      <c r="O974" s="133">
        <f t="shared" si="615"/>
        <v>2618.4</v>
      </c>
      <c r="P974" s="81"/>
      <c r="Q974" s="87">
        <v>2618.4</v>
      </c>
      <c r="R974" s="81"/>
      <c r="S974" s="112"/>
      <c r="T974" s="141">
        <f t="shared" si="580"/>
        <v>1</v>
      </c>
      <c r="U974" s="16" t="str">
        <f t="shared" si="580"/>
        <v xml:space="preserve"> </v>
      </c>
      <c r="V974" s="16">
        <f t="shared" si="580"/>
        <v>1</v>
      </c>
      <c r="W974" s="16" t="str">
        <f t="shared" si="580"/>
        <v xml:space="preserve"> </v>
      </c>
      <c r="X974" s="142" t="str">
        <f t="shared" si="580"/>
        <v xml:space="preserve"> </v>
      </c>
    </row>
    <row r="975" spans="1:24" s="12" customFormat="1" ht="103.5" customHeight="1" x14ac:dyDescent="0.2">
      <c r="A975" s="101">
        <v>1090</v>
      </c>
      <c r="B975" s="33">
        <v>31009</v>
      </c>
      <c r="C975" s="14" t="s">
        <v>800</v>
      </c>
      <c r="D975" s="49">
        <v>2</v>
      </c>
      <c r="E975" s="69">
        <f>SUM(F975:I975)</f>
        <v>5463.1</v>
      </c>
      <c r="F975" s="69"/>
      <c r="G975" s="69"/>
      <c r="H975" s="69"/>
      <c r="I975" s="100">
        <v>5463.1</v>
      </c>
      <c r="J975" s="125">
        <f>SUM(K975:N975)</f>
        <v>5463.1</v>
      </c>
      <c r="K975" s="69"/>
      <c r="L975" s="69"/>
      <c r="M975" s="69"/>
      <c r="N975" s="100">
        <v>5463.1</v>
      </c>
      <c r="O975" s="125">
        <f t="shared" si="615"/>
        <v>1268</v>
      </c>
      <c r="P975" s="69"/>
      <c r="Q975" s="69"/>
      <c r="R975" s="69"/>
      <c r="S975" s="100">
        <v>1268</v>
      </c>
      <c r="T975" s="139">
        <f t="shared" si="580"/>
        <v>0.23210265234024635</v>
      </c>
      <c r="U975" s="9" t="str">
        <f t="shared" si="580"/>
        <v xml:space="preserve"> </v>
      </c>
      <c r="V975" s="9" t="str">
        <f t="shared" si="580"/>
        <v xml:space="preserve"> </v>
      </c>
      <c r="W975" s="9" t="str">
        <f t="shared" si="580"/>
        <v xml:space="preserve"> </v>
      </c>
      <c r="X975" s="140">
        <f t="shared" si="580"/>
        <v>0.23210265234024635</v>
      </c>
    </row>
    <row r="976" spans="1:24" s="12" customFormat="1" ht="51" customHeight="1" x14ac:dyDescent="0.2">
      <c r="A976" s="101">
        <v>1112</v>
      </c>
      <c r="B976" s="33">
        <v>31001</v>
      </c>
      <c r="C976" s="14" t="s">
        <v>801</v>
      </c>
      <c r="D976" s="49">
        <v>2</v>
      </c>
      <c r="E976" s="69">
        <f>SUM(F976:I976)</f>
        <v>12370</v>
      </c>
      <c r="F976" s="69"/>
      <c r="G976" s="69"/>
      <c r="H976" s="69"/>
      <c r="I976" s="100">
        <v>12370</v>
      </c>
      <c r="J976" s="125">
        <f>SUM(K976:N976)</f>
        <v>12370</v>
      </c>
      <c r="K976" s="69"/>
      <c r="L976" s="69"/>
      <c r="M976" s="69"/>
      <c r="N976" s="100">
        <v>12370</v>
      </c>
      <c r="O976" s="125">
        <f t="shared" si="615"/>
        <v>0</v>
      </c>
      <c r="P976" s="69"/>
      <c r="Q976" s="69"/>
      <c r="R976" s="69"/>
      <c r="S976" s="100"/>
      <c r="T976" s="139">
        <f t="shared" si="580"/>
        <v>0</v>
      </c>
      <c r="U976" s="9" t="str">
        <f t="shared" si="580"/>
        <v xml:space="preserve"> </v>
      </c>
      <c r="V976" s="9" t="str">
        <f t="shared" si="580"/>
        <v xml:space="preserve"> </v>
      </c>
      <c r="W976" s="9" t="str">
        <f t="shared" si="580"/>
        <v xml:space="preserve"> </v>
      </c>
      <c r="X976" s="140">
        <f t="shared" si="580"/>
        <v>0</v>
      </c>
    </row>
    <row r="977" spans="1:24" s="12" customFormat="1" ht="49.5" x14ac:dyDescent="0.2">
      <c r="A977" s="101">
        <v>1112</v>
      </c>
      <c r="B977" s="33">
        <v>31002</v>
      </c>
      <c r="C977" s="14" t="s">
        <v>802</v>
      </c>
      <c r="D977" s="49">
        <v>2</v>
      </c>
      <c r="E977" s="69">
        <f>SUM(F977:I977)</f>
        <v>0</v>
      </c>
      <c r="F977" s="69">
        <f>SUM(F978)</f>
        <v>0</v>
      </c>
      <c r="G977" s="69">
        <f t="shared" ref="G977:I977" si="619">SUM(G978)</f>
        <v>0</v>
      </c>
      <c r="H977" s="69">
        <f t="shared" si="619"/>
        <v>0</v>
      </c>
      <c r="I977" s="100">
        <f t="shared" si="619"/>
        <v>0</v>
      </c>
      <c r="J977" s="125">
        <f>SUM(K977:N977)</f>
        <v>11691.1</v>
      </c>
      <c r="K977" s="69">
        <f>SUM(K978)</f>
        <v>0</v>
      </c>
      <c r="L977" s="69">
        <f t="shared" ref="L977:N977" si="620">SUM(L978)</f>
        <v>11691.1</v>
      </c>
      <c r="M977" s="69">
        <f t="shared" si="620"/>
        <v>0</v>
      </c>
      <c r="N977" s="100">
        <f t="shared" si="620"/>
        <v>0</v>
      </c>
      <c r="O977" s="125">
        <f t="shared" si="615"/>
        <v>11304.3</v>
      </c>
      <c r="P977" s="69">
        <f>SUM(P978)</f>
        <v>0</v>
      </c>
      <c r="Q977" s="69">
        <f t="shared" ref="Q977:S977" si="621">SUM(Q978)</f>
        <v>11304.3</v>
      </c>
      <c r="R977" s="69">
        <f t="shared" si="621"/>
        <v>0</v>
      </c>
      <c r="S977" s="100">
        <f t="shared" si="621"/>
        <v>0</v>
      </c>
      <c r="T977" s="139">
        <f t="shared" si="580"/>
        <v>0.96691500372077899</v>
      </c>
      <c r="U977" s="9" t="str">
        <f t="shared" si="580"/>
        <v xml:space="preserve"> </v>
      </c>
      <c r="V977" s="9">
        <f t="shared" si="580"/>
        <v>0.96691500372077899</v>
      </c>
      <c r="W977" s="9" t="str">
        <f t="shared" si="580"/>
        <v xml:space="preserve"> </v>
      </c>
      <c r="X977" s="140" t="str">
        <f t="shared" si="580"/>
        <v xml:space="preserve"> </v>
      </c>
    </row>
    <row r="978" spans="1:24" ht="60.75" customHeight="1" x14ac:dyDescent="0.2">
      <c r="A978" s="111"/>
      <c r="B978" s="32"/>
      <c r="C978" s="15" t="s">
        <v>803</v>
      </c>
      <c r="D978" s="38">
        <v>3</v>
      </c>
      <c r="E978" s="81">
        <f>SUM(F978:I978)</f>
        <v>0</v>
      </c>
      <c r="F978" s="81"/>
      <c r="G978" s="81"/>
      <c r="H978" s="81"/>
      <c r="I978" s="112"/>
      <c r="J978" s="133">
        <f t="shared" ref="J978" si="622">SUM(K978:N978)</f>
        <v>11691.1</v>
      </c>
      <c r="K978" s="81"/>
      <c r="L978" s="81">
        <v>11691.1</v>
      </c>
      <c r="M978" s="81"/>
      <c r="N978" s="112"/>
      <c r="O978" s="133">
        <f t="shared" si="615"/>
        <v>11304.3</v>
      </c>
      <c r="P978" s="81"/>
      <c r="Q978" s="81">
        <v>11304.3</v>
      </c>
      <c r="R978" s="81"/>
      <c r="S978" s="112"/>
      <c r="T978" s="141">
        <f t="shared" si="580"/>
        <v>0.96691500372077899</v>
      </c>
      <c r="U978" s="16" t="str">
        <f t="shared" si="580"/>
        <v xml:space="preserve"> </v>
      </c>
      <c r="V978" s="16">
        <f t="shared" si="580"/>
        <v>0.96691500372077899</v>
      </c>
      <c r="W978" s="16" t="str">
        <f t="shared" si="580"/>
        <v xml:space="preserve"> </v>
      </c>
      <c r="X978" s="142" t="str">
        <f t="shared" si="580"/>
        <v xml:space="preserve"> </v>
      </c>
    </row>
    <row r="979" spans="1:24" s="12" customFormat="1" ht="54" customHeight="1" x14ac:dyDescent="0.2">
      <c r="A979" s="101">
        <v>1112</v>
      </c>
      <c r="B979" s="33">
        <v>31003</v>
      </c>
      <c r="C979" s="14" t="s">
        <v>804</v>
      </c>
      <c r="D979" s="49">
        <v>2</v>
      </c>
      <c r="E979" s="69">
        <f>SUM(F979:H979)</f>
        <v>513166.1</v>
      </c>
      <c r="F979" s="69">
        <v>513166.1</v>
      </c>
      <c r="G979" s="69"/>
      <c r="H979" s="69"/>
      <c r="I979" s="104"/>
      <c r="J979" s="125">
        <f>SUM(K979:M979)</f>
        <v>547085.19999999995</v>
      </c>
      <c r="K979" s="69">
        <v>547085.19999999995</v>
      </c>
      <c r="L979" s="69"/>
      <c r="M979" s="69"/>
      <c r="N979" s="104"/>
      <c r="O979" s="125">
        <f>SUM(P979:R979)</f>
        <v>544109.42000000004</v>
      </c>
      <c r="P979" s="69">
        <v>544109.42000000004</v>
      </c>
      <c r="Q979" s="69"/>
      <c r="R979" s="69"/>
      <c r="S979" s="104"/>
      <c r="T979" s="139">
        <f t="shared" si="580"/>
        <v>0.99456066440839574</v>
      </c>
      <c r="U979" s="9">
        <f t="shared" si="580"/>
        <v>0.99456066440839574</v>
      </c>
      <c r="V979" s="9" t="str">
        <f t="shared" si="580"/>
        <v xml:space="preserve"> </v>
      </c>
      <c r="W979" s="9" t="str">
        <f t="shared" si="580"/>
        <v xml:space="preserve"> </v>
      </c>
      <c r="X979" s="140" t="str">
        <f t="shared" si="580"/>
        <v xml:space="preserve"> </v>
      </c>
    </row>
    <row r="980" spans="1:24" s="12" customFormat="1" ht="20.25" customHeight="1" x14ac:dyDescent="0.2">
      <c r="A980" s="101"/>
      <c r="B980" s="57"/>
      <c r="C980" s="57" t="s">
        <v>805</v>
      </c>
      <c r="D980" s="49">
        <v>1</v>
      </c>
      <c r="E980" s="69">
        <f>E981</f>
        <v>24450</v>
      </c>
      <c r="F980" s="69">
        <f>F981</f>
        <v>0</v>
      </c>
      <c r="G980" s="69">
        <f t="shared" ref="G980:I980" si="623">G981</f>
        <v>0</v>
      </c>
      <c r="H980" s="69">
        <f t="shared" si="623"/>
        <v>0</v>
      </c>
      <c r="I980" s="100">
        <f t="shared" si="623"/>
        <v>24450</v>
      </c>
      <c r="J980" s="125">
        <f>J981</f>
        <v>26547.599999999999</v>
      </c>
      <c r="K980" s="69">
        <f>K981</f>
        <v>0</v>
      </c>
      <c r="L980" s="69">
        <f t="shared" ref="L980:N980" si="624">L981</f>
        <v>0</v>
      </c>
      <c r="M980" s="69">
        <f t="shared" si="624"/>
        <v>0</v>
      </c>
      <c r="N980" s="100">
        <f t="shared" si="624"/>
        <v>26547.599999999999</v>
      </c>
      <c r="O980" s="125">
        <f>O981</f>
        <v>26547.599999999999</v>
      </c>
      <c r="P980" s="69">
        <f>P981</f>
        <v>0</v>
      </c>
      <c r="Q980" s="69">
        <f t="shared" ref="Q980:S980" si="625">Q981</f>
        <v>0</v>
      </c>
      <c r="R980" s="69">
        <f t="shared" si="625"/>
        <v>0</v>
      </c>
      <c r="S980" s="100">
        <f t="shared" si="625"/>
        <v>26547.599999999999</v>
      </c>
      <c r="T980" s="139">
        <f t="shared" si="580"/>
        <v>1</v>
      </c>
      <c r="U980" s="9" t="str">
        <f t="shared" si="580"/>
        <v xml:space="preserve"> </v>
      </c>
      <c r="V980" s="9" t="str">
        <f t="shared" si="580"/>
        <v xml:space="preserve"> </v>
      </c>
      <c r="W980" s="9" t="str">
        <f t="shared" si="580"/>
        <v xml:space="preserve"> </v>
      </c>
      <c r="X980" s="140">
        <f t="shared" si="580"/>
        <v>1</v>
      </c>
    </row>
    <row r="981" spans="1:24" s="12" customFormat="1" ht="45.75" customHeight="1" x14ac:dyDescent="0.2">
      <c r="A981" s="101">
        <v>1143</v>
      </c>
      <c r="B981" s="33">
        <v>31001</v>
      </c>
      <c r="C981" s="14" t="s">
        <v>806</v>
      </c>
      <c r="D981" s="49">
        <v>2</v>
      </c>
      <c r="E981" s="69">
        <f t="shared" ref="E981" si="626">SUM(F981:I981)</f>
        <v>24450</v>
      </c>
      <c r="F981" s="69"/>
      <c r="G981" s="69"/>
      <c r="H981" s="69"/>
      <c r="I981" s="100">
        <v>24450</v>
      </c>
      <c r="J981" s="125">
        <f t="shared" ref="J981" si="627">SUM(K981:N981)</f>
        <v>26547.599999999999</v>
      </c>
      <c r="K981" s="69"/>
      <c r="L981" s="69"/>
      <c r="M981" s="69"/>
      <c r="N981" s="100">
        <v>26547.599999999999</v>
      </c>
      <c r="O981" s="125">
        <f>SUM(P981:S981)</f>
        <v>26547.599999999999</v>
      </c>
      <c r="P981" s="69"/>
      <c r="Q981" s="69"/>
      <c r="R981" s="69"/>
      <c r="S981" s="100">
        <v>26547.599999999999</v>
      </c>
      <c r="T981" s="139">
        <f t="shared" si="580"/>
        <v>1</v>
      </c>
      <c r="U981" s="9" t="str">
        <f t="shared" si="580"/>
        <v xml:space="preserve"> </v>
      </c>
      <c r="V981" s="9" t="str">
        <f t="shared" si="580"/>
        <v xml:space="preserve"> </v>
      </c>
      <c r="W981" s="9" t="str">
        <f t="shared" si="580"/>
        <v xml:space="preserve"> </v>
      </c>
      <c r="X981" s="140">
        <f t="shared" si="580"/>
        <v>1</v>
      </c>
    </row>
    <row r="982" spans="1:24" s="12" customFormat="1" ht="44.25" customHeight="1" x14ac:dyDescent="0.2">
      <c r="A982" s="101"/>
      <c r="B982" s="57"/>
      <c r="C982" s="57" t="s">
        <v>807</v>
      </c>
      <c r="D982" s="49">
        <v>1</v>
      </c>
      <c r="E982" s="69">
        <f>SUM(E983:E984)</f>
        <v>15633</v>
      </c>
      <c r="F982" s="69">
        <f>SUM(F983:F984)</f>
        <v>0</v>
      </c>
      <c r="G982" s="69">
        <f t="shared" ref="G982:H982" si="628">SUM(G983:G984)</f>
        <v>0</v>
      </c>
      <c r="H982" s="69">
        <f t="shared" si="628"/>
        <v>0</v>
      </c>
      <c r="I982" s="100">
        <f>SUM(I983:I984)</f>
        <v>15633</v>
      </c>
      <c r="J982" s="125">
        <f>SUM(J983:J984)</f>
        <v>15633</v>
      </c>
      <c r="K982" s="69">
        <f>SUM(K983:K984)</f>
        <v>0</v>
      </c>
      <c r="L982" s="69">
        <f t="shared" ref="L982:M982" si="629">SUM(L983:L984)</f>
        <v>0</v>
      </c>
      <c r="M982" s="69">
        <f t="shared" si="629"/>
        <v>0</v>
      </c>
      <c r="N982" s="100">
        <f>SUM(N983:N984)</f>
        <v>15633</v>
      </c>
      <c r="O982" s="125">
        <f>SUM(O983:O984)</f>
        <v>5254.88</v>
      </c>
      <c r="P982" s="69">
        <f>SUM(P983:P984)</f>
        <v>0</v>
      </c>
      <c r="Q982" s="69">
        <f t="shared" ref="Q982:R982" si="630">SUM(Q983:Q984)</f>
        <v>0</v>
      </c>
      <c r="R982" s="69">
        <f t="shared" si="630"/>
        <v>0</v>
      </c>
      <c r="S982" s="100">
        <f>SUM(S983:S984)</f>
        <v>5254.88</v>
      </c>
      <c r="T982" s="139">
        <f t="shared" si="580"/>
        <v>0.33614021620930085</v>
      </c>
      <c r="U982" s="9" t="str">
        <f t="shared" si="580"/>
        <v xml:space="preserve"> </v>
      </c>
      <c r="V982" s="9" t="str">
        <f t="shared" si="580"/>
        <v xml:space="preserve"> </v>
      </c>
      <c r="W982" s="9" t="str">
        <f t="shared" si="580"/>
        <v xml:space="preserve"> </v>
      </c>
      <c r="X982" s="140">
        <f t="shared" si="580"/>
        <v>0.33614021620930085</v>
      </c>
    </row>
    <row r="983" spans="1:24" s="12" customFormat="1" ht="58.5" customHeight="1" x14ac:dyDescent="0.2">
      <c r="A983" s="101">
        <v>1064</v>
      </c>
      <c r="B983" s="33">
        <v>31001</v>
      </c>
      <c r="C983" s="14" t="s">
        <v>808</v>
      </c>
      <c r="D983" s="49">
        <v>2</v>
      </c>
      <c r="E983" s="69">
        <f>SUM(F983:I983)</f>
        <v>5633</v>
      </c>
      <c r="F983" s="69"/>
      <c r="G983" s="69"/>
      <c r="H983" s="69"/>
      <c r="I983" s="100">
        <v>5633</v>
      </c>
      <c r="J983" s="125">
        <f>SUM(K983:N983)</f>
        <v>5633</v>
      </c>
      <c r="K983" s="69"/>
      <c r="L983" s="69"/>
      <c r="M983" s="69"/>
      <c r="N983" s="100">
        <v>5633</v>
      </c>
      <c r="O983" s="125">
        <f>SUM(P983:S983)</f>
        <v>5254.88</v>
      </c>
      <c r="P983" s="69"/>
      <c r="Q983" s="69"/>
      <c r="R983" s="69"/>
      <c r="S983" s="100">
        <v>5254.88</v>
      </c>
      <c r="T983" s="139">
        <f t="shared" si="580"/>
        <v>0.93287413456417545</v>
      </c>
      <c r="U983" s="9" t="str">
        <f t="shared" si="580"/>
        <v xml:space="preserve"> </v>
      </c>
      <c r="V983" s="9" t="str">
        <f t="shared" si="580"/>
        <v xml:space="preserve"> </v>
      </c>
      <c r="W983" s="9" t="str">
        <f t="shared" si="580"/>
        <v xml:space="preserve"> </v>
      </c>
      <c r="X983" s="140">
        <f t="shared" si="580"/>
        <v>0.93287413456417545</v>
      </c>
    </row>
    <row r="984" spans="1:24" s="12" customFormat="1" ht="63.75" customHeight="1" x14ac:dyDescent="0.2">
      <c r="A984" s="101">
        <v>1064</v>
      </c>
      <c r="B984" s="33">
        <v>31002</v>
      </c>
      <c r="C984" s="14" t="s">
        <v>809</v>
      </c>
      <c r="D984" s="49">
        <v>2</v>
      </c>
      <c r="E984" s="69">
        <f>SUM(F984:I984)</f>
        <v>10000</v>
      </c>
      <c r="F984" s="69"/>
      <c r="G984" s="69"/>
      <c r="H984" s="69"/>
      <c r="I984" s="100">
        <v>10000</v>
      </c>
      <c r="J984" s="125">
        <f>SUM(K984:N984)</f>
        <v>10000</v>
      </c>
      <c r="K984" s="69"/>
      <c r="L984" s="69"/>
      <c r="M984" s="69"/>
      <c r="N984" s="100">
        <v>10000</v>
      </c>
      <c r="O984" s="125">
        <f>SUM(P984:S984)</f>
        <v>0</v>
      </c>
      <c r="P984" s="69"/>
      <c r="Q984" s="69"/>
      <c r="R984" s="69"/>
      <c r="S984" s="100"/>
      <c r="T984" s="139">
        <f t="shared" si="580"/>
        <v>0</v>
      </c>
      <c r="U984" s="9" t="str">
        <f t="shared" si="580"/>
        <v xml:space="preserve"> </v>
      </c>
      <c r="V984" s="9" t="str">
        <f t="shared" si="580"/>
        <v xml:space="preserve"> </v>
      </c>
      <c r="W984" s="9" t="str">
        <f t="shared" si="580"/>
        <v xml:space="preserve"> </v>
      </c>
      <c r="X984" s="140">
        <f t="shared" si="580"/>
        <v>0</v>
      </c>
    </row>
    <row r="985" spans="1:24" s="12" customFormat="1" ht="33" x14ac:dyDescent="0.2">
      <c r="A985" s="101"/>
      <c r="B985" s="57"/>
      <c r="C985" s="57" t="s">
        <v>810</v>
      </c>
      <c r="D985" s="49">
        <v>1</v>
      </c>
      <c r="E985" s="69">
        <f>E986</f>
        <v>33025</v>
      </c>
      <c r="F985" s="69">
        <f t="shared" ref="F985:I985" si="631">F986</f>
        <v>0</v>
      </c>
      <c r="G985" s="69">
        <f t="shared" si="631"/>
        <v>0</v>
      </c>
      <c r="H985" s="69">
        <f t="shared" si="631"/>
        <v>0</v>
      </c>
      <c r="I985" s="100">
        <f t="shared" si="631"/>
        <v>33025</v>
      </c>
      <c r="J985" s="125">
        <f>J986</f>
        <v>33025</v>
      </c>
      <c r="K985" s="69">
        <f t="shared" ref="K985:N985" si="632">K986</f>
        <v>0</v>
      </c>
      <c r="L985" s="69">
        <f t="shared" si="632"/>
        <v>0</v>
      </c>
      <c r="M985" s="69">
        <f t="shared" si="632"/>
        <v>0</v>
      </c>
      <c r="N985" s="100">
        <f t="shared" si="632"/>
        <v>33025</v>
      </c>
      <c r="O985" s="125">
        <f>O986</f>
        <v>30280.81</v>
      </c>
      <c r="P985" s="69">
        <f t="shared" ref="P985:S985" si="633">P986</f>
        <v>0</v>
      </c>
      <c r="Q985" s="69">
        <f t="shared" si="633"/>
        <v>0</v>
      </c>
      <c r="R985" s="69">
        <f t="shared" si="633"/>
        <v>0</v>
      </c>
      <c r="S985" s="100">
        <f t="shared" si="633"/>
        <v>30280.81</v>
      </c>
      <c r="T985" s="139">
        <f t="shared" si="580"/>
        <v>0.91690567751703256</v>
      </c>
      <c r="U985" s="9" t="str">
        <f t="shared" si="580"/>
        <v xml:space="preserve"> </v>
      </c>
      <c r="V985" s="9" t="str">
        <f t="shared" si="580"/>
        <v xml:space="preserve"> </v>
      </c>
      <c r="W985" s="9" t="str">
        <f t="shared" si="580"/>
        <v xml:space="preserve"> </v>
      </c>
      <c r="X985" s="140">
        <f t="shared" si="580"/>
        <v>0.91690567751703256</v>
      </c>
    </row>
    <row r="986" spans="1:24" s="12" customFormat="1" ht="58.5" customHeight="1" x14ac:dyDescent="0.2">
      <c r="A986" s="101">
        <v>1096</v>
      </c>
      <c r="B986" s="33">
        <v>31003</v>
      </c>
      <c r="C986" s="14" t="s">
        <v>811</v>
      </c>
      <c r="D986" s="49">
        <v>2</v>
      </c>
      <c r="E986" s="69">
        <f>SUM(F986:I986)</f>
        <v>33025</v>
      </c>
      <c r="F986" s="69"/>
      <c r="G986" s="69"/>
      <c r="H986" s="69"/>
      <c r="I986" s="100">
        <v>33025</v>
      </c>
      <c r="J986" s="125">
        <f>SUM(K986:N986)</f>
        <v>33025</v>
      </c>
      <c r="K986" s="69"/>
      <c r="L986" s="69"/>
      <c r="M986" s="69"/>
      <c r="N986" s="100">
        <v>33025</v>
      </c>
      <c r="O986" s="125">
        <f>SUM(P986:S986)</f>
        <v>30280.81</v>
      </c>
      <c r="P986" s="69"/>
      <c r="Q986" s="69"/>
      <c r="R986" s="69"/>
      <c r="S986" s="100">
        <v>30280.81</v>
      </c>
      <c r="T986" s="139">
        <f t="shared" si="580"/>
        <v>0.91690567751703256</v>
      </c>
      <c r="U986" s="9" t="str">
        <f t="shared" si="580"/>
        <v xml:space="preserve"> </v>
      </c>
      <c r="V986" s="9" t="str">
        <f t="shared" si="580"/>
        <v xml:space="preserve"> </v>
      </c>
      <c r="W986" s="9" t="str">
        <f t="shared" si="580"/>
        <v xml:space="preserve"> </v>
      </c>
      <c r="X986" s="140">
        <f t="shared" si="580"/>
        <v>0.91690567751703256</v>
      </c>
    </row>
    <row r="987" spans="1:24" s="12" customFormat="1" ht="33" x14ac:dyDescent="0.2">
      <c r="A987" s="101"/>
      <c r="B987" s="57"/>
      <c r="C987" s="57" t="s">
        <v>812</v>
      </c>
      <c r="D987" s="49">
        <v>1</v>
      </c>
      <c r="E987" s="69">
        <f>E989</f>
        <v>0</v>
      </c>
      <c r="F987" s="69">
        <f t="shared" ref="F987:I987" si="634">F989</f>
        <v>0</v>
      </c>
      <c r="G987" s="69">
        <f t="shared" si="634"/>
        <v>0</v>
      </c>
      <c r="H987" s="69">
        <f t="shared" si="634"/>
        <v>0</v>
      </c>
      <c r="I987" s="100">
        <f t="shared" si="634"/>
        <v>0</v>
      </c>
      <c r="J987" s="125">
        <f>J989</f>
        <v>6300</v>
      </c>
      <c r="K987" s="69">
        <f t="shared" ref="K987:N987" si="635">K989</f>
        <v>0</v>
      </c>
      <c r="L987" s="69">
        <f t="shared" si="635"/>
        <v>0</v>
      </c>
      <c r="M987" s="69">
        <f t="shared" si="635"/>
        <v>6300</v>
      </c>
      <c r="N987" s="100">
        <f t="shared" si="635"/>
        <v>0</v>
      </c>
      <c r="O987" s="125">
        <f>O989</f>
        <v>0</v>
      </c>
      <c r="P987" s="69">
        <f t="shared" ref="P987:S987" si="636">P989</f>
        <v>0</v>
      </c>
      <c r="Q987" s="69">
        <f t="shared" si="636"/>
        <v>0</v>
      </c>
      <c r="R987" s="69">
        <f t="shared" si="636"/>
        <v>0</v>
      </c>
      <c r="S987" s="100">
        <f t="shared" si="636"/>
        <v>0</v>
      </c>
      <c r="T987" s="139">
        <f t="shared" ref="T987:X1037" si="637">IF(J987=0," ",O987/J987)</f>
        <v>0</v>
      </c>
      <c r="U987" s="9" t="str">
        <f t="shared" si="637"/>
        <v xml:space="preserve"> </v>
      </c>
      <c r="V987" s="9" t="str">
        <f t="shared" si="637"/>
        <v xml:space="preserve"> </v>
      </c>
      <c r="W987" s="9">
        <f t="shared" si="637"/>
        <v>0</v>
      </c>
      <c r="X987" s="140" t="str">
        <f t="shared" si="637"/>
        <v xml:space="preserve"> </v>
      </c>
    </row>
    <row r="988" spans="1:24" x14ac:dyDescent="0.2">
      <c r="A988" s="111"/>
      <c r="B988" s="32"/>
      <c r="C988" s="32" t="s">
        <v>779</v>
      </c>
      <c r="D988" s="38"/>
      <c r="E988" s="88"/>
      <c r="F988" s="88"/>
      <c r="G988" s="88"/>
      <c r="H988" s="88"/>
      <c r="I988" s="117"/>
      <c r="J988" s="136"/>
      <c r="K988" s="88"/>
      <c r="L988" s="88"/>
      <c r="M988" s="88"/>
      <c r="N988" s="117"/>
      <c r="O988" s="136"/>
      <c r="P988" s="88"/>
      <c r="Q988" s="88"/>
      <c r="R988" s="88"/>
      <c r="S988" s="117"/>
      <c r="T988" s="141" t="str">
        <f t="shared" si="637"/>
        <v xml:space="preserve"> </v>
      </c>
      <c r="U988" s="16" t="str">
        <f t="shared" si="637"/>
        <v xml:space="preserve"> </v>
      </c>
      <c r="V988" s="16" t="str">
        <f t="shared" si="637"/>
        <v xml:space="preserve"> </v>
      </c>
      <c r="W988" s="16" t="str">
        <f t="shared" si="637"/>
        <v xml:space="preserve"> </v>
      </c>
      <c r="X988" s="142" t="str">
        <f t="shared" si="637"/>
        <v xml:space="preserve"> </v>
      </c>
    </row>
    <row r="989" spans="1:24" s="12" customFormat="1" ht="76.5" customHeight="1" x14ac:dyDescent="0.2">
      <c r="A989" s="101">
        <v>1034</v>
      </c>
      <c r="B989" s="33">
        <v>31002</v>
      </c>
      <c r="C989" s="14" t="s">
        <v>813</v>
      </c>
      <c r="D989" s="49">
        <v>2</v>
      </c>
      <c r="E989" s="69">
        <f>SUM(F989:I989)</f>
        <v>0</v>
      </c>
      <c r="F989" s="69"/>
      <c r="G989" s="69"/>
      <c r="H989" s="69"/>
      <c r="I989" s="100"/>
      <c r="J989" s="125">
        <f>SUM(K989:N989)</f>
        <v>6300</v>
      </c>
      <c r="K989" s="69"/>
      <c r="L989" s="69"/>
      <c r="M989" s="69">
        <v>6300</v>
      </c>
      <c r="N989" s="100"/>
      <c r="O989" s="125">
        <f>SUM(P989:S989)</f>
        <v>0</v>
      </c>
      <c r="P989" s="69"/>
      <c r="Q989" s="69"/>
      <c r="R989" s="69"/>
      <c r="S989" s="100"/>
      <c r="T989" s="139">
        <f t="shared" si="637"/>
        <v>0</v>
      </c>
      <c r="U989" s="9" t="str">
        <f t="shared" si="637"/>
        <v xml:space="preserve"> </v>
      </c>
      <c r="V989" s="9" t="str">
        <f t="shared" si="637"/>
        <v xml:space="preserve"> </v>
      </c>
      <c r="W989" s="9">
        <f t="shared" si="637"/>
        <v>0</v>
      </c>
      <c r="X989" s="140" t="str">
        <f t="shared" si="637"/>
        <v xml:space="preserve"> </v>
      </c>
    </row>
    <row r="990" spans="1:24" s="12" customFormat="1" x14ac:dyDescent="0.2">
      <c r="A990" s="101"/>
      <c r="B990" s="57"/>
      <c r="C990" s="57" t="s">
        <v>814</v>
      </c>
      <c r="D990" s="49">
        <v>1</v>
      </c>
      <c r="E990" s="69">
        <f>SUM(F990:I990)</f>
        <v>370506.30000000005</v>
      </c>
      <c r="F990" s="69">
        <f>SUM(F991,F992,F993,F994,F996,F997)</f>
        <v>0</v>
      </c>
      <c r="G990" s="69">
        <f t="shared" ref="G990:I990" si="638">SUM(G991,G992,G993,G994,G996,G997)</f>
        <v>0</v>
      </c>
      <c r="H990" s="69">
        <f t="shared" si="638"/>
        <v>279510.90000000002</v>
      </c>
      <c r="I990" s="100">
        <f t="shared" si="638"/>
        <v>90995.4</v>
      </c>
      <c r="J990" s="125">
        <f>SUM(K990:N990)</f>
        <v>188340.4</v>
      </c>
      <c r="K990" s="69">
        <f>SUM(K991,K992,K993,K994,K996,K997)</f>
        <v>0</v>
      </c>
      <c r="L990" s="69">
        <f t="shared" ref="L990:N990" si="639">SUM(L991,L992,L993,L994,L996,L997)</f>
        <v>0</v>
      </c>
      <c r="M990" s="69">
        <f t="shared" si="639"/>
        <v>41545</v>
      </c>
      <c r="N990" s="100">
        <f t="shared" si="639"/>
        <v>146795.4</v>
      </c>
      <c r="O990" s="125">
        <f>SUM(P990:S990)</f>
        <v>181424.63</v>
      </c>
      <c r="P990" s="69">
        <f>SUM(P991,P992,P993,P994,P996,P997)</f>
        <v>0</v>
      </c>
      <c r="Q990" s="69">
        <f t="shared" ref="Q990:S990" si="640">SUM(Q991,Q992,Q993,Q994,Q996,Q997)</f>
        <v>0</v>
      </c>
      <c r="R990" s="69">
        <f t="shared" si="640"/>
        <v>35000</v>
      </c>
      <c r="S990" s="100">
        <f t="shared" si="640"/>
        <v>146424.63</v>
      </c>
      <c r="T990" s="139">
        <f t="shared" si="637"/>
        <v>0.96328047513969395</v>
      </c>
      <c r="U990" s="9" t="str">
        <f t="shared" si="637"/>
        <v xml:space="preserve"> </v>
      </c>
      <c r="V990" s="9" t="str">
        <f t="shared" si="637"/>
        <v xml:space="preserve"> </v>
      </c>
      <c r="W990" s="9">
        <f t="shared" si="637"/>
        <v>0.84245998315080028</v>
      </c>
      <c r="X990" s="140">
        <f t="shared" si="637"/>
        <v>0.99747423965601112</v>
      </c>
    </row>
    <row r="991" spans="1:24" s="12" customFormat="1" ht="44.25" customHeight="1" x14ac:dyDescent="0.2">
      <c r="A991" s="101">
        <v>1012</v>
      </c>
      <c r="B991" s="33">
        <v>31002</v>
      </c>
      <c r="C991" s="14" t="s">
        <v>815</v>
      </c>
      <c r="D991" s="49">
        <v>2</v>
      </c>
      <c r="E991" s="69">
        <f>SUM(F991:I991)</f>
        <v>30995.4</v>
      </c>
      <c r="F991" s="69"/>
      <c r="G991" s="69"/>
      <c r="H991" s="69"/>
      <c r="I991" s="100">
        <v>30995.4</v>
      </c>
      <c r="J991" s="125">
        <f>SUM(K991:N991)</f>
        <v>146795.4</v>
      </c>
      <c r="K991" s="69"/>
      <c r="L991" s="69"/>
      <c r="M991" s="69"/>
      <c r="N991" s="100">
        <v>146795.4</v>
      </c>
      <c r="O991" s="125">
        <f>SUM(P991:S991)</f>
        <v>146424.63</v>
      </c>
      <c r="P991" s="69"/>
      <c r="Q991" s="69"/>
      <c r="R991" s="69"/>
      <c r="S991" s="100">
        <v>146424.63</v>
      </c>
      <c r="T991" s="139">
        <f t="shared" si="637"/>
        <v>0.99747423965601112</v>
      </c>
      <c r="U991" s="9" t="str">
        <f t="shared" si="637"/>
        <v xml:space="preserve"> </v>
      </c>
      <c r="V991" s="9" t="str">
        <f t="shared" si="637"/>
        <v xml:space="preserve"> </v>
      </c>
      <c r="W991" s="9" t="str">
        <f t="shared" si="637"/>
        <v xml:space="preserve"> </v>
      </c>
      <c r="X991" s="140">
        <f t="shared" si="637"/>
        <v>0.99747423965601112</v>
      </c>
    </row>
    <row r="992" spans="1:24" s="12" customFormat="1" ht="61.5" customHeight="1" x14ac:dyDescent="0.2">
      <c r="A992" s="101">
        <v>1012</v>
      </c>
      <c r="B992" s="33">
        <v>31003</v>
      </c>
      <c r="C992" s="14" t="s">
        <v>816</v>
      </c>
      <c r="D992" s="49">
        <v>2</v>
      </c>
      <c r="E992" s="69">
        <f>SUM(F992:I992)</f>
        <v>60000</v>
      </c>
      <c r="F992" s="69"/>
      <c r="G992" s="69"/>
      <c r="H992" s="69"/>
      <c r="I992" s="100">
        <v>60000</v>
      </c>
      <c r="J992" s="125">
        <f>SUM(K992:N992)</f>
        <v>0</v>
      </c>
      <c r="K992" s="69"/>
      <c r="L992" s="69"/>
      <c r="M992" s="69"/>
      <c r="N992" s="100"/>
      <c r="O992" s="125">
        <f>SUM(P992:S992)</f>
        <v>0</v>
      </c>
      <c r="P992" s="69"/>
      <c r="Q992" s="69"/>
      <c r="R992" s="69"/>
      <c r="S992" s="100"/>
      <c r="T992" s="139" t="str">
        <f t="shared" si="637"/>
        <v xml:space="preserve"> </v>
      </c>
      <c r="U992" s="9" t="str">
        <f t="shared" si="637"/>
        <v xml:space="preserve"> </v>
      </c>
      <c r="V992" s="9" t="str">
        <f t="shared" si="637"/>
        <v xml:space="preserve"> </v>
      </c>
      <c r="W992" s="9" t="str">
        <f t="shared" si="637"/>
        <v xml:space="preserve"> </v>
      </c>
      <c r="X992" s="140" t="str">
        <f t="shared" si="637"/>
        <v xml:space="preserve"> </v>
      </c>
    </row>
    <row r="993" spans="1:24" s="12" customFormat="1" ht="62.25" customHeight="1" x14ac:dyDescent="0.2">
      <c r="A993" s="101">
        <v>1012</v>
      </c>
      <c r="B993" s="33">
        <v>31004</v>
      </c>
      <c r="C993" s="14" t="s">
        <v>817</v>
      </c>
      <c r="D993" s="49">
        <v>2</v>
      </c>
      <c r="E993" s="69">
        <f>SUM(F993:I993)</f>
        <v>174789</v>
      </c>
      <c r="F993" s="69"/>
      <c r="G993" s="69"/>
      <c r="H993" s="69">
        <v>174789</v>
      </c>
      <c r="I993" s="100"/>
      <c r="J993" s="125">
        <f>SUM(K993:N993)</f>
        <v>0</v>
      </c>
      <c r="K993" s="69"/>
      <c r="L993" s="69"/>
      <c r="M993" s="69"/>
      <c r="N993" s="100"/>
      <c r="O993" s="125">
        <f>SUM(P993:S993)</f>
        <v>0</v>
      </c>
      <c r="P993" s="69"/>
      <c r="Q993" s="69"/>
      <c r="R993" s="69"/>
      <c r="S993" s="100"/>
      <c r="T993" s="139" t="str">
        <f t="shared" si="637"/>
        <v xml:space="preserve"> </v>
      </c>
      <c r="U993" s="9" t="str">
        <f t="shared" si="637"/>
        <v xml:space="preserve"> </v>
      </c>
      <c r="V993" s="9" t="str">
        <f t="shared" si="637"/>
        <v xml:space="preserve"> </v>
      </c>
      <c r="W993" s="9" t="str">
        <f t="shared" si="637"/>
        <v xml:space="preserve"> </v>
      </c>
      <c r="X993" s="140" t="str">
        <f t="shared" si="637"/>
        <v xml:space="preserve"> </v>
      </c>
    </row>
    <row r="994" spans="1:24" s="12" customFormat="1" ht="39" customHeight="1" x14ac:dyDescent="0.2">
      <c r="A994" s="101">
        <v>1012</v>
      </c>
      <c r="B994" s="33">
        <v>31007</v>
      </c>
      <c r="C994" s="14" t="s">
        <v>818</v>
      </c>
      <c r="D994" s="49">
        <v>2</v>
      </c>
      <c r="E994" s="69">
        <f>SUM(E995)</f>
        <v>0</v>
      </c>
      <c r="F994" s="69">
        <f>SUM(F995)</f>
        <v>0</v>
      </c>
      <c r="G994" s="69">
        <f t="shared" ref="G994:I994" si="641">SUM(G995)</f>
        <v>0</v>
      </c>
      <c r="H994" s="69">
        <f t="shared" si="641"/>
        <v>0</v>
      </c>
      <c r="I994" s="100">
        <f t="shared" si="641"/>
        <v>0</v>
      </c>
      <c r="J994" s="125">
        <f>SUM(J995)</f>
        <v>35000</v>
      </c>
      <c r="K994" s="69">
        <f>SUM(K995)</f>
        <v>0</v>
      </c>
      <c r="L994" s="69">
        <f t="shared" ref="L994:N994" si="642">SUM(L995)</f>
        <v>0</v>
      </c>
      <c r="M994" s="69">
        <f t="shared" si="642"/>
        <v>35000</v>
      </c>
      <c r="N994" s="100">
        <f t="shared" si="642"/>
        <v>0</v>
      </c>
      <c r="O994" s="125">
        <f>SUM(O995)</f>
        <v>0</v>
      </c>
      <c r="P994" s="69">
        <f>SUM(P995)</f>
        <v>0</v>
      </c>
      <c r="Q994" s="69">
        <f t="shared" ref="Q994:S994" si="643">SUM(Q995)</f>
        <v>0</v>
      </c>
      <c r="R994" s="69">
        <f t="shared" si="643"/>
        <v>35000</v>
      </c>
      <c r="S994" s="100">
        <f t="shared" si="643"/>
        <v>0</v>
      </c>
      <c r="T994" s="139">
        <f t="shared" si="637"/>
        <v>0</v>
      </c>
      <c r="U994" s="9" t="str">
        <f t="shared" si="637"/>
        <v xml:space="preserve"> </v>
      </c>
      <c r="V994" s="9" t="str">
        <f t="shared" si="637"/>
        <v xml:space="preserve"> </v>
      </c>
      <c r="W994" s="9">
        <f t="shared" si="637"/>
        <v>1</v>
      </c>
      <c r="X994" s="140" t="str">
        <f t="shared" si="637"/>
        <v xml:space="preserve"> </v>
      </c>
    </row>
    <row r="995" spans="1:24" ht="114.75" customHeight="1" x14ac:dyDescent="0.2">
      <c r="A995" s="111"/>
      <c r="B995" s="32"/>
      <c r="C995" s="15" t="s">
        <v>819</v>
      </c>
      <c r="D995" s="38">
        <v>3</v>
      </c>
      <c r="E995" s="81"/>
      <c r="F995" s="81"/>
      <c r="G995" s="81"/>
      <c r="H995" s="81"/>
      <c r="I995" s="112"/>
      <c r="J995" s="133">
        <f>SUM(K995:N995)</f>
        <v>35000</v>
      </c>
      <c r="K995" s="81"/>
      <c r="L995" s="81"/>
      <c r="M995" s="81">
        <v>35000</v>
      </c>
      <c r="N995" s="112"/>
      <c r="O995" s="133"/>
      <c r="P995" s="81"/>
      <c r="Q995" s="81"/>
      <c r="R995" s="81">
        <v>35000</v>
      </c>
      <c r="S995" s="112"/>
      <c r="T995" s="141">
        <f t="shared" si="637"/>
        <v>0</v>
      </c>
      <c r="U995" s="16" t="str">
        <f t="shared" si="637"/>
        <v xml:space="preserve"> </v>
      </c>
      <c r="V995" s="16" t="str">
        <f t="shared" si="637"/>
        <v xml:space="preserve"> </v>
      </c>
      <c r="W995" s="16">
        <f t="shared" si="637"/>
        <v>1</v>
      </c>
      <c r="X995" s="142" t="str">
        <f t="shared" si="637"/>
        <v xml:space="preserve"> </v>
      </c>
    </row>
    <row r="996" spans="1:24" s="12" customFormat="1" ht="63.75" customHeight="1" x14ac:dyDescent="0.2">
      <c r="A996" s="101">
        <v>1012</v>
      </c>
      <c r="B996" s="33">
        <v>31014</v>
      </c>
      <c r="C996" s="14" t="s">
        <v>820</v>
      </c>
      <c r="D996" s="49">
        <v>2</v>
      </c>
      <c r="E996" s="69">
        <f>SUM(F996:I996)</f>
        <v>80001.7</v>
      </c>
      <c r="F996" s="69"/>
      <c r="G996" s="69"/>
      <c r="H996" s="69">
        <v>80001.7</v>
      </c>
      <c r="I996" s="100"/>
      <c r="J996" s="125">
        <f>SUM(K996:N996)</f>
        <v>6545</v>
      </c>
      <c r="K996" s="69"/>
      <c r="L996" s="69"/>
      <c r="M996" s="69">
        <v>6545</v>
      </c>
      <c r="N996" s="100"/>
      <c r="O996" s="125">
        <f>SUM(P996:S996)</f>
        <v>0</v>
      </c>
      <c r="P996" s="69"/>
      <c r="Q996" s="69"/>
      <c r="R996" s="69"/>
      <c r="S996" s="100"/>
      <c r="T996" s="139">
        <f t="shared" si="637"/>
        <v>0</v>
      </c>
      <c r="U996" s="9" t="str">
        <f t="shared" si="637"/>
        <v xml:space="preserve"> </v>
      </c>
      <c r="V996" s="9" t="str">
        <f t="shared" si="637"/>
        <v xml:space="preserve"> </v>
      </c>
      <c r="W996" s="9">
        <f t="shared" si="637"/>
        <v>0</v>
      </c>
      <c r="X996" s="140" t="str">
        <f t="shared" si="637"/>
        <v xml:space="preserve"> </v>
      </c>
    </row>
    <row r="997" spans="1:24" s="12" customFormat="1" ht="113.25" customHeight="1" x14ac:dyDescent="0.2">
      <c r="A997" s="101">
        <v>1012</v>
      </c>
      <c r="B997" s="33">
        <v>31015</v>
      </c>
      <c r="C997" s="14" t="s">
        <v>821</v>
      </c>
      <c r="D997" s="49">
        <v>2</v>
      </c>
      <c r="E997" s="69">
        <f>SUM(F997:I997)</f>
        <v>24720.2</v>
      </c>
      <c r="F997" s="69"/>
      <c r="G997" s="69"/>
      <c r="H997" s="69">
        <v>24720.2</v>
      </c>
      <c r="I997" s="100"/>
      <c r="J997" s="125">
        <f>SUM(K997:N997)</f>
        <v>0</v>
      </c>
      <c r="K997" s="69"/>
      <c r="L997" s="69"/>
      <c r="M997" s="69"/>
      <c r="N997" s="100"/>
      <c r="O997" s="125">
        <f>SUM(P997:S997)</f>
        <v>0</v>
      </c>
      <c r="P997" s="69"/>
      <c r="Q997" s="69"/>
      <c r="R997" s="69"/>
      <c r="S997" s="100"/>
      <c r="T997" s="139" t="str">
        <f t="shared" si="637"/>
        <v xml:space="preserve"> </v>
      </c>
      <c r="U997" s="9" t="str">
        <f t="shared" si="637"/>
        <v xml:space="preserve"> </v>
      </c>
      <c r="V997" s="9" t="str">
        <f t="shared" si="637"/>
        <v xml:space="preserve"> </v>
      </c>
      <c r="W997" s="9" t="str">
        <f t="shared" si="637"/>
        <v xml:space="preserve"> </v>
      </c>
      <c r="X997" s="140" t="str">
        <f t="shared" si="637"/>
        <v xml:space="preserve"> </v>
      </c>
    </row>
    <row r="998" spans="1:24" s="12" customFormat="1" ht="33" x14ac:dyDescent="0.2">
      <c r="A998" s="101"/>
      <c r="B998" s="57"/>
      <c r="C998" s="57" t="s">
        <v>822</v>
      </c>
      <c r="D998" s="49">
        <v>1</v>
      </c>
      <c r="E998" s="69">
        <f t="shared" ref="E998:H998" si="644">E999</f>
        <v>7355</v>
      </c>
      <c r="F998" s="69">
        <f t="shared" si="644"/>
        <v>0</v>
      </c>
      <c r="G998" s="69">
        <f t="shared" si="644"/>
        <v>0</v>
      </c>
      <c r="H998" s="69">
        <f t="shared" si="644"/>
        <v>0</v>
      </c>
      <c r="I998" s="100">
        <f>I999</f>
        <v>7355</v>
      </c>
      <c r="J998" s="125">
        <f t="shared" ref="J998:M998" si="645">J999</f>
        <v>6185.4</v>
      </c>
      <c r="K998" s="69">
        <f t="shared" si="645"/>
        <v>0</v>
      </c>
      <c r="L998" s="69">
        <f t="shared" si="645"/>
        <v>0</v>
      </c>
      <c r="M998" s="69">
        <f t="shared" si="645"/>
        <v>0</v>
      </c>
      <c r="N998" s="100">
        <f>N999</f>
        <v>6185.4</v>
      </c>
      <c r="O998" s="125">
        <f t="shared" ref="O998:R998" si="646">O999</f>
        <v>6185.36</v>
      </c>
      <c r="P998" s="69">
        <f t="shared" si="646"/>
        <v>0</v>
      </c>
      <c r="Q998" s="69">
        <f t="shared" si="646"/>
        <v>0</v>
      </c>
      <c r="R998" s="69">
        <f t="shared" si="646"/>
        <v>0</v>
      </c>
      <c r="S998" s="100">
        <f>S999</f>
        <v>6185.36</v>
      </c>
      <c r="T998" s="139">
        <f t="shared" si="637"/>
        <v>0.99999353315872863</v>
      </c>
      <c r="U998" s="9" t="str">
        <f t="shared" si="637"/>
        <v xml:space="preserve"> </v>
      </c>
      <c r="V998" s="9" t="str">
        <f t="shared" si="637"/>
        <v xml:space="preserve"> </v>
      </c>
      <c r="W998" s="9" t="str">
        <f t="shared" si="637"/>
        <v xml:space="preserve"> </v>
      </c>
      <c r="X998" s="140">
        <f t="shared" si="637"/>
        <v>0.99999353315872863</v>
      </c>
    </row>
    <row r="999" spans="1:24" s="12" customFormat="1" ht="49.5" x14ac:dyDescent="0.2">
      <c r="A999" s="101">
        <v>1007</v>
      </c>
      <c r="B999" s="33">
        <v>31001</v>
      </c>
      <c r="C999" s="14" t="s">
        <v>823</v>
      </c>
      <c r="D999" s="49">
        <v>2</v>
      </c>
      <c r="E999" s="69">
        <f t="shared" ref="E999" si="647">SUM(F999:I999)</f>
        <v>7355</v>
      </c>
      <c r="F999" s="69"/>
      <c r="G999" s="69"/>
      <c r="H999" s="69"/>
      <c r="I999" s="100">
        <v>7355</v>
      </c>
      <c r="J999" s="125">
        <f t="shared" ref="J999" si="648">SUM(K999:N999)</f>
        <v>6185.4</v>
      </c>
      <c r="K999" s="69"/>
      <c r="L999" s="69"/>
      <c r="M999" s="69"/>
      <c r="N999" s="100">
        <v>6185.4</v>
      </c>
      <c r="O999" s="125">
        <f>SUM(P999:S999)</f>
        <v>6185.36</v>
      </c>
      <c r="P999" s="69"/>
      <c r="Q999" s="69"/>
      <c r="R999" s="69"/>
      <c r="S999" s="100">
        <v>6185.36</v>
      </c>
      <c r="T999" s="139">
        <f t="shared" si="637"/>
        <v>0.99999353315872863</v>
      </c>
      <c r="U999" s="9" t="str">
        <f t="shared" si="637"/>
        <v xml:space="preserve"> </v>
      </c>
      <c r="V999" s="9" t="str">
        <f t="shared" si="637"/>
        <v xml:space="preserve"> </v>
      </c>
      <c r="W999" s="9" t="str">
        <f t="shared" si="637"/>
        <v xml:space="preserve"> </v>
      </c>
      <c r="X999" s="140">
        <f t="shared" si="637"/>
        <v>0.99999353315872863</v>
      </c>
    </row>
    <row r="1000" spans="1:24" s="12" customFormat="1" ht="33.75" customHeight="1" x14ac:dyDescent="0.2">
      <c r="A1000" s="101"/>
      <c r="B1000" s="57"/>
      <c r="C1000" s="57" t="s">
        <v>824</v>
      </c>
      <c r="D1000" s="49">
        <v>1</v>
      </c>
      <c r="E1000" s="69">
        <f>E1001+E1002</f>
        <v>3225400.8</v>
      </c>
      <c r="F1000" s="69">
        <f>F1001+F1002</f>
        <v>2150000</v>
      </c>
      <c r="G1000" s="69">
        <f>G1001+G1002</f>
        <v>0</v>
      </c>
      <c r="H1000" s="69">
        <f t="shared" ref="H1000:I1000" si="649">H1001+H1002</f>
        <v>0</v>
      </c>
      <c r="I1000" s="100">
        <f t="shared" si="649"/>
        <v>1075400.8</v>
      </c>
      <c r="J1000" s="125">
        <f>J1001+J1002</f>
        <v>3734994.1</v>
      </c>
      <c r="K1000" s="69">
        <f>K1001+K1002</f>
        <v>1592939.1</v>
      </c>
      <c r="L1000" s="69">
        <f t="shared" ref="L1000:N1000" si="650">L1001+L1002</f>
        <v>0</v>
      </c>
      <c r="M1000" s="69">
        <f t="shared" si="650"/>
        <v>214237.4</v>
      </c>
      <c r="N1000" s="100">
        <f t="shared" si="650"/>
        <v>1927817.6</v>
      </c>
      <c r="O1000" s="125">
        <f>O1001+O1002</f>
        <v>2828315.12</v>
      </c>
      <c r="P1000" s="69">
        <f>P1001+P1002</f>
        <v>1099424.1499999999</v>
      </c>
      <c r="Q1000" s="69">
        <f t="shared" ref="Q1000:S1000" si="651">Q1001+Q1002</f>
        <v>0</v>
      </c>
      <c r="R1000" s="69">
        <f t="shared" si="651"/>
        <v>32641.4</v>
      </c>
      <c r="S1000" s="100">
        <f t="shared" si="651"/>
        <v>1696249.57</v>
      </c>
      <c r="T1000" s="139">
        <f t="shared" si="637"/>
        <v>0.75724754692383589</v>
      </c>
      <c r="U1000" s="9">
        <f t="shared" si="637"/>
        <v>0.69018592738416673</v>
      </c>
      <c r="V1000" s="9" t="str">
        <f t="shared" si="637"/>
        <v xml:space="preserve"> </v>
      </c>
      <c r="W1000" s="9">
        <f t="shared" si="637"/>
        <v>0.15236088563434771</v>
      </c>
      <c r="X1000" s="140">
        <f t="shared" si="637"/>
        <v>0.87988073664230471</v>
      </c>
    </row>
    <row r="1001" spans="1:24" s="12" customFormat="1" ht="42.75" customHeight="1" x14ac:dyDescent="0.2">
      <c r="A1001" s="101">
        <v>1023</v>
      </c>
      <c r="B1001" s="33">
        <v>31001</v>
      </c>
      <c r="C1001" s="14" t="s">
        <v>825</v>
      </c>
      <c r="D1001" s="49">
        <v>2</v>
      </c>
      <c r="E1001" s="69">
        <f>SUM(F1001:I1001)</f>
        <v>1075400.8</v>
      </c>
      <c r="F1001" s="69"/>
      <c r="G1001" s="69"/>
      <c r="H1001" s="69"/>
      <c r="I1001" s="100">
        <v>1075400.8</v>
      </c>
      <c r="J1001" s="125">
        <f>SUM(K1001:N1001)</f>
        <v>1927817.6</v>
      </c>
      <c r="K1001" s="69"/>
      <c r="L1001" s="69"/>
      <c r="M1001" s="69"/>
      <c r="N1001" s="100">
        <v>1927817.6</v>
      </c>
      <c r="O1001" s="125">
        <f>SUM(P1001:S1001)</f>
        <v>1696249.57</v>
      </c>
      <c r="P1001" s="69"/>
      <c r="Q1001" s="69"/>
      <c r="R1001" s="69"/>
      <c r="S1001" s="100">
        <v>1696249.57</v>
      </c>
      <c r="T1001" s="139">
        <f t="shared" si="637"/>
        <v>0.87988073664230471</v>
      </c>
      <c r="U1001" s="9" t="str">
        <f t="shared" si="637"/>
        <v xml:space="preserve"> </v>
      </c>
      <c r="V1001" s="9" t="str">
        <f t="shared" si="637"/>
        <v xml:space="preserve"> </v>
      </c>
      <c r="W1001" s="9" t="str">
        <f t="shared" si="637"/>
        <v xml:space="preserve"> </v>
      </c>
      <c r="X1001" s="140">
        <f t="shared" si="637"/>
        <v>0.87988073664230471</v>
      </c>
    </row>
    <row r="1002" spans="1:24" s="12" customFormat="1" ht="37.5" customHeight="1" x14ac:dyDescent="0.2">
      <c r="A1002" s="101">
        <v>1023</v>
      </c>
      <c r="B1002" s="33">
        <v>31003</v>
      </c>
      <c r="C1002" s="14" t="s">
        <v>826</v>
      </c>
      <c r="D1002" s="49">
        <v>2</v>
      </c>
      <c r="E1002" s="69">
        <f>SUM(F1002:I1002)</f>
        <v>2150000</v>
      </c>
      <c r="F1002" s="69">
        <f>SUM(F1003:F1008)</f>
        <v>2150000</v>
      </c>
      <c r="G1002" s="69">
        <f t="shared" ref="G1002:I1002" si="652">SUM(G1003:G1008)</f>
        <v>0</v>
      </c>
      <c r="H1002" s="69">
        <f t="shared" si="652"/>
        <v>0</v>
      </c>
      <c r="I1002" s="100">
        <f t="shared" si="652"/>
        <v>0</v>
      </c>
      <c r="J1002" s="125">
        <f>SUM(K1002:N1002)</f>
        <v>1807176.5</v>
      </c>
      <c r="K1002" s="69">
        <f>SUM(K1003:K1008)</f>
        <v>1592939.1</v>
      </c>
      <c r="L1002" s="69">
        <f t="shared" ref="L1002:N1002" si="653">SUM(L1003:L1008)</f>
        <v>0</v>
      </c>
      <c r="M1002" s="69">
        <f t="shared" si="653"/>
        <v>214237.4</v>
      </c>
      <c r="N1002" s="100">
        <f t="shared" si="653"/>
        <v>0</v>
      </c>
      <c r="O1002" s="125">
        <f>SUM(P1002:S1002)</f>
        <v>1132065.5499999998</v>
      </c>
      <c r="P1002" s="69">
        <f>SUM(P1003:P1008)</f>
        <v>1099424.1499999999</v>
      </c>
      <c r="Q1002" s="69">
        <f t="shared" ref="Q1002:S1002" si="654">SUM(Q1003:Q1008)</f>
        <v>0</v>
      </c>
      <c r="R1002" s="69">
        <f t="shared" si="654"/>
        <v>32641.4</v>
      </c>
      <c r="S1002" s="100">
        <f t="shared" si="654"/>
        <v>0</v>
      </c>
      <c r="T1002" s="139">
        <f t="shared" si="637"/>
        <v>0.62642777282683781</v>
      </c>
      <c r="U1002" s="9">
        <f t="shared" si="637"/>
        <v>0.69018592738416673</v>
      </c>
      <c r="V1002" s="9" t="str">
        <f t="shared" si="637"/>
        <v xml:space="preserve"> </v>
      </c>
      <c r="W1002" s="9">
        <f t="shared" si="637"/>
        <v>0.15236088563434771</v>
      </c>
      <c r="X1002" s="140" t="str">
        <f t="shared" si="637"/>
        <v xml:space="preserve"> </v>
      </c>
    </row>
    <row r="1003" spans="1:24" ht="63" customHeight="1" x14ac:dyDescent="0.2">
      <c r="A1003" s="111"/>
      <c r="B1003" s="32"/>
      <c r="C1003" s="15" t="s">
        <v>827</v>
      </c>
      <c r="D1003" s="38">
        <v>3</v>
      </c>
      <c r="E1003" s="81">
        <f t="shared" ref="E1003:E1008" si="655">SUM(F1003:I1003)</f>
        <v>1775000</v>
      </c>
      <c r="F1003" s="81">
        <f>2150000-375000</f>
        <v>1775000</v>
      </c>
      <c r="G1003" s="81"/>
      <c r="H1003" s="81"/>
      <c r="I1003" s="112"/>
      <c r="J1003" s="133">
        <f t="shared" ref="J1003:J1008" si="656">SUM(K1003:N1003)</f>
        <v>155924.5</v>
      </c>
      <c r="K1003" s="81">
        <v>155924.5</v>
      </c>
      <c r="L1003" s="81"/>
      <c r="M1003" s="81"/>
      <c r="N1003" s="112"/>
      <c r="O1003" s="133">
        <f t="shared" ref="O1003:O1008" si="657">SUM(P1003:S1003)</f>
        <v>0</v>
      </c>
      <c r="P1003" s="81"/>
      <c r="Q1003" s="81"/>
      <c r="R1003" s="81"/>
      <c r="S1003" s="112"/>
      <c r="T1003" s="141">
        <f t="shared" si="637"/>
        <v>0</v>
      </c>
      <c r="U1003" s="16">
        <f t="shared" si="637"/>
        <v>0</v>
      </c>
      <c r="V1003" s="16" t="str">
        <f t="shared" si="637"/>
        <v xml:space="preserve"> </v>
      </c>
      <c r="W1003" s="16" t="str">
        <f t="shared" si="637"/>
        <v xml:space="preserve"> </v>
      </c>
      <c r="X1003" s="142" t="str">
        <f t="shared" si="637"/>
        <v xml:space="preserve"> </v>
      </c>
    </row>
    <row r="1004" spans="1:24" ht="66" customHeight="1" x14ac:dyDescent="0.2">
      <c r="A1004" s="111"/>
      <c r="B1004" s="32"/>
      <c r="C1004" s="15" t="s">
        <v>828</v>
      </c>
      <c r="D1004" s="38">
        <v>3</v>
      </c>
      <c r="E1004" s="81">
        <f t="shared" si="655"/>
        <v>375000</v>
      </c>
      <c r="F1004" s="81">
        <v>375000</v>
      </c>
      <c r="G1004" s="81"/>
      <c r="H1004" s="81"/>
      <c r="I1004" s="112"/>
      <c r="J1004" s="133">
        <f t="shared" si="656"/>
        <v>366398.1</v>
      </c>
      <c r="K1004" s="81">
        <v>366398.1</v>
      </c>
      <c r="L1004" s="81"/>
      <c r="M1004" s="81"/>
      <c r="N1004" s="112"/>
      <c r="O1004" s="133">
        <f t="shared" si="657"/>
        <v>40704.410000000003</v>
      </c>
      <c r="P1004" s="81">
        <v>40704.410000000003</v>
      </c>
      <c r="Q1004" s="81"/>
      <c r="R1004" s="81"/>
      <c r="S1004" s="112"/>
      <c r="T1004" s="141">
        <f t="shared" si="637"/>
        <v>0.11109339813716285</v>
      </c>
      <c r="U1004" s="16">
        <f t="shared" si="637"/>
        <v>0.11109339813716285</v>
      </c>
      <c r="V1004" s="16" t="str">
        <f t="shared" si="637"/>
        <v xml:space="preserve"> </v>
      </c>
      <c r="W1004" s="16" t="str">
        <f t="shared" si="637"/>
        <v xml:space="preserve"> </v>
      </c>
      <c r="X1004" s="142" t="str">
        <f t="shared" si="637"/>
        <v xml:space="preserve"> </v>
      </c>
    </row>
    <row r="1005" spans="1:24" ht="46.5" customHeight="1" x14ac:dyDescent="0.2">
      <c r="A1005" s="111"/>
      <c r="B1005" s="32"/>
      <c r="C1005" s="15" t="s">
        <v>829</v>
      </c>
      <c r="D1005" s="38">
        <v>3</v>
      </c>
      <c r="E1005" s="81">
        <f t="shared" si="655"/>
        <v>0</v>
      </c>
      <c r="F1005" s="81"/>
      <c r="G1005" s="81"/>
      <c r="H1005" s="81"/>
      <c r="I1005" s="112"/>
      <c r="J1005" s="133">
        <f t="shared" si="656"/>
        <v>1070616.5</v>
      </c>
      <c r="K1005" s="81">
        <v>1070616.5</v>
      </c>
      <c r="L1005" s="81"/>
      <c r="M1005" s="81"/>
      <c r="N1005" s="112"/>
      <c r="O1005" s="133">
        <f t="shared" si="657"/>
        <v>1058719.74</v>
      </c>
      <c r="P1005" s="81">
        <v>1058719.74</v>
      </c>
      <c r="Q1005" s="81"/>
      <c r="R1005" s="81"/>
      <c r="S1005" s="112"/>
      <c r="T1005" s="141">
        <f t="shared" si="637"/>
        <v>0.98888793512896545</v>
      </c>
      <c r="U1005" s="16">
        <f t="shared" si="637"/>
        <v>0.98888793512896545</v>
      </c>
      <c r="V1005" s="16" t="str">
        <f t="shared" si="637"/>
        <v xml:space="preserve"> </v>
      </c>
      <c r="W1005" s="16" t="str">
        <f t="shared" si="637"/>
        <v xml:space="preserve"> </v>
      </c>
      <c r="X1005" s="142" t="str">
        <f t="shared" si="637"/>
        <v xml:space="preserve"> </v>
      </c>
    </row>
    <row r="1006" spans="1:24" ht="66" customHeight="1" x14ac:dyDescent="0.2">
      <c r="A1006" s="111"/>
      <c r="B1006" s="32"/>
      <c r="C1006" s="15" t="s">
        <v>830</v>
      </c>
      <c r="D1006" s="38">
        <v>3</v>
      </c>
      <c r="E1006" s="81">
        <f>SUM(F1006:I1006)</f>
        <v>0</v>
      </c>
      <c r="F1006" s="81"/>
      <c r="G1006" s="81"/>
      <c r="H1006" s="81"/>
      <c r="I1006" s="112"/>
      <c r="J1006" s="133">
        <f t="shared" si="656"/>
        <v>28291.4</v>
      </c>
      <c r="K1006" s="81"/>
      <c r="L1006" s="81"/>
      <c r="M1006" s="81">
        <v>28291.4</v>
      </c>
      <c r="N1006" s="112"/>
      <c r="O1006" s="133">
        <f t="shared" si="657"/>
        <v>28291.4</v>
      </c>
      <c r="P1006" s="81"/>
      <c r="Q1006" s="81"/>
      <c r="R1006" s="81">
        <v>28291.4</v>
      </c>
      <c r="S1006" s="112"/>
      <c r="T1006" s="141">
        <f t="shared" si="637"/>
        <v>1</v>
      </c>
      <c r="U1006" s="16" t="str">
        <f t="shared" si="637"/>
        <v xml:space="preserve"> </v>
      </c>
      <c r="V1006" s="16" t="str">
        <f t="shared" si="637"/>
        <v xml:space="preserve"> </v>
      </c>
      <c r="W1006" s="16">
        <f t="shared" si="637"/>
        <v>1</v>
      </c>
      <c r="X1006" s="142" t="str">
        <f t="shared" si="637"/>
        <v xml:space="preserve"> </v>
      </c>
    </row>
    <row r="1007" spans="1:24" ht="83.25" customHeight="1" x14ac:dyDescent="0.2">
      <c r="A1007" s="111"/>
      <c r="B1007" s="32"/>
      <c r="C1007" s="15" t="s">
        <v>831</v>
      </c>
      <c r="D1007" s="38">
        <v>3</v>
      </c>
      <c r="E1007" s="81">
        <f t="shared" si="655"/>
        <v>0</v>
      </c>
      <c r="F1007" s="81"/>
      <c r="G1007" s="81"/>
      <c r="H1007" s="81"/>
      <c r="I1007" s="112"/>
      <c r="J1007" s="133">
        <f t="shared" si="656"/>
        <v>181596</v>
      </c>
      <c r="K1007" s="81"/>
      <c r="L1007" s="81"/>
      <c r="M1007" s="81">
        <v>181596</v>
      </c>
      <c r="N1007" s="112"/>
      <c r="O1007" s="133">
        <f t="shared" si="657"/>
        <v>0</v>
      </c>
      <c r="P1007" s="81"/>
      <c r="Q1007" s="81"/>
      <c r="R1007" s="81"/>
      <c r="S1007" s="112"/>
      <c r="T1007" s="141">
        <f t="shared" si="637"/>
        <v>0</v>
      </c>
      <c r="U1007" s="16" t="str">
        <f t="shared" si="637"/>
        <v xml:space="preserve"> </v>
      </c>
      <c r="V1007" s="16" t="str">
        <f t="shared" si="637"/>
        <v xml:space="preserve"> </v>
      </c>
      <c r="W1007" s="16">
        <f t="shared" si="637"/>
        <v>0</v>
      </c>
      <c r="X1007" s="142" t="str">
        <f t="shared" si="637"/>
        <v xml:space="preserve"> </v>
      </c>
    </row>
    <row r="1008" spans="1:24" ht="148.5" x14ac:dyDescent="0.2">
      <c r="A1008" s="111"/>
      <c r="B1008" s="32"/>
      <c r="C1008" s="15" t="s">
        <v>832</v>
      </c>
      <c r="D1008" s="38">
        <v>3</v>
      </c>
      <c r="E1008" s="81">
        <f t="shared" si="655"/>
        <v>0</v>
      </c>
      <c r="F1008" s="81"/>
      <c r="G1008" s="81"/>
      <c r="H1008" s="81"/>
      <c r="I1008" s="112"/>
      <c r="J1008" s="133">
        <f t="shared" si="656"/>
        <v>4350</v>
      </c>
      <c r="K1008" s="81"/>
      <c r="L1008" s="81"/>
      <c r="M1008" s="81">
        <v>4350</v>
      </c>
      <c r="N1008" s="112"/>
      <c r="O1008" s="133">
        <f t="shared" si="657"/>
        <v>4350</v>
      </c>
      <c r="P1008" s="81"/>
      <c r="Q1008" s="81"/>
      <c r="R1008" s="81">
        <v>4350</v>
      </c>
      <c r="S1008" s="112"/>
      <c r="T1008" s="141">
        <f t="shared" si="637"/>
        <v>1</v>
      </c>
      <c r="U1008" s="16" t="str">
        <f t="shared" si="637"/>
        <v xml:space="preserve"> </v>
      </c>
      <c r="V1008" s="16" t="str">
        <f t="shared" si="637"/>
        <v xml:space="preserve"> </v>
      </c>
      <c r="W1008" s="16">
        <f t="shared" si="637"/>
        <v>1</v>
      </c>
      <c r="X1008" s="142" t="str">
        <f t="shared" si="637"/>
        <v xml:space="preserve"> </v>
      </c>
    </row>
    <row r="1009" spans="1:24" s="12" customFormat="1" ht="43.5" customHeight="1" x14ac:dyDescent="0.2">
      <c r="A1009" s="101"/>
      <c r="B1009" s="57"/>
      <c r="C1009" s="57" t="s">
        <v>833</v>
      </c>
      <c r="D1009" s="49">
        <v>1</v>
      </c>
      <c r="E1009" s="69">
        <f>SUM(E1010,E1011,E1012,E1014,E1015)</f>
        <v>3466877.1</v>
      </c>
      <c r="F1009" s="69">
        <f>SUM(F1010,F1011,F1012,F1014,F1015)</f>
        <v>1100800</v>
      </c>
      <c r="G1009" s="69">
        <f t="shared" ref="G1009:I1009" si="658">SUM(G1010,G1011,G1012,G1014,G1015)</f>
        <v>290000</v>
      </c>
      <c r="H1009" s="69">
        <f t="shared" si="658"/>
        <v>13200</v>
      </c>
      <c r="I1009" s="100">
        <f t="shared" si="658"/>
        <v>2062877.1</v>
      </c>
      <c r="J1009" s="125">
        <f>SUM(J1010,J1011,J1012,J1014,J1015)</f>
        <v>3919281.1999999997</v>
      </c>
      <c r="K1009" s="69">
        <f>SUM(K1010,K1011,K1012,K1014,K1015)</f>
        <v>1671949.2999999998</v>
      </c>
      <c r="L1009" s="69">
        <f t="shared" ref="L1009:N1009" si="659">SUM(L1010,L1011,L1012,L1014,L1015)</f>
        <v>290000</v>
      </c>
      <c r="M1009" s="69">
        <f t="shared" si="659"/>
        <v>33052.400000000001</v>
      </c>
      <c r="N1009" s="100">
        <f t="shared" si="659"/>
        <v>1924279.5</v>
      </c>
      <c r="O1009" s="125">
        <f>SUM(O1010,O1011,O1012,O1014,O1015)</f>
        <v>3169551.06</v>
      </c>
      <c r="P1009" s="69">
        <f>SUM(P1010,P1011,P1012,P1014,P1015)</f>
        <v>1483341.04</v>
      </c>
      <c r="Q1009" s="69">
        <f t="shared" ref="Q1009:S1009" si="660">SUM(Q1010,Q1011,Q1012,Q1014,Q1015)</f>
        <v>230336.78</v>
      </c>
      <c r="R1009" s="69">
        <f t="shared" si="660"/>
        <v>32167.97</v>
      </c>
      <c r="S1009" s="100">
        <f t="shared" si="660"/>
        <v>1423705.27</v>
      </c>
      <c r="T1009" s="139">
        <f t="shared" si="637"/>
        <v>0.80870723437756908</v>
      </c>
      <c r="U1009" s="9">
        <f t="shared" si="637"/>
        <v>0.88719259609128109</v>
      </c>
      <c r="V1009" s="9">
        <f t="shared" si="637"/>
        <v>0.79426475862068968</v>
      </c>
      <c r="W1009" s="9">
        <f t="shared" si="637"/>
        <v>0.97324158003654804</v>
      </c>
      <c r="X1009" s="140">
        <f t="shared" si="637"/>
        <v>0.73986407380008989</v>
      </c>
    </row>
    <row r="1010" spans="1:24" s="12" customFormat="1" ht="45" customHeight="1" x14ac:dyDescent="0.2">
      <c r="A1010" s="101">
        <v>1036</v>
      </c>
      <c r="B1010" s="33">
        <v>31001</v>
      </c>
      <c r="C1010" s="14" t="s">
        <v>834</v>
      </c>
      <c r="D1010" s="49">
        <v>2</v>
      </c>
      <c r="E1010" s="69">
        <f>SUM(F1010:I1010)</f>
        <v>45000</v>
      </c>
      <c r="F1010" s="69"/>
      <c r="G1010" s="69"/>
      <c r="H1010" s="69"/>
      <c r="I1010" s="100">
        <v>45000</v>
      </c>
      <c r="J1010" s="125">
        <f>SUM(K1010:N1010)</f>
        <v>147724</v>
      </c>
      <c r="K1010" s="69"/>
      <c r="L1010" s="69"/>
      <c r="M1010" s="69"/>
      <c r="N1010" s="100">
        <v>147724</v>
      </c>
      <c r="O1010" s="125">
        <f t="shared" ref="O1010:O1015" si="661">SUM(P1010:S1010)</f>
        <v>147720</v>
      </c>
      <c r="P1010" s="69"/>
      <c r="Q1010" s="69"/>
      <c r="R1010" s="69"/>
      <c r="S1010" s="100">
        <v>147720</v>
      </c>
      <c r="T1010" s="139">
        <f t="shared" si="637"/>
        <v>0.99997292247705183</v>
      </c>
      <c r="U1010" s="9" t="str">
        <f t="shared" si="637"/>
        <v xml:space="preserve"> </v>
      </c>
      <c r="V1010" s="9" t="str">
        <f t="shared" si="637"/>
        <v xml:space="preserve"> </v>
      </c>
      <c r="W1010" s="9" t="str">
        <f t="shared" si="637"/>
        <v xml:space="preserve"> </v>
      </c>
      <c r="X1010" s="140">
        <f t="shared" si="637"/>
        <v>0.99997292247705183</v>
      </c>
    </row>
    <row r="1011" spans="1:24" s="12" customFormat="1" ht="33" x14ac:dyDescent="0.2">
      <c r="A1011" s="101">
        <v>1036</v>
      </c>
      <c r="B1011" s="33">
        <v>31002</v>
      </c>
      <c r="C1011" s="14" t="s">
        <v>835</v>
      </c>
      <c r="D1011" s="49">
        <v>2</v>
      </c>
      <c r="E1011" s="69">
        <f>SUM(F1011:I1011)</f>
        <v>23877.1</v>
      </c>
      <c r="F1011" s="69"/>
      <c r="G1011" s="69"/>
      <c r="H1011" s="69"/>
      <c r="I1011" s="100">
        <v>23877.1</v>
      </c>
      <c r="J1011" s="125">
        <f>SUM(K1011:N1011)</f>
        <v>18354.5</v>
      </c>
      <c r="K1011" s="69"/>
      <c r="L1011" s="69"/>
      <c r="M1011" s="69"/>
      <c r="N1011" s="100">
        <v>18354.5</v>
      </c>
      <c r="O1011" s="125">
        <f t="shared" si="661"/>
        <v>18172.580000000002</v>
      </c>
      <c r="P1011" s="69"/>
      <c r="Q1011" s="69"/>
      <c r="R1011" s="69"/>
      <c r="S1011" s="100">
        <v>18172.580000000002</v>
      </c>
      <c r="T1011" s="139">
        <f t="shared" si="637"/>
        <v>0.99008853414693954</v>
      </c>
      <c r="U1011" s="9" t="str">
        <f t="shared" si="637"/>
        <v xml:space="preserve"> </v>
      </c>
      <c r="V1011" s="9" t="str">
        <f t="shared" si="637"/>
        <v xml:space="preserve"> </v>
      </c>
      <c r="W1011" s="9" t="str">
        <f t="shared" si="637"/>
        <v xml:space="preserve"> </v>
      </c>
      <c r="X1011" s="140">
        <f t="shared" si="637"/>
        <v>0.99008853414693954</v>
      </c>
    </row>
    <row r="1012" spans="1:24" s="12" customFormat="1" ht="43.5" customHeight="1" x14ac:dyDescent="0.2">
      <c r="A1012" s="101">
        <v>1036</v>
      </c>
      <c r="B1012" s="33">
        <v>31004</v>
      </c>
      <c r="C1012" s="14" t="s">
        <v>836</v>
      </c>
      <c r="D1012" s="49">
        <v>2</v>
      </c>
      <c r="E1012" s="69">
        <f t="shared" ref="E1012:E1013" si="662">SUM(F1012:I1012)</f>
        <v>0</v>
      </c>
      <c r="F1012" s="69">
        <f>SUM(F1013)</f>
        <v>0</v>
      </c>
      <c r="G1012" s="69">
        <f t="shared" ref="G1012:I1012" si="663">SUM(G1013)</f>
        <v>0</v>
      </c>
      <c r="H1012" s="69">
        <f t="shared" si="663"/>
        <v>0</v>
      </c>
      <c r="I1012" s="100">
        <f t="shared" si="663"/>
        <v>0</v>
      </c>
      <c r="J1012" s="125">
        <f t="shared" ref="J1012:J1013" si="664">SUM(K1012:N1012)</f>
        <v>32561.9</v>
      </c>
      <c r="K1012" s="69">
        <f>SUM(K1013)</f>
        <v>32561.9</v>
      </c>
      <c r="L1012" s="69">
        <f t="shared" ref="L1012:N1012" si="665">SUM(L1013)</f>
        <v>0</v>
      </c>
      <c r="M1012" s="69">
        <f t="shared" si="665"/>
        <v>0</v>
      </c>
      <c r="N1012" s="100">
        <f t="shared" si="665"/>
        <v>0</v>
      </c>
      <c r="O1012" s="125">
        <f t="shared" si="661"/>
        <v>19258.490000000002</v>
      </c>
      <c r="P1012" s="69">
        <f>SUM(P1013)</f>
        <v>19258.490000000002</v>
      </c>
      <c r="Q1012" s="69">
        <f t="shared" ref="Q1012:S1012" si="666">SUM(Q1013)</f>
        <v>0</v>
      </c>
      <c r="R1012" s="69">
        <f t="shared" si="666"/>
        <v>0</v>
      </c>
      <c r="S1012" s="100">
        <f t="shared" si="666"/>
        <v>0</v>
      </c>
      <c r="T1012" s="139">
        <f t="shared" si="637"/>
        <v>0.59144245268242945</v>
      </c>
      <c r="U1012" s="9">
        <f t="shared" si="637"/>
        <v>0.59144245268242945</v>
      </c>
      <c r="V1012" s="9" t="str">
        <f t="shared" si="637"/>
        <v xml:space="preserve"> </v>
      </c>
      <c r="W1012" s="9" t="str">
        <f t="shared" si="637"/>
        <v xml:space="preserve"> </v>
      </c>
      <c r="X1012" s="140" t="str">
        <f t="shared" si="637"/>
        <v xml:space="preserve"> </v>
      </c>
    </row>
    <row r="1013" spans="1:24" ht="66" x14ac:dyDescent="0.2">
      <c r="A1013" s="111"/>
      <c r="B1013" s="32"/>
      <c r="C1013" s="15" t="s">
        <v>837</v>
      </c>
      <c r="D1013" s="38">
        <v>3</v>
      </c>
      <c r="E1013" s="81">
        <f t="shared" si="662"/>
        <v>0</v>
      </c>
      <c r="F1013" s="81"/>
      <c r="G1013" s="81"/>
      <c r="H1013" s="81"/>
      <c r="I1013" s="112"/>
      <c r="J1013" s="133">
        <f t="shared" si="664"/>
        <v>32561.9</v>
      </c>
      <c r="K1013" s="81">
        <v>32561.9</v>
      </c>
      <c r="L1013" s="81"/>
      <c r="M1013" s="81"/>
      <c r="N1013" s="112"/>
      <c r="O1013" s="133">
        <f t="shared" si="661"/>
        <v>19258.490000000002</v>
      </c>
      <c r="P1013" s="81">
        <v>19258.490000000002</v>
      </c>
      <c r="Q1013" s="81"/>
      <c r="R1013" s="81"/>
      <c r="S1013" s="112"/>
      <c r="T1013" s="141">
        <f t="shared" si="637"/>
        <v>0.59144245268242945</v>
      </c>
      <c r="U1013" s="16">
        <f t="shared" si="637"/>
        <v>0.59144245268242945</v>
      </c>
      <c r="V1013" s="16" t="str">
        <f t="shared" si="637"/>
        <v xml:space="preserve"> </v>
      </c>
      <c r="W1013" s="16" t="str">
        <f t="shared" si="637"/>
        <v xml:space="preserve"> </v>
      </c>
      <c r="X1013" s="142" t="str">
        <f t="shared" si="637"/>
        <v xml:space="preserve"> </v>
      </c>
    </row>
    <row r="1014" spans="1:24" s="12" customFormat="1" ht="48" customHeight="1" x14ac:dyDescent="0.2">
      <c r="A1014" s="101">
        <v>1138</v>
      </c>
      <c r="B1014" s="33">
        <v>31001</v>
      </c>
      <c r="C1014" s="14" t="s">
        <v>838</v>
      </c>
      <c r="D1014" s="49">
        <v>2</v>
      </c>
      <c r="E1014" s="69">
        <f>SUM(F1014:I1014)</f>
        <v>1994000</v>
      </c>
      <c r="F1014" s="69"/>
      <c r="G1014" s="69"/>
      <c r="H1014" s="69"/>
      <c r="I1014" s="100">
        <v>1994000</v>
      </c>
      <c r="J1014" s="125">
        <f>SUM(K1014:N1014)</f>
        <v>1758201</v>
      </c>
      <c r="K1014" s="69"/>
      <c r="L1014" s="69"/>
      <c r="M1014" s="69"/>
      <c r="N1014" s="100">
        <v>1758201</v>
      </c>
      <c r="O1014" s="125">
        <f t="shared" si="661"/>
        <v>1257812.69</v>
      </c>
      <c r="P1014" s="69"/>
      <c r="Q1014" s="69"/>
      <c r="R1014" s="69"/>
      <c r="S1014" s="100">
        <v>1257812.69</v>
      </c>
      <c r="T1014" s="139">
        <f t="shared" si="637"/>
        <v>0.71539755124698479</v>
      </c>
      <c r="U1014" s="9" t="str">
        <f t="shared" si="637"/>
        <v xml:space="preserve"> </v>
      </c>
      <c r="V1014" s="9" t="str">
        <f t="shared" si="637"/>
        <v xml:space="preserve"> </v>
      </c>
      <c r="W1014" s="9" t="str">
        <f t="shared" si="637"/>
        <v xml:space="preserve"> </v>
      </c>
      <c r="X1014" s="140">
        <f t="shared" si="637"/>
        <v>0.71539755124698479</v>
      </c>
    </row>
    <row r="1015" spans="1:24" s="12" customFormat="1" ht="53.25" customHeight="1" x14ac:dyDescent="0.2">
      <c r="A1015" s="101">
        <v>1138</v>
      </c>
      <c r="B1015" s="33">
        <v>31002</v>
      </c>
      <c r="C1015" s="14" t="s">
        <v>839</v>
      </c>
      <c r="D1015" s="49">
        <v>2</v>
      </c>
      <c r="E1015" s="69">
        <f>SUM(F1015:I1015)</f>
        <v>1404000</v>
      </c>
      <c r="F1015" s="69">
        <v>1100800</v>
      </c>
      <c r="G1015" s="69">
        <v>290000</v>
      </c>
      <c r="H1015" s="69">
        <v>13200</v>
      </c>
      <c r="I1015" s="100"/>
      <c r="J1015" s="125">
        <f>SUM(K1015:N1015)</f>
        <v>1962439.7999999998</v>
      </c>
      <c r="K1015" s="69">
        <v>1639387.4</v>
      </c>
      <c r="L1015" s="69">
        <v>290000</v>
      </c>
      <c r="M1015" s="69">
        <v>33052.400000000001</v>
      </c>
      <c r="N1015" s="100"/>
      <c r="O1015" s="125">
        <f t="shared" si="661"/>
        <v>1726587.3</v>
      </c>
      <c r="P1015" s="69">
        <v>1464082.55</v>
      </c>
      <c r="Q1015" s="69">
        <v>230336.78</v>
      </c>
      <c r="R1015" s="69">
        <v>32167.97</v>
      </c>
      <c r="S1015" s="100"/>
      <c r="T1015" s="139">
        <f t="shared" si="637"/>
        <v>0.87981669552360287</v>
      </c>
      <c r="U1015" s="9">
        <f t="shared" si="637"/>
        <v>0.89306685533876873</v>
      </c>
      <c r="V1015" s="9">
        <f t="shared" si="637"/>
        <v>0.79426475862068968</v>
      </c>
      <c r="W1015" s="9">
        <f t="shared" si="637"/>
        <v>0.97324158003654804</v>
      </c>
      <c r="X1015" s="140" t="str">
        <f t="shared" si="637"/>
        <v xml:space="preserve"> </v>
      </c>
    </row>
    <row r="1016" spans="1:24" s="12" customFormat="1" ht="38.25" customHeight="1" x14ac:dyDescent="0.2">
      <c r="A1016" s="101"/>
      <c r="B1016" s="57"/>
      <c r="C1016" s="57" t="s">
        <v>840</v>
      </c>
      <c r="D1016" s="49">
        <v>1</v>
      </c>
      <c r="E1016" s="69">
        <f>SUM(F1016:I1016)</f>
        <v>6871269.7000000002</v>
      </c>
      <c r="F1016" s="69">
        <f>SUM(F1017:F1017)</f>
        <v>0</v>
      </c>
      <c r="G1016" s="69">
        <f>SUM(G1017:G1017)</f>
        <v>642288.5</v>
      </c>
      <c r="H1016" s="69">
        <f t="shared" ref="H1016:I1016" si="667">SUM(H1017:H1017)</f>
        <v>0</v>
      </c>
      <c r="I1016" s="100">
        <f t="shared" si="667"/>
        <v>6228981.2000000002</v>
      </c>
      <c r="J1016" s="125">
        <f>SUM(K1016:N1016)</f>
        <v>6822668.5999999996</v>
      </c>
      <c r="K1016" s="69">
        <f>SUM(K1017:K1017)</f>
        <v>1003995</v>
      </c>
      <c r="L1016" s="69">
        <f>SUM(L1017:L1017)</f>
        <v>932742.6</v>
      </c>
      <c r="M1016" s="69">
        <f t="shared" ref="M1016:N1016" si="668">SUM(M1017:M1017)</f>
        <v>54892.9</v>
      </c>
      <c r="N1016" s="100">
        <f t="shared" si="668"/>
        <v>4831038.0999999996</v>
      </c>
      <c r="O1016" s="125">
        <f>SUM(P1016:S1016)</f>
        <v>6725964.6400000006</v>
      </c>
      <c r="P1016" s="69">
        <f>SUM(P1017:P1017)</f>
        <v>1003995</v>
      </c>
      <c r="Q1016" s="69">
        <f>SUM(Q1017:Q1017)</f>
        <v>902659.26</v>
      </c>
      <c r="R1016" s="69">
        <f t="shared" ref="R1016:S1016" si="669">SUM(R1017:R1017)</f>
        <v>9127.44</v>
      </c>
      <c r="S1016" s="100">
        <f t="shared" si="669"/>
        <v>4810182.9400000004</v>
      </c>
      <c r="T1016" s="139">
        <f t="shared" si="637"/>
        <v>0.98582607984213111</v>
      </c>
      <c r="U1016" s="9">
        <f t="shared" si="637"/>
        <v>1</v>
      </c>
      <c r="V1016" s="9">
        <f t="shared" si="637"/>
        <v>0.96774743643101546</v>
      </c>
      <c r="W1016" s="9">
        <f t="shared" si="637"/>
        <v>0.16627724168335067</v>
      </c>
      <c r="X1016" s="140">
        <f t="shared" si="637"/>
        <v>0.99568308931366134</v>
      </c>
    </row>
    <row r="1017" spans="1:24" s="12" customFormat="1" ht="26.25" customHeight="1" x14ac:dyDescent="0.2">
      <c r="A1017" s="101">
        <v>1158</v>
      </c>
      <c r="B1017" s="33">
        <v>31001</v>
      </c>
      <c r="C1017" s="14" t="s">
        <v>841</v>
      </c>
      <c r="D1017" s="49">
        <v>2</v>
      </c>
      <c r="E1017" s="69">
        <f>SUM(F1017:I1017)</f>
        <v>6871269.7000000002</v>
      </c>
      <c r="F1017" s="69"/>
      <c r="G1017" s="69">
        <v>642288.5</v>
      </c>
      <c r="H1017" s="69"/>
      <c r="I1017" s="100">
        <v>6228981.2000000002</v>
      </c>
      <c r="J1017" s="125">
        <f>SUM(K1017:N1017)</f>
        <v>6822668.5999999996</v>
      </c>
      <c r="K1017" s="69">
        <v>1003995</v>
      </c>
      <c r="L1017" s="69">
        <v>932742.6</v>
      </c>
      <c r="M1017" s="69">
        <v>54892.9</v>
      </c>
      <c r="N1017" s="100">
        <v>4831038.0999999996</v>
      </c>
      <c r="O1017" s="125">
        <f>SUM(P1017:S1017)</f>
        <v>6725964.6400000006</v>
      </c>
      <c r="P1017" s="69">
        <v>1003995</v>
      </c>
      <c r="Q1017" s="69">
        <v>902659.26</v>
      </c>
      <c r="R1017" s="69">
        <v>9127.44</v>
      </c>
      <c r="S1017" s="100">
        <v>4810182.9400000004</v>
      </c>
      <c r="T1017" s="139">
        <f t="shared" si="637"/>
        <v>0.98582607984213111</v>
      </c>
      <c r="U1017" s="9">
        <f t="shared" si="637"/>
        <v>1</v>
      </c>
      <c r="V1017" s="9">
        <f t="shared" si="637"/>
        <v>0.96774743643101546</v>
      </c>
      <c r="W1017" s="9">
        <f t="shared" si="637"/>
        <v>0.16627724168335067</v>
      </c>
      <c r="X1017" s="140">
        <f t="shared" si="637"/>
        <v>0.99568308931366134</v>
      </c>
    </row>
    <row r="1018" spans="1:24" s="12" customFormat="1" ht="23.25" customHeight="1" x14ac:dyDescent="0.2">
      <c r="A1018" s="101"/>
      <c r="B1018" s="57"/>
      <c r="C1018" s="57" t="s">
        <v>842</v>
      </c>
      <c r="D1018" s="49">
        <v>1</v>
      </c>
      <c r="E1018" s="69">
        <f>E1019</f>
        <v>1730</v>
      </c>
      <c r="F1018" s="69">
        <f t="shared" ref="F1018:I1018" si="670">F1019</f>
        <v>0</v>
      </c>
      <c r="G1018" s="69">
        <f t="shared" si="670"/>
        <v>0</v>
      </c>
      <c r="H1018" s="69">
        <f t="shared" si="670"/>
        <v>0</v>
      </c>
      <c r="I1018" s="100">
        <f t="shared" si="670"/>
        <v>1730</v>
      </c>
      <c r="J1018" s="125">
        <f>J1019</f>
        <v>1730</v>
      </c>
      <c r="K1018" s="69">
        <f t="shared" ref="K1018:N1018" si="671">K1019</f>
        <v>0</v>
      </c>
      <c r="L1018" s="69">
        <f t="shared" si="671"/>
        <v>0</v>
      </c>
      <c r="M1018" s="69">
        <f t="shared" si="671"/>
        <v>0</v>
      </c>
      <c r="N1018" s="100">
        <f t="shared" si="671"/>
        <v>1730</v>
      </c>
      <c r="O1018" s="125">
        <f>O1019</f>
        <v>1717.8</v>
      </c>
      <c r="P1018" s="69">
        <f t="shared" ref="P1018:S1018" si="672">P1019</f>
        <v>0</v>
      </c>
      <c r="Q1018" s="69">
        <f t="shared" si="672"/>
        <v>0</v>
      </c>
      <c r="R1018" s="69">
        <f t="shared" si="672"/>
        <v>0</v>
      </c>
      <c r="S1018" s="100">
        <f t="shared" si="672"/>
        <v>1717.8</v>
      </c>
      <c r="T1018" s="139">
        <f t="shared" si="637"/>
        <v>0.99294797687861269</v>
      </c>
      <c r="U1018" s="9" t="str">
        <f t="shared" si="637"/>
        <v xml:space="preserve"> </v>
      </c>
      <c r="V1018" s="9" t="str">
        <f t="shared" si="637"/>
        <v xml:space="preserve"> </v>
      </c>
      <c r="W1018" s="9" t="str">
        <f t="shared" si="637"/>
        <v xml:space="preserve"> </v>
      </c>
      <c r="X1018" s="140">
        <f t="shared" si="637"/>
        <v>0.99294797687861269</v>
      </c>
    </row>
    <row r="1019" spans="1:24" s="12" customFormat="1" ht="73.5" customHeight="1" x14ac:dyDescent="0.2">
      <c r="A1019" s="101">
        <v>1042</v>
      </c>
      <c r="B1019" s="33">
        <v>31001</v>
      </c>
      <c r="C1019" s="14" t="s">
        <v>843</v>
      </c>
      <c r="D1019" s="49">
        <v>2</v>
      </c>
      <c r="E1019" s="69">
        <f>SUM(F1019:I1019)</f>
        <v>1730</v>
      </c>
      <c r="F1019" s="69"/>
      <c r="G1019" s="69"/>
      <c r="H1019" s="69"/>
      <c r="I1019" s="100">
        <v>1730</v>
      </c>
      <c r="J1019" s="125">
        <f>SUM(K1019:N1019)</f>
        <v>1730</v>
      </c>
      <c r="K1019" s="69"/>
      <c r="L1019" s="69"/>
      <c r="M1019" s="69"/>
      <c r="N1019" s="100">
        <v>1730</v>
      </c>
      <c r="O1019" s="125">
        <f>SUM(P1019:S1019)</f>
        <v>1717.8</v>
      </c>
      <c r="P1019" s="69"/>
      <c r="Q1019" s="69"/>
      <c r="R1019" s="69"/>
      <c r="S1019" s="100">
        <v>1717.8</v>
      </c>
      <c r="T1019" s="139">
        <f t="shared" si="637"/>
        <v>0.99294797687861269</v>
      </c>
      <c r="U1019" s="9" t="str">
        <f t="shared" si="637"/>
        <v xml:space="preserve"> </v>
      </c>
      <c r="V1019" s="9" t="str">
        <f t="shared" si="637"/>
        <v xml:space="preserve"> </v>
      </c>
      <c r="W1019" s="9" t="str">
        <f t="shared" si="637"/>
        <v xml:space="preserve"> </v>
      </c>
      <c r="X1019" s="140">
        <f t="shared" si="637"/>
        <v>0.99294797687861269</v>
      </c>
    </row>
    <row r="1020" spans="1:24" s="12" customFormat="1" ht="30.75" customHeight="1" x14ac:dyDescent="0.2">
      <c r="A1020" s="101"/>
      <c r="B1020" s="57"/>
      <c r="C1020" s="57" t="s">
        <v>844</v>
      </c>
      <c r="D1020" s="49">
        <v>1</v>
      </c>
      <c r="E1020" s="69">
        <f>E1022+E1021</f>
        <v>2808</v>
      </c>
      <c r="F1020" s="69">
        <f>F1022+F1021</f>
        <v>0</v>
      </c>
      <c r="G1020" s="69">
        <f t="shared" ref="G1020:I1020" si="673">G1022+G1021</f>
        <v>0</v>
      </c>
      <c r="H1020" s="69">
        <f t="shared" si="673"/>
        <v>0</v>
      </c>
      <c r="I1020" s="100">
        <f t="shared" si="673"/>
        <v>2808</v>
      </c>
      <c r="J1020" s="125">
        <f>J1022+J1021</f>
        <v>5998.1</v>
      </c>
      <c r="K1020" s="69">
        <f>K1022+K1021</f>
        <v>0</v>
      </c>
      <c r="L1020" s="69">
        <f t="shared" ref="L1020:N1020" si="674">L1022+L1021</f>
        <v>0</v>
      </c>
      <c r="M1020" s="69">
        <f t="shared" si="674"/>
        <v>0</v>
      </c>
      <c r="N1020" s="100">
        <f t="shared" si="674"/>
        <v>5998.1</v>
      </c>
      <c r="O1020" s="125">
        <f>O1022+O1021</f>
        <v>5266.1</v>
      </c>
      <c r="P1020" s="69">
        <f>P1022+P1021</f>
        <v>0</v>
      </c>
      <c r="Q1020" s="69">
        <f t="shared" ref="Q1020:S1020" si="675">Q1022+Q1021</f>
        <v>0</v>
      </c>
      <c r="R1020" s="69">
        <f t="shared" si="675"/>
        <v>0</v>
      </c>
      <c r="S1020" s="100">
        <f t="shared" si="675"/>
        <v>5266.1</v>
      </c>
      <c r="T1020" s="139">
        <f t="shared" si="637"/>
        <v>0.87796135442890244</v>
      </c>
      <c r="U1020" s="9" t="str">
        <f t="shared" si="637"/>
        <v xml:space="preserve"> </v>
      </c>
      <c r="V1020" s="9" t="str">
        <f t="shared" si="637"/>
        <v xml:space="preserve"> </v>
      </c>
      <c r="W1020" s="9" t="str">
        <f t="shared" si="637"/>
        <v xml:space="preserve"> </v>
      </c>
      <c r="X1020" s="140">
        <f t="shared" si="637"/>
        <v>0.87796135442890244</v>
      </c>
    </row>
    <row r="1021" spans="1:24" s="12" customFormat="1" ht="30" customHeight="1" x14ac:dyDescent="0.2">
      <c r="A1021" s="101">
        <v>1161</v>
      </c>
      <c r="B1021" s="33">
        <v>11002</v>
      </c>
      <c r="C1021" s="14" t="s">
        <v>845</v>
      </c>
      <c r="D1021" s="49">
        <v>2</v>
      </c>
      <c r="E1021" s="69">
        <f>SUM(F1021:I1021)</f>
        <v>0</v>
      </c>
      <c r="F1021" s="69"/>
      <c r="G1021" s="69"/>
      <c r="H1021" s="69"/>
      <c r="I1021" s="100"/>
      <c r="J1021" s="125">
        <f>SUM(K1021:N1021)</f>
        <v>3190.1</v>
      </c>
      <c r="K1021" s="69"/>
      <c r="L1021" s="69"/>
      <c r="M1021" s="69"/>
      <c r="N1021" s="100">
        <v>3190.1</v>
      </c>
      <c r="O1021" s="125">
        <f>SUM(P1021:S1021)</f>
        <v>3190.1</v>
      </c>
      <c r="P1021" s="69"/>
      <c r="Q1021" s="69"/>
      <c r="R1021" s="69"/>
      <c r="S1021" s="100">
        <v>3190.1</v>
      </c>
      <c r="T1021" s="139">
        <f t="shared" si="637"/>
        <v>1</v>
      </c>
      <c r="U1021" s="9" t="str">
        <f t="shared" si="637"/>
        <v xml:space="preserve"> </v>
      </c>
      <c r="V1021" s="9" t="str">
        <f t="shared" si="637"/>
        <v xml:space="preserve"> </v>
      </c>
      <c r="W1021" s="9" t="str">
        <f t="shared" si="637"/>
        <v xml:space="preserve"> </v>
      </c>
      <c r="X1021" s="140">
        <f t="shared" si="637"/>
        <v>1</v>
      </c>
    </row>
    <row r="1022" spans="1:24" s="12" customFormat="1" ht="48.75" customHeight="1" x14ac:dyDescent="0.2">
      <c r="A1022" s="101">
        <v>1161</v>
      </c>
      <c r="B1022" s="33">
        <v>31001</v>
      </c>
      <c r="C1022" s="14" t="s">
        <v>846</v>
      </c>
      <c r="D1022" s="49">
        <v>2</v>
      </c>
      <c r="E1022" s="69">
        <f>SUM(F1022:I1022)</f>
        <v>2808</v>
      </c>
      <c r="F1022" s="69"/>
      <c r="G1022" s="69"/>
      <c r="H1022" s="69"/>
      <c r="I1022" s="100">
        <v>2808</v>
      </c>
      <c r="J1022" s="125">
        <f>SUM(K1022:N1022)</f>
        <v>2808</v>
      </c>
      <c r="K1022" s="69"/>
      <c r="L1022" s="69"/>
      <c r="M1022" s="69"/>
      <c r="N1022" s="100">
        <v>2808</v>
      </c>
      <c r="O1022" s="125">
        <f>SUM(P1022:S1022)</f>
        <v>2076</v>
      </c>
      <c r="P1022" s="69"/>
      <c r="Q1022" s="69"/>
      <c r="R1022" s="69"/>
      <c r="S1022" s="100">
        <v>2076</v>
      </c>
      <c r="T1022" s="139">
        <f t="shared" si="637"/>
        <v>0.73931623931623935</v>
      </c>
      <c r="U1022" s="9" t="str">
        <f t="shared" si="637"/>
        <v xml:space="preserve"> </v>
      </c>
      <c r="V1022" s="9" t="str">
        <f t="shared" si="637"/>
        <v xml:space="preserve"> </v>
      </c>
      <c r="W1022" s="9" t="str">
        <f t="shared" si="637"/>
        <v xml:space="preserve"> </v>
      </c>
      <c r="X1022" s="140">
        <f t="shared" si="637"/>
        <v>0.73931623931623935</v>
      </c>
    </row>
    <row r="1023" spans="1:24" s="12" customFormat="1" ht="44.25" customHeight="1" x14ac:dyDescent="0.2">
      <c r="A1023" s="101"/>
      <c r="B1023" s="57"/>
      <c r="C1023" s="57" t="s">
        <v>847</v>
      </c>
      <c r="D1023" s="49">
        <v>1</v>
      </c>
      <c r="E1023" s="69">
        <f t="shared" ref="E1023:S1023" si="676">SUM(E1024:E1025)</f>
        <v>27610</v>
      </c>
      <c r="F1023" s="69">
        <f t="shared" si="676"/>
        <v>0</v>
      </c>
      <c r="G1023" s="69">
        <f t="shared" si="676"/>
        <v>24151.8</v>
      </c>
      <c r="H1023" s="69">
        <f t="shared" si="676"/>
        <v>0</v>
      </c>
      <c r="I1023" s="100">
        <f t="shared" si="676"/>
        <v>3458.2</v>
      </c>
      <c r="J1023" s="125">
        <f t="shared" si="676"/>
        <v>3458.2</v>
      </c>
      <c r="K1023" s="69">
        <f t="shared" si="676"/>
        <v>0</v>
      </c>
      <c r="L1023" s="69">
        <f t="shared" si="676"/>
        <v>0</v>
      </c>
      <c r="M1023" s="69">
        <f t="shared" si="676"/>
        <v>0</v>
      </c>
      <c r="N1023" s="100">
        <f t="shared" si="676"/>
        <v>3458.2</v>
      </c>
      <c r="O1023" s="125">
        <f t="shared" si="676"/>
        <v>2672.01</v>
      </c>
      <c r="P1023" s="69">
        <f t="shared" si="676"/>
        <v>0</v>
      </c>
      <c r="Q1023" s="69">
        <f t="shared" si="676"/>
        <v>0</v>
      </c>
      <c r="R1023" s="69">
        <f t="shared" si="676"/>
        <v>0</v>
      </c>
      <c r="S1023" s="100">
        <f t="shared" si="676"/>
        <v>2672.01</v>
      </c>
      <c r="T1023" s="139">
        <f t="shared" si="637"/>
        <v>0.7726591868602164</v>
      </c>
      <c r="U1023" s="9" t="str">
        <f t="shared" si="637"/>
        <v xml:space="preserve"> </v>
      </c>
      <c r="V1023" s="9" t="str">
        <f t="shared" si="637"/>
        <v xml:space="preserve"> </v>
      </c>
      <c r="W1023" s="9" t="str">
        <f t="shared" si="637"/>
        <v xml:space="preserve"> </v>
      </c>
      <c r="X1023" s="140">
        <f t="shared" si="637"/>
        <v>0.7726591868602164</v>
      </c>
    </row>
    <row r="1024" spans="1:24" s="12" customFormat="1" ht="66" customHeight="1" x14ac:dyDescent="0.2">
      <c r="A1024" s="101">
        <v>1060</v>
      </c>
      <c r="B1024" s="33">
        <v>31001</v>
      </c>
      <c r="C1024" s="14" t="s">
        <v>848</v>
      </c>
      <c r="D1024" s="49">
        <v>2</v>
      </c>
      <c r="E1024" s="69">
        <f t="shared" ref="E1024:E1032" si="677">SUM(F1024:I1024)</f>
        <v>3458.2</v>
      </c>
      <c r="F1024" s="69"/>
      <c r="G1024" s="69"/>
      <c r="H1024" s="69"/>
      <c r="I1024" s="100">
        <v>3458.2</v>
      </c>
      <c r="J1024" s="125">
        <f t="shared" ref="J1024:J1032" si="678">SUM(K1024:N1024)</f>
        <v>3458.2</v>
      </c>
      <c r="K1024" s="69"/>
      <c r="L1024" s="69"/>
      <c r="M1024" s="69"/>
      <c r="N1024" s="100">
        <v>3458.2</v>
      </c>
      <c r="O1024" s="125">
        <f t="shared" ref="O1024:O1035" si="679">SUM(P1024:S1024)</f>
        <v>2672.01</v>
      </c>
      <c r="P1024" s="69"/>
      <c r="Q1024" s="69"/>
      <c r="R1024" s="69"/>
      <c r="S1024" s="100">
        <v>2672.01</v>
      </c>
      <c r="T1024" s="139">
        <f t="shared" si="637"/>
        <v>0.7726591868602164</v>
      </c>
      <c r="U1024" s="9" t="str">
        <f t="shared" si="637"/>
        <v xml:space="preserve"> </v>
      </c>
      <c r="V1024" s="9" t="str">
        <f t="shared" si="637"/>
        <v xml:space="preserve"> </v>
      </c>
      <c r="W1024" s="9" t="str">
        <f t="shared" si="637"/>
        <v xml:space="preserve"> </v>
      </c>
      <c r="X1024" s="140">
        <f t="shared" si="637"/>
        <v>0.7726591868602164</v>
      </c>
    </row>
    <row r="1025" spans="1:24" s="12" customFormat="1" ht="49.5" x14ac:dyDescent="0.2">
      <c r="A1025" s="101">
        <v>1060</v>
      </c>
      <c r="B1025" s="33">
        <v>31003</v>
      </c>
      <c r="C1025" s="14" t="s">
        <v>849</v>
      </c>
      <c r="D1025" s="49">
        <v>2</v>
      </c>
      <c r="E1025" s="69">
        <f t="shared" si="677"/>
        <v>24151.8</v>
      </c>
      <c r="F1025" s="69">
        <v>0</v>
      </c>
      <c r="G1025" s="69">
        <v>24151.8</v>
      </c>
      <c r="H1025" s="69">
        <v>0</v>
      </c>
      <c r="I1025" s="100">
        <v>0</v>
      </c>
      <c r="J1025" s="125">
        <f t="shared" si="678"/>
        <v>0</v>
      </c>
      <c r="K1025" s="69">
        <v>0</v>
      </c>
      <c r="L1025" s="69"/>
      <c r="M1025" s="69">
        <v>0</v>
      </c>
      <c r="N1025" s="100">
        <v>0</v>
      </c>
      <c r="O1025" s="125">
        <f t="shared" si="679"/>
        <v>0</v>
      </c>
      <c r="P1025" s="69">
        <v>0</v>
      </c>
      <c r="Q1025" s="69"/>
      <c r="R1025" s="69">
        <v>0</v>
      </c>
      <c r="S1025" s="100">
        <v>0</v>
      </c>
      <c r="T1025" s="139" t="str">
        <f t="shared" si="637"/>
        <v xml:space="preserve"> </v>
      </c>
      <c r="U1025" s="9" t="str">
        <f t="shared" si="637"/>
        <v xml:space="preserve"> </v>
      </c>
      <c r="V1025" s="9" t="str">
        <f t="shared" si="637"/>
        <v xml:space="preserve"> </v>
      </c>
      <c r="W1025" s="9" t="str">
        <f t="shared" si="637"/>
        <v xml:space="preserve"> </v>
      </c>
      <c r="X1025" s="140" t="str">
        <f t="shared" si="637"/>
        <v xml:space="preserve"> </v>
      </c>
    </row>
    <row r="1026" spans="1:24" s="12" customFormat="1" ht="40.5" customHeight="1" x14ac:dyDescent="0.2">
      <c r="A1026" s="101"/>
      <c r="B1026" s="57"/>
      <c r="C1026" s="57" t="s">
        <v>850</v>
      </c>
      <c r="D1026" s="49">
        <v>1</v>
      </c>
      <c r="E1026" s="69">
        <f t="shared" si="677"/>
        <v>537601.69999999995</v>
      </c>
      <c r="F1026" s="69">
        <f>SUM(F1027,F1028,F1029,F1030,F1035)</f>
        <v>0</v>
      </c>
      <c r="G1026" s="69">
        <f>SUM(G1027,G1028,G1029,G1030,G1035)</f>
        <v>108451.7</v>
      </c>
      <c r="H1026" s="69">
        <f>SUM(H1027,H1028,H1029,H1030,H1035)</f>
        <v>0</v>
      </c>
      <c r="I1026" s="100">
        <f>SUM(I1027,I1028,I1029,I1030,I1035)</f>
        <v>429150</v>
      </c>
      <c r="J1026" s="125">
        <f t="shared" si="678"/>
        <v>1987656.2</v>
      </c>
      <c r="K1026" s="69">
        <f>SUM(K1027,K1028,K1029,K1030,K1035)</f>
        <v>0</v>
      </c>
      <c r="L1026" s="69">
        <f>SUM(L1027,L1028,L1029,L1030,L1035)</f>
        <v>206058.39999999997</v>
      </c>
      <c r="M1026" s="69">
        <f>SUM(M1027,M1028,M1029,M1030,M1035)</f>
        <v>2330</v>
      </c>
      <c r="N1026" s="100">
        <f>SUM(N1027,N1028,N1029,N1030,N1035)</f>
        <v>1779267.8</v>
      </c>
      <c r="O1026" s="125">
        <f t="shared" si="679"/>
        <v>1984141.0110000002</v>
      </c>
      <c r="P1026" s="69">
        <f>SUM(P1027,P1028,P1029,P1030,P1035)</f>
        <v>0</v>
      </c>
      <c r="Q1026" s="69">
        <f>SUM(Q1027,Q1028,Q1029,Q1030,Q1035)</f>
        <v>203343.68100000001</v>
      </c>
      <c r="R1026" s="69">
        <f>SUM(R1027,R1028,R1029,R1030,R1035)</f>
        <v>2330</v>
      </c>
      <c r="S1026" s="100">
        <f>SUM(S1027,S1028,S1029,S1030,S1035)</f>
        <v>1778467.33</v>
      </c>
      <c r="T1026" s="139">
        <f t="shared" si="637"/>
        <v>0.99823149043582093</v>
      </c>
      <c r="U1026" s="9" t="str">
        <f t="shared" si="637"/>
        <v xml:space="preserve"> </v>
      </c>
      <c r="V1026" s="9">
        <f t="shared" si="637"/>
        <v>0.98682548733757058</v>
      </c>
      <c r="W1026" s="9">
        <f t="shared" si="637"/>
        <v>1</v>
      </c>
      <c r="X1026" s="140">
        <f t="shared" si="637"/>
        <v>0.99955011269242322</v>
      </c>
    </row>
    <row r="1027" spans="1:24" s="12" customFormat="1" ht="37.5" customHeight="1" x14ac:dyDescent="0.2">
      <c r="A1027" s="101">
        <v>1180</v>
      </c>
      <c r="B1027" s="33">
        <v>11003</v>
      </c>
      <c r="C1027" s="14" t="s">
        <v>851</v>
      </c>
      <c r="D1027" s="49">
        <v>2</v>
      </c>
      <c r="E1027" s="69">
        <f t="shared" si="677"/>
        <v>0</v>
      </c>
      <c r="F1027" s="69"/>
      <c r="G1027" s="69"/>
      <c r="H1027" s="69"/>
      <c r="I1027" s="100"/>
      <c r="J1027" s="125">
        <f t="shared" si="678"/>
        <v>61389.100000000006</v>
      </c>
      <c r="K1027" s="69"/>
      <c r="L1027" s="69">
        <v>9881.2999999999993</v>
      </c>
      <c r="M1027" s="69">
        <v>2330</v>
      </c>
      <c r="N1027" s="100">
        <v>49177.8</v>
      </c>
      <c r="O1027" s="125">
        <f t="shared" si="679"/>
        <v>61350.33</v>
      </c>
      <c r="P1027" s="69"/>
      <c r="Q1027" s="69">
        <v>9842.6</v>
      </c>
      <c r="R1027" s="69">
        <v>2330</v>
      </c>
      <c r="S1027" s="100">
        <v>49177.73</v>
      </c>
      <c r="T1027" s="139">
        <f t="shared" si="637"/>
        <v>0.99936845466051782</v>
      </c>
      <c r="U1027" s="9" t="str">
        <f t="shared" si="637"/>
        <v xml:space="preserve"> </v>
      </c>
      <c r="V1027" s="9">
        <f t="shared" si="637"/>
        <v>0.9960835112788804</v>
      </c>
      <c r="W1027" s="9">
        <f t="shared" si="637"/>
        <v>1</v>
      </c>
      <c r="X1027" s="140">
        <f t="shared" si="637"/>
        <v>0.99999857659350355</v>
      </c>
    </row>
    <row r="1028" spans="1:24" s="12" customFormat="1" ht="41.25" customHeight="1" x14ac:dyDescent="0.2">
      <c r="A1028" s="101">
        <v>1180</v>
      </c>
      <c r="B1028" s="33">
        <v>31001</v>
      </c>
      <c r="C1028" s="14" t="s">
        <v>852</v>
      </c>
      <c r="D1028" s="49">
        <v>2</v>
      </c>
      <c r="E1028" s="69">
        <f t="shared" si="677"/>
        <v>255150</v>
      </c>
      <c r="F1028" s="69"/>
      <c r="G1028" s="69"/>
      <c r="H1028" s="69"/>
      <c r="I1028" s="100">
        <v>255150</v>
      </c>
      <c r="J1028" s="125">
        <f t="shared" si="678"/>
        <v>187290</v>
      </c>
      <c r="K1028" s="69"/>
      <c r="L1028" s="69"/>
      <c r="M1028" s="69"/>
      <c r="N1028" s="100">
        <v>187290</v>
      </c>
      <c r="O1028" s="125">
        <f t="shared" si="679"/>
        <v>186489.60000000001</v>
      </c>
      <c r="P1028" s="69"/>
      <c r="Q1028" s="69"/>
      <c r="R1028" s="69"/>
      <c r="S1028" s="100">
        <v>186489.60000000001</v>
      </c>
      <c r="T1028" s="139">
        <f t="shared" si="637"/>
        <v>0.99572641358321323</v>
      </c>
      <c r="U1028" s="9" t="str">
        <f t="shared" si="637"/>
        <v xml:space="preserve"> </v>
      </c>
      <c r="V1028" s="9" t="str">
        <f t="shared" si="637"/>
        <v xml:space="preserve"> </v>
      </c>
      <c r="W1028" s="9" t="str">
        <f t="shared" si="637"/>
        <v xml:space="preserve"> </v>
      </c>
      <c r="X1028" s="140">
        <f t="shared" si="637"/>
        <v>0.99572641358321323</v>
      </c>
    </row>
    <row r="1029" spans="1:24" s="12" customFormat="1" ht="41.25" customHeight="1" x14ac:dyDescent="0.2">
      <c r="A1029" s="101">
        <v>1180</v>
      </c>
      <c r="B1029" s="33">
        <v>31003</v>
      </c>
      <c r="C1029" s="14" t="s">
        <v>853</v>
      </c>
      <c r="D1029" s="49">
        <v>2</v>
      </c>
      <c r="E1029" s="69">
        <f t="shared" si="677"/>
        <v>174000</v>
      </c>
      <c r="F1029" s="69"/>
      <c r="G1029" s="69"/>
      <c r="H1029" s="69"/>
      <c r="I1029" s="100">
        <v>174000</v>
      </c>
      <c r="J1029" s="125">
        <f t="shared" si="678"/>
        <v>132800</v>
      </c>
      <c r="K1029" s="69"/>
      <c r="L1029" s="69"/>
      <c r="M1029" s="69"/>
      <c r="N1029" s="100">
        <v>132800</v>
      </c>
      <c r="O1029" s="125">
        <f t="shared" si="679"/>
        <v>132800</v>
      </c>
      <c r="P1029" s="69"/>
      <c r="Q1029" s="69"/>
      <c r="R1029" s="69"/>
      <c r="S1029" s="100">
        <v>132800</v>
      </c>
      <c r="T1029" s="139">
        <f t="shared" si="637"/>
        <v>1</v>
      </c>
      <c r="U1029" s="9" t="str">
        <f t="shared" si="637"/>
        <v xml:space="preserve"> </v>
      </c>
      <c r="V1029" s="9" t="str">
        <f t="shared" si="637"/>
        <v xml:space="preserve"> </v>
      </c>
      <c r="W1029" s="9" t="str">
        <f t="shared" si="637"/>
        <v xml:space="preserve"> </v>
      </c>
      <c r="X1029" s="140">
        <f t="shared" si="637"/>
        <v>1</v>
      </c>
    </row>
    <row r="1030" spans="1:24" s="12" customFormat="1" ht="46.5" customHeight="1" x14ac:dyDescent="0.2">
      <c r="A1030" s="101">
        <v>1180</v>
      </c>
      <c r="B1030" s="33">
        <v>31004</v>
      </c>
      <c r="C1030" s="14" t="s">
        <v>854</v>
      </c>
      <c r="D1030" s="49">
        <v>2</v>
      </c>
      <c r="E1030" s="69">
        <f t="shared" si="677"/>
        <v>108451.7</v>
      </c>
      <c r="F1030" s="69">
        <f>SUM(F1031:F1034)</f>
        <v>0</v>
      </c>
      <c r="G1030" s="69">
        <f>SUM(G1031:G1034)</f>
        <v>108451.7</v>
      </c>
      <c r="H1030" s="69">
        <f>SUM(H1031:H1034)</f>
        <v>0</v>
      </c>
      <c r="I1030" s="100">
        <f t="shared" ref="I1030" si="680">SUM(I1031:I1034)</f>
        <v>0</v>
      </c>
      <c r="J1030" s="125">
        <f t="shared" si="678"/>
        <v>196177.09999999998</v>
      </c>
      <c r="K1030" s="69">
        <f>SUM(K1031:K1034)</f>
        <v>0</v>
      </c>
      <c r="L1030" s="69">
        <f>SUM(L1031:L1034)</f>
        <v>196177.09999999998</v>
      </c>
      <c r="M1030" s="69">
        <f>SUM(M1031:M1034)</f>
        <v>0</v>
      </c>
      <c r="N1030" s="100">
        <f t="shared" ref="N1030" si="681">SUM(N1031:N1034)</f>
        <v>0</v>
      </c>
      <c r="O1030" s="125">
        <f t="shared" si="679"/>
        <v>193501.08100000001</v>
      </c>
      <c r="P1030" s="69">
        <f>SUM(P1031:P1034)</f>
        <v>0</v>
      </c>
      <c r="Q1030" s="69">
        <f>SUM(Q1031:Q1034)</f>
        <v>193501.08100000001</v>
      </c>
      <c r="R1030" s="69">
        <f>SUM(R1031:R1034)</f>
        <v>0</v>
      </c>
      <c r="S1030" s="100">
        <f t="shared" ref="S1030" si="682">SUM(S1031:S1034)</f>
        <v>0</v>
      </c>
      <c r="T1030" s="139">
        <f t="shared" si="637"/>
        <v>0.98635916730342144</v>
      </c>
      <c r="U1030" s="9" t="str">
        <f t="shared" si="637"/>
        <v xml:space="preserve"> </v>
      </c>
      <c r="V1030" s="9">
        <f t="shared" si="637"/>
        <v>0.98635916730342144</v>
      </c>
      <c r="W1030" s="9" t="str">
        <f t="shared" si="637"/>
        <v xml:space="preserve"> </v>
      </c>
      <c r="X1030" s="140" t="str">
        <f t="shared" si="637"/>
        <v xml:space="preserve"> </v>
      </c>
    </row>
    <row r="1031" spans="1:24" ht="58.5" customHeight="1" x14ac:dyDescent="0.2">
      <c r="A1031" s="111"/>
      <c r="B1031" s="32"/>
      <c r="C1031" s="15" t="s">
        <v>855</v>
      </c>
      <c r="D1031" s="38">
        <v>3</v>
      </c>
      <c r="E1031" s="81">
        <f t="shared" si="677"/>
        <v>78451.7</v>
      </c>
      <c r="F1031" s="81"/>
      <c r="G1031" s="81">
        <v>78451.7</v>
      </c>
      <c r="H1031" s="81"/>
      <c r="I1031" s="112"/>
      <c r="J1031" s="133">
        <f t="shared" si="678"/>
        <v>87209.600000000006</v>
      </c>
      <c r="K1031" s="81"/>
      <c r="L1031" s="81">
        <v>87209.600000000006</v>
      </c>
      <c r="M1031" s="81"/>
      <c r="N1031" s="112"/>
      <c r="O1031" s="133">
        <f t="shared" si="679"/>
        <v>86603.36</v>
      </c>
      <c r="P1031" s="81"/>
      <c r="Q1031" s="81">
        <v>86603.36</v>
      </c>
      <c r="R1031" s="81"/>
      <c r="S1031" s="112"/>
      <c r="T1031" s="141">
        <f t="shared" si="637"/>
        <v>0.99304847172788313</v>
      </c>
      <c r="U1031" s="16" t="str">
        <f t="shared" si="637"/>
        <v xml:space="preserve"> </v>
      </c>
      <c r="V1031" s="16">
        <f t="shared" si="637"/>
        <v>0.99304847172788313</v>
      </c>
      <c r="W1031" s="16" t="str">
        <f t="shared" si="637"/>
        <v xml:space="preserve"> </v>
      </c>
      <c r="X1031" s="142" t="str">
        <f t="shared" si="637"/>
        <v xml:space="preserve"> </v>
      </c>
    </row>
    <row r="1032" spans="1:24" ht="58.5" customHeight="1" x14ac:dyDescent="0.2">
      <c r="A1032" s="111"/>
      <c r="B1032" s="32"/>
      <c r="C1032" s="15" t="s">
        <v>856</v>
      </c>
      <c r="D1032" s="38">
        <v>3</v>
      </c>
      <c r="E1032" s="81">
        <f t="shared" si="677"/>
        <v>30000</v>
      </c>
      <c r="F1032" s="81"/>
      <c r="G1032" s="81">
        <v>30000</v>
      </c>
      <c r="H1032" s="81"/>
      <c r="I1032" s="112"/>
      <c r="J1032" s="133">
        <f t="shared" si="678"/>
        <v>30250.7</v>
      </c>
      <c r="K1032" s="81"/>
      <c r="L1032" s="81">
        <v>30250.7</v>
      </c>
      <c r="M1032" s="81"/>
      <c r="N1032" s="112"/>
      <c r="O1032" s="133">
        <f t="shared" si="679"/>
        <v>30250.7</v>
      </c>
      <c r="P1032" s="81"/>
      <c r="Q1032" s="81">
        <v>30250.7</v>
      </c>
      <c r="R1032" s="81"/>
      <c r="S1032" s="112"/>
      <c r="T1032" s="141">
        <f t="shared" si="637"/>
        <v>1</v>
      </c>
      <c r="U1032" s="16" t="str">
        <f t="shared" si="637"/>
        <v xml:space="preserve"> </v>
      </c>
      <c r="V1032" s="16">
        <f t="shared" si="637"/>
        <v>1</v>
      </c>
      <c r="W1032" s="16" t="str">
        <f t="shared" si="637"/>
        <v xml:space="preserve"> </v>
      </c>
      <c r="X1032" s="142" t="str">
        <f t="shared" si="637"/>
        <v xml:space="preserve"> </v>
      </c>
    </row>
    <row r="1033" spans="1:24" ht="75.75" customHeight="1" x14ac:dyDescent="0.2">
      <c r="A1033" s="107"/>
      <c r="B1033" s="18"/>
      <c r="C1033" s="15" t="s">
        <v>857</v>
      </c>
      <c r="D1033" s="38">
        <v>3</v>
      </c>
      <c r="E1033" s="81">
        <f t="shared" ref="E1033:E1034" si="683">SUM(F1033:I1033)</f>
        <v>0</v>
      </c>
      <c r="F1033" s="73"/>
      <c r="G1033" s="73"/>
      <c r="H1033" s="73"/>
      <c r="I1033" s="106"/>
      <c r="J1033" s="133">
        <f t="shared" ref="J1033:J1034" si="684">SUM(K1033:N1033)</f>
        <v>20404.5</v>
      </c>
      <c r="K1033" s="73"/>
      <c r="L1033" s="81">
        <v>20404.5</v>
      </c>
      <c r="M1033" s="73"/>
      <c r="N1033" s="106"/>
      <c r="O1033" s="133">
        <f t="shared" si="679"/>
        <v>20150.105</v>
      </c>
      <c r="P1033" s="73"/>
      <c r="Q1033" s="81">
        <v>20150.105</v>
      </c>
      <c r="R1033" s="73"/>
      <c r="S1033" s="106"/>
      <c r="T1033" s="141">
        <f t="shared" si="637"/>
        <v>0.98753240706706846</v>
      </c>
      <c r="U1033" s="16" t="str">
        <f t="shared" si="637"/>
        <v xml:space="preserve"> </v>
      </c>
      <c r="V1033" s="16">
        <f t="shared" si="637"/>
        <v>0.98753240706706846</v>
      </c>
      <c r="W1033" s="16" t="str">
        <f t="shared" si="637"/>
        <v xml:space="preserve"> </v>
      </c>
      <c r="X1033" s="142" t="str">
        <f t="shared" si="637"/>
        <v xml:space="preserve"> </v>
      </c>
    </row>
    <row r="1034" spans="1:24" ht="69" customHeight="1" x14ac:dyDescent="0.2">
      <c r="A1034" s="107"/>
      <c r="B1034" s="18"/>
      <c r="C1034" s="15" t="s">
        <v>858</v>
      </c>
      <c r="D1034" s="38">
        <v>3</v>
      </c>
      <c r="E1034" s="81">
        <f t="shared" si="683"/>
        <v>0</v>
      </c>
      <c r="F1034" s="73"/>
      <c r="G1034" s="73"/>
      <c r="H1034" s="73"/>
      <c r="I1034" s="106"/>
      <c r="J1034" s="133">
        <f t="shared" si="684"/>
        <v>58312.3</v>
      </c>
      <c r="K1034" s="73"/>
      <c r="L1034" s="81">
        <v>58312.3</v>
      </c>
      <c r="M1034" s="73"/>
      <c r="N1034" s="106"/>
      <c r="O1034" s="133">
        <f t="shared" si="679"/>
        <v>56496.915999999997</v>
      </c>
      <c r="P1034" s="73"/>
      <c r="Q1034" s="81">
        <v>56496.915999999997</v>
      </c>
      <c r="R1034" s="73"/>
      <c r="S1034" s="106"/>
      <c r="T1034" s="141">
        <f t="shared" si="637"/>
        <v>0.96886790608499396</v>
      </c>
      <c r="U1034" s="16" t="str">
        <f t="shared" si="637"/>
        <v xml:space="preserve"> </v>
      </c>
      <c r="V1034" s="16">
        <f t="shared" si="637"/>
        <v>0.96886790608499396</v>
      </c>
      <c r="W1034" s="16" t="str">
        <f t="shared" si="637"/>
        <v xml:space="preserve"> </v>
      </c>
      <c r="X1034" s="142" t="str">
        <f t="shared" si="637"/>
        <v xml:space="preserve"> </v>
      </c>
    </row>
    <row r="1035" spans="1:24" s="12" customFormat="1" ht="39.75" customHeight="1" x14ac:dyDescent="0.2">
      <c r="A1035" s="101">
        <v>1180</v>
      </c>
      <c r="B1035" s="33">
        <v>31005</v>
      </c>
      <c r="C1035" s="14" t="s">
        <v>859</v>
      </c>
      <c r="D1035" s="49">
        <v>2</v>
      </c>
      <c r="E1035" s="69">
        <f>SUM(F1035:I1035)</f>
        <v>0</v>
      </c>
      <c r="F1035" s="69"/>
      <c r="G1035" s="69"/>
      <c r="H1035" s="69"/>
      <c r="I1035" s="100"/>
      <c r="J1035" s="125">
        <f>SUM(K1035:N1035)</f>
        <v>1410000</v>
      </c>
      <c r="K1035" s="69"/>
      <c r="L1035" s="69"/>
      <c r="M1035" s="69"/>
      <c r="N1035" s="100">
        <v>1410000</v>
      </c>
      <c r="O1035" s="125">
        <f t="shared" si="679"/>
        <v>1410000</v>
      </c>
      <c r="P1035" s="69"/>
      <c r="Q1035" s="69"/>
      <c r="R1035" s="69"/>
      <c r="S1035" s="100">
        <v>1410000</v>
      </c>
      <c r="T1035" s="139">
        <f t="shared" si="637"/>
        <v>1</v>
      </c>
      <c r="U1035" s="9" t="str">
        <f t="shared" si="637"/>
        <v xml:space="preserve"> </v>
      </c>
      <c r="V1035" s="9" t="str">
        <f t="shared" si="637"/>
        <v xml:space="preserve"> </v>
      </c>
      <c r="W1035" s="9" t="str">
        <f t="shared" si="637"/>
        <v xml:space="preserve"> </v>
      </c>
      <c r="X1035" s="140">
        <f t="shared" si="637"/>
        <v>1</v>
      </c>
    </row>
    <row r="1036" spans="1:24" s="12" customFormat="1" ht="34.5" customHeight="1" x14ac:dyDescent="0.2">
      <c r="A1036" s="101"/>
      <c r="B1036" s="57"/>
      <c r="C1036" s="57" t="s">
        <v>860</v>
      </c>
      <c r="D1036" s="49">
        <v>1</v>
      </c>
      <c r="E1036" s="69">
        <f t="shared" ref="E1036:S1036" si="685">E1037+E1038+E1039+E1044+E1045</f>
        <v>1649401.9</v>
      </c>
      <c r="F1036" s="69">
        <f t="shared" si="685"/>
        <v>904235.7</v>
      </c>
      <c r="G1036" s="69">
        <f t="shared" si="685"/>
        <v>0</v>
      </c>
      <c r="H1036" s="69">
        <f t="shared" si="685"/>
        <v>739406.2</v>
      </c>
      <c r="I1036" s="100">
        <f t="shared" si="685"/>
        <v>5760</v>
      </c>
      <c r="J1036" s="125">
        <f t="shared" si="685"/>
        <v>1421199.8</v>
      </c>
      <c r="K1036" s="69">
        <f t="shared" si="685"/>
        <v>622438.30000000005</v>
      </c>
      <c r="L1036" s="69">
        <f t="shared" si="685"/>
        <v>0</v>
      </c>
      <c r="M1036" s="69">
        <f t="shared" si="685"/>
        <v>789768.3</v>
      </c>
      <c r="N1036" s="100">
        <f t="shared" si="685"/>
        <v>8993.2000000000007</v>
      </c>
      <c r="O1036" s="125">
        <f t="shared" si="685"/>
        <v>1193422.71</v>
      </c>
      <c r="P1036" s="69">
        <f t="shared" si="685"/>
        <v>514382.75</v>
      </c>
      <c r="Q1036" s="69">
        <f t="shared" si="685"/>
        <v>0</v>
      </c>
      <c r="R1036" s="69">
        <f t="shared" si="685"/>
        <v>670198.96</v>
      </c>
      <c r="S1036" s="100">
        <f t="shared" si="685"/>
        <v>8841</v>
      </c>
      <c r="T1036" s="139">
        <f t="shared" si="637"/>
        <v>0.83972901628609853</v>
      </c>
      <c r="U1036" s="9">
        <f t="shared" si="637"/>
        <v>0.8263995804885399</v>
      </c>
      <c r="V1036" s="9" t="str">
        <f t="shared" si="637"/>
        <v xml:space="preserve"> </v>
      </c>
      <c r="W1036" s="9">
        <f t="shared" si="637"/>
        <v>0.84860200137179465</v>
      </c>
      <c r="X1036" s="140">
        <f t="shared" si="637"/>
        <v>0.98307610194369066</v>
      </c>
    </row>
    <row r="1037" spans="1:24" s="12" customFormat="1" ht="52.5" customHeight="1" x14ac:dyDescent="0.2">
      <c r="A1037" s="101">
        <v>1103</v>
      </c>
      <c r="B1037" s="33">
        <v>11002</v>
      </c>
      <c r="C1037" s="14" t="s">
        <v>861</v>
      </c>
      <c r="D1037" s="49">
        <v>2</v>
      </c>
      <c r="E1037" s="69">
        <f>SUM(F1037:I1037)</f>
        <v>74500</v>
      </c>
      <c r="F1037" s="69"/>
      <c r="G1037" s="69"/>
      <c r="H1037" s="89">
        <v>74500</v>
      </c>
      <c r="I1037" s="100"/>
      <c r="J1037" s="125">
        <f>SUM(K1037:N1037)</f>
        <v>134931</v>
      </c>
      <c r="K1037" s="69"/>
      <c r="L1037" s="69"/>
      <c r="M1037" s="89">
        <v>134931</v>
      </c>
      <c r="N1037" s="100"/>
      <c r="O1037" s="125">
        <f>SUM(P1037:S1037)</f>
        <v>134880.95999999999</v>
      </c>
      <c r="P1037" s="69"/>
      <c r="Q1037" s="69"/>
      <c r="R1037" s="89">
        <v>134880.95999999999</v>
      </c>
      <c r="S1037" s="100"/>
      <c r="T1037" s="139">
        <f t="shared" si="637"/>
        <v>0.99962914378460099</v>
      </c>
      <c r="U1037" s="9" t="str">
        <f t="shared" si="637"/>
        <v xml:space="preserve"> </v>
      </c>
      <c r="V1037" s="9" t="str">
        <f t="shared" si="637"/>
        <v xml:space="preserve"> </v>
      </c>
      <c r="W1037" s="9">
        <f t="shared" si="637"/>
        <v>0.99962914378460099</v>
      </c>
      <c r="X1037" s="140" t="str">
        <f t="shared" si="637"/>
        <v xml:space="preserve"> </v>
      </c>
    </row>
    <row r="1038" spans="1:24" s="12" customFormat="1" ht="61.5" customHeight="1" x14ac:dyDescent="0.2">
      <c r="A1038" s="101">
        <v>1103</v>
      </c>
      <c r="B1038" s="33">
        <v>11003</v>
      </c>
      <c r="C1038" s="14" t="s">
        <v>862</v>
      </c>
      <c r="D1038" s="49">
        <v>2</v>
      </c>
      <c r="E1038" s="69">
        <f>SUM(F1038:I1038)</f>
        <v>502906.2</v>
      </c>
      <c r="F1038" s="89"/>
      <c r="G1038" s="89"/>
      <c r="H1038" s="89">
        <v>502906.2</v>
      </c>
      <c r="I1038" s="118"/>
      <c r="J1038" s="125">
        <f>SUM(K1038:N1038)</f>
        <v>433427.3</v>
      </c>
      <c r="K1038" s="89"/>
      <c r="L1038" s="89"/>
      <c r="M1038" s="89">
        <v>433427.3</v>
      </c>
      <c r="N1038" s="118"/>
      <c r="O1038" s="125">
        <f>SUM(P1038:S1038)</f>
        <v>374608</v>
      </c>
      <c r="P1038" s="89"/>
      <c r="Q1038" s="89"/>
      <c r="R1038" s="89">
        <v>374608</v>
      </c>
      <c r="S1038" s="118"/>
      <c r="T1038" s="139">
        <f t="shared" ref="T1038:X1068" si="686">IF(J1038=0," ",O1038/J1038)</f>
        <v>0.86429258147790877</v>
      </c>
      <c r="U1038" s="9" t="str">
        <f t="shared" si="686"/>
        <v xml:space="preserve"> </v>
      </c>
      <c r="V1038" s="9" t="str">
        <f t="shared" si="686"/>
        <v xml:space="preserve"> </v>
      </c>
      <c r="W1038" s="9">
        <f t="shared" si="686"/>
        <v>0.86429258147790877</v>
      </c>
      <c r="X1038" s="140" t="str">
        <f t="shared" si="686"/>
        <v xml:space="preserve"> </v>
      </c>
    </row>
    <row r="1039" spans="1:24" s="12" customFormat="1" ht="51" customHeight="1" x14ac:dyDescent="0.2">
      <c r="A1039" s="101">
        <v>1103</v>
      </c>
      <c r="B1039" s="33">
        <v>21001</v>
      </c>
      <c r="C1039" s="14" t="s">
        <v>863</v>
      </c>
      <c r="D1039" s="49">
        <v>2</v>
      </c>
      <c r="E1039" s="69">
        <f>SUM(F1039:I1039)</f>
        <v>979235.7</v>
      </c>
      <c r="F1039" s="69">
        <f>SUM(F1040:F1043)</f>
        <v>904235.7</v>
      </c>
      <c r="G1039" s="69">
        <f t="shared" ref="G1039:I1039" si="687">SUM(G1040:G1043)</f>
        <v>0</v>
      </c>
      <c r="H1039" s="69">
        <f t="shared" si="687"/>
        <v>75000</v>
      </c>
      <c r="I1039" s="100">
        <f t="shared" si="687"/>
        <v>0</v>
      </c>
      <c r="J1039" s="125">
        <f>SUM(K1039:N1039)</f>
        <v>697438.3</v>
      </c>
      <c r="K1039" s="69">
        <f>SUM(K1040:K1043)</f>
        <v>622438.30000000005</v>
      </c>
      <c r="L1039" s="69">
        <f t="shared" ref="L1039:N1039" si="688">SUM(L1040:L1043)</f>
        <v>0</v>
      </c>
      <c r="M1039" s="69">
        <f t="shared" si="688"/>
        <v>75000</v>
      </c>
      <c r="N1039" s="100">
        <f t="shared" si="688"/>
        <v>0</v>
      </c>
      <c r="O1039" s="125">
        <f>SUM(P1039:S1039)</f>
        <v>528682.75</v>
      </c>
      <c r="P1039" s="69">
        <f>SUM(P1040:P1043)</f>
        <v>514382.75</v>
      </c>
      <c r="Q1039" s="69">
        <f t="shared" ref="Q1039:S1039" si="689">SUM(Q1040:Q1043)</f>
        <v>0</v>
      </c>
      <c r="R1039" s="69">
        <f t="shared" si="689"/>
        <v>14300</v>
      </c>
      <c r="S1039" s="100">
        <f t="shared" si="689"/>
        <v>0</v>
      </c>
      <c r="T1039" s="139">
        <f t="shared" si="686"/>
        <v>0.75803515522448361</v>
      </c>
      <c r="U1039" s="9">
        <f t="shared" si="686"/>
        <v>0.8263995804885399</v>
      </c>
      <c r="V1039" s="9" t="str">
        <f t="shared" si="686"/>
        <v xml:space="preserve"> </v>
      </c>
      <c r="W1039" s="9">
        <f t="shared" si="686"/>
        <v>0.19066666666666668</v>
      </c>
      <c r="X1039" s="140" t="str">
        <f t="shared" si="686"/>
        <v xml:space="preserve"> </v>
      </c>
    </row>
    <row r="1040" spans="1:24" ht="64.5" customHeight="1" x14ac:dyDescent="0.2">
      <c r="A1040" s="111"/>
      <c r="B1040" s="32"/>
      <c r="C1040" s="15" t="s">
        <v>864</v>
      </c>
      <c r="D1040" s="38">
        <v>3</v>
      </c>
      <c r="E1040" s="81">
        <f t="shared" ref="E1040:E1043" si="690">SUM(F1040:I1040)</f>
        <v>600000</v>
      </c>
      <c r="F1040" s="81">
        <v>600000</v>
      </c>
      <c r="G1040" s="81"/>
      <c r="H1040" s="90"/>
      <c r="I1040" s="112"/>
      <c r="J1040" s="133">
        <f t="shared" ref="J1040:J1043" si="691">SUM(K1040:N1040)</f>
        <v>90209</v>
      </c>
      <c r="K1040" s="81">
        <v>90209</v>
      </c>
      <c r="L1040" s="81"/>
      <c r="M1040" s="90"/>
      <c r="N1040" s="112"/>
      <c r="O1040" s="133">
        <f t="shared" ref="O1040:O1045" si="692">SUM(P1040:S1040)</f>
        <v>0</v>
      </c>
      <c r="P1040" s="81"/>
      <c r="Q1040" s="81"/>
      <c r="R1040" s="90"/>
      <c r="S1040" s="112"/>
      <c r="T1040" s="141">
        <f t="shared" si="686"/>
        <v>0</v>
      </c>
      <c r="U1040" s="16">
        <f t="shared" si="686"/>
        <v>0</v>
      </c>
      <c r="V1040" s="16" t="str">
        <f t="shared" si="686"/>
        <v xml:space="preserve"> </v>
      </c>
      <c r="W1040" s="16" t="str">
        <f t="shared" si="686"/>
        <v xml:space="preserve"> </v>
      </c>
      <c r="X1040" s="142" t="str">
        <f t="shared" si="686"/>
        <v xml:space="preserve"> </v>
      </c>
    </row>
    <row r="1041" spans="1:24" ht="54.75" customHeight="1" x14ac:dyDescent="0.2">
      <c r="A1041" s="111"/>
      <c r="B1041" s="32"/>
      <c r="C1041" s="15" t="s">
        <v>865</v>
      </c>
      <c r="D1041" s="38">
        <v>3</v>
      </c>
      <c r="E1041" s="81">
        <f t="shared" si="690"/>
        <v>29470</v>
      </c>
      <c r="F1041" s="81"/>
      <c r="G1041" s="81"/>
      <c r="H1041" s="90">
        <v>29470</v>
      </c>
      <c r="I1041" s="112"/>
      <c r="J1041" s="133">
        <f t="shared" si="691"/>
        <v>29470</v>
      </c>
      <c r="K1041" s="81"/>
      <c r="L1041" s="81"/>
      <c r="M1041" s="90">
        <v>29470</v>
      </c>
      <c r="N1041" s="112"/>
      <c r="O1041" s="133">
        <f t="shared" si="692"/>
        <v>14300</v>
      </c>
      <c r="P1041" s="81"/>
      <c r="Q1041" s="81"/>
      <c r="R1041" s="90">
        <v>14300</v>
      </c>
      <c r="S1041" s="112"/>
      <c r="T1041" s="141">
        <f t="shared" si="686"/>
        <v>0.48523922633186289</v>
      </c>
      <c r="U1041" s="16" t="str">
        <f t="shared" si="686"/>
        <v xml:space="preserve"> </v>
      </c>
      <c r="V1041" s="16" t="str">
        <f t="shared" si="686"/>
        <v xml:space="preserve"> </v>
      </c>
      <c r="W1041" s="16">
        <f t="shared" si="686"/>
        <v>0.48523922633186289</v>
      </c>
      <c r="X1041" s="142" t="str">
        <f t="shared" si="686"/>
        <v xml:space="preserve"> </v>
      </c>
    </row>
    <row r="1042" spans="1:24" ht="64.5" customHeight="1" x14ac:dyDescent="0.2">
      <c r="A1042" s="111"/>
      <c r="B1042" s="32"/>
      <c r="C1042" s="15" t="s">
        <v>866</v>
      </c>
      <c r="D1042" s="38">
        <v>3</v>
      </c>
      <c r="E1042" s="81">
        <f t="shared" si="690"/>
        <v>304235.7</v>
      </c>
      <c r="F1042" s="81">
        <v>304235.7</v>
      </c>
      <c r="G1042" s="81"/>
      <c r="H1042" s="90"/>
      <c r="I1042" s="112"/>
      <c r="J1042" s="133">
        <f t="shared" si="691"/>
        <v>532229.30000000005</v>
      </c>
      <c r="K1042" s="81">
        <v>532229.30000000005</v>
      </c>
      <c r="L1042" s="81"/>
      <c r="M1042" s="90"/>
      <c r="N1042" s="112"/>
      <c r="O1042" s="133">
        <f t="shared" si="692"/>
        <v>514382.75</v>
      </c>
      <c r="P1042" s="81">
        <v>514382.75</v>
      </c>
      <c r="Q1042" s="81"/>
      <c r="R1042" s="90"/>
      <c r="S1042" s="112"/>
      <c r="T1042" s="141">
        <f t="shared" si="686"/>
        <v>0.966468306047788</v>
      </c>
      <c r="U1042" s="16">
        <f t="shared" si="686"/>
        <v>0.966468306047788</v>
      </c>
      <c r="V1042" s="16" t="str">
        <f t="shared" si="686"/>
        <v xml:space="preserve"> </v>
      </c>
      <c r="W1042" s="16" t="str">
        <f t="shared" si="686"/>
        <v xml:space="preserve"> </v>
      </c>
      <c r="X1042" s="142" t="str">
        <f t="shared" si="686"/>
        <v xml:space="preserve"> </v>
      </c>
    </row>
    <row r="1043" spans="1:24" ht="84.75" customHeight="1" x14ac:dyDescent="0.2">
      <c r="A1043" s="111"/>
      <c r="B1043" s="32"/>
      <c r="C1043" s="15" t="s">
        <v>867</v>
      </c>
      <c r="D1043" s="38">
        <v>3</v>
      </c>
      <c r="E1043" s="81">
        <f t="shared" si="690"/>
        <v>45530</v>
      </c>
      <c r="F1043" s="81"/>
      <c r="G1043" s="81"/>
      <c r="H1043" s="90">
        <v>45530</v>
      </c>
      <c r="I1043" s="112"/>
      <c r="J1043" s="133">
        <f t="shared" si="691"/>
        <v>45530</v>
      </c>
      <c r="K1043" s="81"/>
      <c r="L1043" s="81"/>
      <c r="M1043" s="90">
        <v>45530</v>
      </c>
      <c r="N1043" s="112"/>
      <c r="O1043" s="133">
        <f t="shared" si="692"/>
        <v>0</v>
      </c>
      <c r="P1043" s="81"/>
      <c r="Q1043" s="81"/>
      <c r="R1043" s="90"/>
      <c r="S1043" s="112"/>
      <c r="T1043" s="141">
        <f t="shared" si="686"/>
        <v>0</v>
      </c>
      <c r="U1043" s="16" t="str">
        <f t="shared" si="686"/>
        <v xml:space="preserve"> </v>
      </c>
      <c r="V1043" s="16" t="str">
        <f t="shared" si="686"/>
        <v xml:space="preserve"> </v>
      </c>
      <c r="W1043" s="16">
        <f t="shared" si="686"/>
        <v>0</v>
      </c>
      <c r="X1043" s="142" t="str">
        <f t="shared" si="686"/>
        <v xml:space="preserve"> </v>
      </c>
    </row>
    <row r="1044" spans="1:24" s="12" customFormat="1" ht="45" customHeight="1" x14ac:dyDescent="0.2">
      <c r="A1044" s="101">
        <v>1103</v>
      </c>
      <c r="B1044" s="33">
        <v>21003</v>
      </c>
      <c r="C1044" s="14" t="s">
        <v>868</v>
      </c>
      <c r="D1044" s="49">
        <v>2</v>
      </c>
      <c r="E1044" s="69">
        <f>SUM(F1044:I1044)</f>
        <v>87000</v>
      </c>
      <c r="F1044" s="69"/>
      <c r="G1044" s="69"/>
      <c r="H1044" s="69">
        <v>87000</v>
      </c>
      <c r="I1044" s="100"/>
      <c r="J1044" s="125">
        <f>SUM(K1044:N1044)</f>
        <v>146410</v>
      </c>
      <c r="K1044" s="69"/>
      <c r="L1044" s="69"/>
      <c r="M1044" s="69">
        <v>146410</v>
      </c>
      <c r="N1044" s="100"/>
      <c r="O1044" s="125">
        <f t="shared" si="692"/>
        <v>146410</v>
      </c>
      <c r="P1044" s="69"/>
      <c r="Q1044" s="69"/>
      <c r="R1044" s="69">
        <v>146410</v>
      </c>
      <c r="S1044" s="100"/>
      <c r="T1044" s="139">
        <f t="shared" si="686"/>
        <v>1</v>
      </c>
      <c r="U1044" s="9" t="str">
        <f t="shared" si="686"/>
        <v xml:space="preserve"> </v>
      </c>
      <c r="V1044" s="9" t="str">
        <f t="shared" si="686"/>
        <v xml:space="preserve"> </v>
      </c>
      <c r="W1044" s="9">
        <f t="shared" si="686"/>
        <v>1</v>
      </c>
      <c r="X1044" s="140" t="str">
        <f t="shared" si="686"/>
        <v xml:space="preserve"> </v>
      </c>
    </row>
    <row r="1045" spans="1:24" s="12" customFormat="1" ht="66" customHeight="1" x14ac:dyDescent="0.2">
      <c r="A1045" s="101">
        <v>1103</v>
      </c>
      <c r="B1045" s="33">
        <v>31001</v>
      </c>
      <c r="C1045" s="14" t="s">
        <v>869</v>
      </c>
      <c r="D1045" s="49">
        <v>2</v>
      </c>
      <c r="E1045" s="69">
        <f>SUM(F1045:I1045)</f>
        <v>5760</v>
      </c>
      <c r="F1045" s="69"/>
      <c r="G1045" s="69"/>
      <c r="H1045" s="89"/>
      <c r="I1045" s="100">
        <v>5760</v>
      </c>
      <c r="J1045" s="125">
        <f>SUM(K1045:N1045)</f>
        <v>8993.2000000000007</v>
      </c>
      <c r="K1045" s="69"/>
      <c r="L1045" s="69"/>
      <c r="M1045" s="89"/>
      <c r="N1045" s="100">
        <v>8993.2000000000007</v>
      </c>
      <c r="O1045" s="125">
        <f t="shared" si="692"/>
        <v>8841</v>
      </c>
      <c r="P1045" s="69"/>
      <c r="Q1045" s="69"/>
      <c r="R1045" s="89"/>
      <c r="S1045" s="100">
        <v>8841</v>
      </c>
      <c r="T1045" s="139">
        <f t="shared" si="686"/>
        <v>0.98307610194369066</v>
      </c>
      <c r="U1045" s="9" t="str">
        <f t="shared" si="686"/>
        <v xml:space="preserve"> </v>
      </c>
      <c r="V1045" s="9" t="str">
        <f t="shared" si="686"/>
        <v xml:space="preserve"> </v>
      </c>
      <c r="W1045" s="9" t="str">
        <f t="shared" si="686"/>
        <v xml:space="preserve"> </v>
      </c>
      <c r="X1045" s="140">
        <f t="shared" si="686"/>
        <v>0.98307610194369066</v>
      </c>
    </row>
    <row r="1046" spans="1:24" s="12" customFormat="1" ht="33" x14ac:dyDescent="0.2">
      <c r="A1046" s="101"/>
      <c r="B1046" s="57"/>
      <c r="C1046" s="57" t="s">
        <v>870</v>
      </c>
      <c r="D1046" s="49">
        <v>1</v>
      </c>
      <c r="E1046" s="69">
        <f>E1047</f>
        <v>358087.5</v>
      </c>
      <c r="F1046" s="69">
        <f t="shared" ref="F1046:S1046" si="693">F1047</f>
        <v>0</v>
      </c>
      <c r="G1046" s="69">
        <f t="shared" si="693"/>
        <v>0</v>
      </c>
      <c r="H1046" s="69">
        <f t="shared" si="693"/>
        <v>0</v>
      </c>
      <c r="I1046" s="100">
        <f t="shared" si="693"/>
        <v>358087.5</v>
      </c>
      <c r="J1046" s="125">
        <f t="shared" si="693"/>
        <v>358087.5</v>
      </c>
      <c r="K1046" s="69">
        <f t="shared" si="693"/>
        <v>0</v>
      </c>
      <c r="L1046" s="69">
        <f t="shared" si="693"/>
        <v>0</v>
      </c>
      <c r="M1046" s="69">
        <f t="shared" si="693"/>
        <v>0</v>
      </c>
      <c r="N1046" s="100">
        <f t="shared" si="693"/>
        <v>358087.5</v>
      </c>
      <c r="O1046" s="125">
        <f t="shared" si="693"/>
        <v>0</v>
      </c>
      <c r="P1046" s="69">
        <f t="shared" si="693"/>
        <v>0</v>
      </c>
      <c r="Q1046" s="69">
        <f t="shared" si="693"/>
        <v>0</v>
      </c>
      <c r="R1046" s="69">
        <f t="shared" si="693"/>
        <v>0</v>
      </c>
      <c r="S1046" s="100">
        <f t="shared" si="693"/>
        <v>0</v>
      </c>
      <c r="T1046" s="139">
        <f t="shared" si="686"/>
        <v>0</v>
      </c>
      <c r="U1046" s="9" t="str">
        <f t="shared" si="686"/>
        <v xml:space="preserve"> </v>
      </c>
      <c r="V1046" s="9" t="str">
        <f t="shared" si="686"/>
        <v xml:space="preserve"> </v>
      </c>
      <c r="W1046" s="9" t="str">
        <f t="shared" si="686"/>
        <v xml:space="preserve"> </v>
      </c>
      <c r="X1046" s="140">
        <f t="shared" si="686"/>
        <v>0</v>
      </c>
    </row>
    <row r="1047" spans="1:24" s="12" customFormat="1" ht="60" customHeight="1" x14ac:dyDescent="0.2">
      <c r="A1047" s="101">
        <v>1181</v>
      </c>
      <c r="B1047" s="33">
        <v>31001</v>
      </c>
      <c r="C1047" s="14" t="s">
        <v>871</v>
      </c>
      <c r="D1047" s="49">
        <v>2</v>
      </c>
      <c r="E1047" s="69">
        <f t="shared" ref="E1047" si="694">SUM(F1047:I1047)</f>
        <v>358087.5</v>
      </c>
      <c r="F1047" s="69"/>
      <c r="G1047" s="69"/>
      <c r="H1047" s="69"/>
      <c r="I1047" s="100">
        <v>358087.5</v>
      </c>
      <c r="J1047" s="125">
        <f t="shared" ref="J1047" si="695">SUM(K1047:N1047)</f>
        <v>358087.5</v>
      </c>
      <c r="K1047" s="69"/>
      <c r="L1047" s="69"/>
      <c r="M1047" s="69"/>
      <c r="N1047" s="100">
        <v>358087.5</v>
      </c>
      <c r="O1047" s="125">
        <f>SUM(P1047:S1047)</f>
        <v>0</v>
      </c>
      <c r="P1047" s="69"/>
      <c r="Q1047" s="69"/>
      <c r="R1047" s="69"/>
      <c r="S1047" s="100"/>
      <c r="T1047" s="139">
        <f t="shared" si="686"/>
        <v>0</v>
      </c>
      <c r="U1047" s="9" t="str">
        <f t="shared" si="686"/>
        <v xml:space="preserve"> </v>
      </c>
      <c r="V1047" s="9" t="str">
        <f t="shared" si="686"/>
        <v xml:space="preserve"> </v>
      </c>
      <c r="W1047" s="9" t="str">
        <f t="shared" si="686"/>
        <v xml:space="preserve"> </v>
      </c>
      <c r="X1047" s="140">
        <f t="shared" si="686"/>
        <v>0</v>
      </c>
    </row>
    <row r="1048" spans="1:24" s="12" customFormat="1" ht="33" x14ac:dyDescent="0.2">
      <c r="A1048" s="101"/>
      <c r="B1048" s="57"/>
      <c r="C1048" s="57" t="s">
        <v>872</v>
      </c>
      <c r="D1048" s="49">
        <v>1</v>
      </c>
      <c r="E1048" s="69">
        <f t="shared" ref="E1048:S1048" si="696">SUM(E1049:E1050)</f>
        <v>548905.9</v>
      </c>
      <c r="F1048" s="69">
        <f t="shared" si="696"/>
        <v>0</v>
      </c>
      <c r="G1048" s="69">
        <f t="shared" si="696"/>
        <v>546093.9</v>
      </c>
      <c r="H1048" s="69">
        <f t="shared" si="696"/>
        <v>0</v>
      </c>
      <c r="I1048" s="100">
        <f t="shared" si="696"/>
        <v>2812</v>
      </c>
      <c r="J1048" s="125">
        <f t="shared" si="696"/>
        <v>8982</v>
      </c>
      <c r="K1048" s="69">
        <f t="shared" si="696"/>
        <v>0</v>
      </c>
      <c r="L1048" s="69">
        <f t="shared" si="696"/>
        <v>0</v>
      </c>
      <c r="M1048" s="69">
        <f t="shared" si="696"/>
        <v>0</v>
      </c>
      <c r="N1048" s="100">
        <f t="shared" si="696"/>
        <v>8982</v>
      </c>
      <c r="O1048" s="125">
        <f t="shared" si="696"/>
        <v>8473.6200000000008</v>
      </c>
      <c r="P1048" s="69">
        <f t="shared" si="696"/>
        <v>0</v>
      </c>
      <c r="Q1048" s="69">
        <f t="shared" si="696"/>
        <v>0</v>
      </c>
      <c r="R1048" s="69">
        <f t="shared" si="696"/>
        <v>0</v>
      </c>
      <c r="S1048" s="100">
        <f t="shared" si="696"/>
        <v>8473.6200000000008</v>
      </c>
      <c r="T1048" s="139">
        <f t="shared" si="686"/>
        <v>0.94340013360053454</v>
      </c>
      <c r="U1048" s="9" t="str">
        <f t="shared" si="686"/>
        <v xml:space="preserve"> </v>
      </c>
      <c r="V1048" s="9" t="str">
        <f t="shared" si="686"/>
        <v xml:space="preserve"> </v>
      </c>
      <c r="W1048" s="9" t="str">
        <f t="shared" si="686"/>
        <v xml:space="preserve"> </v>
      </c>
      <c r="X1048" s="140">
        <f t="shared" si="686"/>
        <v>0.94340013360053454</v>
      </c>
    </row>
    <row r="1049" spans="1:24" s="12" customFormat="1" ht="45" customHeight="1" x14ac:dyDescent="0.2">
      <c r="A1049" s="101">
        <v>1203</v>
      </c>
      <c r="B1049" s="33">
        <v>31001</v>
      </c>
      <c r="C1049" s="14" t="s">
        <v>873</v>
      </c>
      <c r="D1049" s="49">
        <v>2</v>
      </c>
      <c r="E1049" s="69">
        <f>SUM(F1049:I1049)</f>
        <v>2812</v>
      </c>
      <c r="F1049" s="69"/>
      <c r="G1049" s="69"/>
      <c r="H1049" s="69"/>
      <c r="I1049" s="100">
        <v>2812</v>
      </c>
      <c r="J1049" s="125">
        <f>SUM(K1049:N1049)</f>
        <v>8982</v>
      </c>
      <c r="K1049" s="69"/>
      <c r="L1049" s="69"/>
      <c r="M1049" s="69"/>
      <c r="N1049" s="100">
        <v>8982</v>
      </c>
      <c r="O1049" s="125">
        <f>SUM(P1049:S1049)</f>
        <v>8473.6200000000008</v>
      </c>
      <c r="P1049" s="69"/>
      <c r="Q1049" s="69"/>
      <c r="R1049" s="69"/>
      <c r="S1049" s="100">
        <v>8473.6200000000008</v>
      </c>
      <c r="T1049" s="139">
        <f t="shared" si="686"/>
        <v>0.94340013360053454</v>
      </c>
      <c r="U1049" s="9" t="str">
        <f t="shared" si="686"/>
        <v xml:space="preserve"> </v>
      </c>
      <c r="V1049" s="9" t="str">
        <f t="shared" si="686"/>
        <v xml:space="preserve"> </v>
      </c>
      <c r="W1049" s="9" t="str">
        <f t="shared" si="686"/>
        <v xml:space="preserve"> </v>
      </c>
      <c r="X1049" s="140">
        <f t="shared" si="686"/>
        <v>0.94340013360053454</v>
      </c>
    </row>
    <row r="1050" spans="1:24" s="12" customFormat="1" ht="47.25" customHeight="1" x14ac:dyDescent="0.2">
      <c r="A1050" s="101">
        <v>1203</v>
      </c>
      <c r="B1050" s="33">
        <v>31003</v>
      </c>
      <c r="C1050" s="14" t="s">
        <v>874</v>
      </c>
      <c r="D1050" s="49">
        <v>2</v>
      </c>
      <c r="E1050" s="69">
        <f>SUM(F1050:I1050)</f>
        <v>546093.9</v>
      </c>
      <c r="F1050" s="69">
        <f>SUM(F1051)</f>
        <v>0</v>
      </c>
      <c r="G1050" s="69">
        <f>SUM(G1051)</f>
        <v>546093.9</v>
      </c>
      <c r="H1050" s="69">
        <f>SUM(H1051)</f>
        <v>0</v>
      </c>
      <c r="I1050" s="100">
        <f>SUM(I1051)</f>
        <v>0</v>
      </c>
      <c r="J1050" s="125">
        <f>SUM(K1050:N1050)</f>
        <v>0</v>
      </c>
      <c r="K1050" s="69">
        <f>SUM(K1051)</f>
        <v>0</v>
      </c>
      <c r="L1050" s="69">
        <f>SUM(L1051)</f>
        <v>0</v>
      </c>
      <c r="M1050" s="69">
        <f>SUM(M1051)</f>
        <v>0</v>
      </c>
      <c r="N1050" s="100">
        <f>SUM(N1051)</f>
        <v>0</v>
      </c>
      <c r="O1050" s="125">
        <f>SUM(P1050:S1050)</f>
        <v>0</v>
      </c>
      <c r="P1050" s="69">
        <f>SUM(P1051)</f>
        <v>0</v>
      </c>
      <c r="Q1050" s="69">
        <f>SUM(Q1051)</f>
        <v>0</v>
      </c>
      <c r="R1050" s="69">
        <f>SUM(R1051)</f>
        <v>0</v>
      </c>
      <c r="S1050" s="100">
        <f>SUM(S1051)</f>
        <v>0</v>
      </c>
      <c r="T1050" s="139" t="str">
        <f t="shared" si="686"/>
        <v xml:space="preserve"> </v>
      </c>
      <c r="U1050" s="9" t="str">
        <f t="shared" si="686"/>
        <v xml:space="preserve"> </v>
      </c>
      <c r="V1050" s="9" t="str">
        <f t="shared" si="686"/>
        <v xml:space="preserve"> </v>
      </c>
      <c r="W1050" s="9" t="str">
        <f t="shared" si="686"/>
        <v xml:space="preserve"> </v>
      </c>
      <c r="X1050" s="140" t="str">
        <f t="shared" si="686"/>
        <v xml:space="preserve"> </v>
      </c>
    </row>
    <row r="1051" spans="1:24" ht="37.5" customHeight="1" x14ac:dyDescent="0.2">
      <c r="A1051" s="111"/>
      <c r="B1051" s="32"/>
      <c r="C1051" s="15" t="s">
        <v>875</v>
      </c>
      <c r="D1051" s="38">
        <v>3</v>
      </c>
      <c r="E1051" s="81">
        <f>SUM(F1051:I1051)</f>
        <v>546093.9</v>
      </c>
      <c r="F1051" s="81"/>
      <c r="G1051" s="81">
        <v>546093.9</v>
      </c>
      <c r="H1051" s="81"/>
      <c r="I1051" s="112"/>
      <c r="J1051" s="133">
        <f>SUM(K1051:N1051)</f>
        <v>0</v>
      </c>
      <c r="K1051" s="81"/>
      <c r="L1051" s="81"/>
      <c r="M1051" s="81"/>
      <c r="N1051" s="112"/>
      <c r="O1051" s="133">
        <f>SUM(P1051:S1051)</f>
        <v>0</v>
      </c>
      <c r="P1051" s="81"/>
      <c r="Q1051" s="81"/>
      <c r="R1051" s="81"/>
      <c r="S1051" s="112"/>
      <c r="T1051" s="141" t="str">
        <f t="shared" si="686"/>
        <v xml:space="preserve"> </v>
      </c>
      <c r="U1051" s="16" t="str">
        <f t="shared" si="686"/>
        <v xml:space="preserve"> </v>
      </c>
      <c r="V1051" s="16" t="str">
        <f t="shared" si="686"/>
        <v xml:space="preserve"> </v>
      </c>
      <c r="W1051" s="16" t="str">
        <f t="shared" si="686"/>
        <v xml:space="preserve"> </v>
      </c>
      <c r="X1051" s="142" t="str">
        <f t="shared" si="686"/>
        <v xml:space="preserve"> </v>
      </c>
    </row>
    <row r="1052" spans="1:24" s="12" customFormat="1" ht="36.75" customHeight="1" x14ac:dyDescent="0.2">
      <c r="A1052" s="101"/>
      <c r="B1052" s="57"/>
      <c r="C1052" s="57" t="s">
        <v>876</v>
      </c>
      <c r="D1052" s="49">
        <v>1</v>
      </c>
      <c r="E1052" s="69">
        <f>E1054+E1053</f>
        <v>88080.8</v>
      </c>
      <c r="F1052" s="69">
        <f>F1054+F1053</f>
        <v>0</v>
      </c>
      <c r="G1052" s="69">
        <f t="shared" ref="G1052:I1052" si="697">G1054+G1053</f>
        <v>0</v>
      </c>
      <c r="H1052" s="69">
        <f t="shared" si="697"/>
        <v>0</v>
      </c>
      <c r="I1052" s="100">
        <f t="shared" si="697"/>
        <v>88080.8</v>
      </c>
      <c r="J1052" s="125">
        <f>J1054+J1053</f>
        <v>164173</v>
      </c>
      <c r="K1052" s="69">
        <f>K1054+K1053</f>
        <v>0</v>
      </c>
      <c r="L1052" s="69">
        <f t="shared" ref="L1052:N1052" si="698">L1054+L1053</f>
        <v>0</v>
      </c>
      <c r="M1052" s="69">
        <f t="shared" si="698"/>
        <v>0</v>
      </c>
      <c r="N1052" s="100">
        <f t="shared" si="698"/>
        <v>164173</v>
      </c>
      <c r="O1052" s="125">
        <f>O1054+O1053</f>
        <v>164172.93000000002</v>
      </c>
      <c r="P1052" s="69">
        <f>P1054+P1053</f>
        <v>0</v>
      </c>
      <c r="Q1052" s="69">
        <f t="shared" ref="Q1052:S1052" si="699">Q1054+Q1053</f>
        <v>0</v>
      </c>
      <c r="R1052" s="69">
        <f t="shared" si="699"/>
        <v>0</v>
      </c>
      <c r="S1052" s="100">
        <f t="shared" si="699"/>
        <v>164172.93000000002</v>
      </c>
      <c r="T1052" s="139">
        <f t="shared" si="686"/>
        <v>0.99999957362051017</v>
      </c>
      <c r="U1052" s="9" t="str">
        <f t="shared" si="686"/>
        <v xml:space="preserve"> </v>
      </c>
      <c r="V1052" s="9" t="str">
        <f t="shared" si="686"/>
        <v xml:space="preserve"> </v>
      </c>
      <c r="W1052" s="9" t="str">
        <f t="shared" si="686"/>
        <v xml:space="preserve"> </v>
      </c>
      <c r="X1052" s="140">
        <f t="shared" si="686"/>
        <v>0.99999957362051017</v>
      </c>
    </row>
    <row r="1053" spans="1:24" s="12" customFormat="1" ht="33" x14ac:dyDescent="0.2">
      <c r="A1053" s="101">
        <v>1231</v>
      </c>
      <c r="B1053" s="33">
        <v>11002</v>
      </c>
      <c r="C1053" s="14" t="s">
        <v>877</v>
      </c>
      <c r="D1053" s="49">
        <v>2</v>
      </c>
      <c r="E1053" s="69">
        <f>SUM(F1053:I1053)</f>
        <v>0</v>
      </c>
      <c r="F1053" s="69"/>
      <c r="G1053" s="69"/>
      <c r="H1053" s="69"/>
      <c r="I1053" s="100"/>
      <c r="J1053" s="125">
        <f>SUM(K1053:N1053)</f>
        <v>17216.7</v>
      </c>
      <c r="K1053" s="69"/>
      <c r="L1053" s="69"/>
      <c r="M1053" s="69"/>
      <c r="N1053" s="100">
        <v>17216.7</v>
      </c>
      <c r="O1053" s="125">
        <f>SUM(P1053:S1053)</f>
        <v>17216.7</v>
      </c>
      <c r="P1053" s="69"/>
      <c r="Q1053" s="69"/>
      <c r="R1053" s="69"/>
      <c r="S1053" s="100">
        <v>17216.7</v>
      </c>
      <c r="T1053" s="139">
        <f t="shared" si="686"/>
        <v>1</v>
      </c>
      <c r="U1053" s="9" t="str">
        <f t="shared" si="686"/>
        <v xml:space="preserve"> </v>
      </c>
      <c r="V1053" s="9" t="str">
        <f t="shared" si="686"/>
        <v xml:space="preserve"> </v>
      </c>
      <c r="W1053" s="9" t="str">
        <f t="shared" si="686"/>
        <v xml:space="preserve"> </v>
      </c>
      <c r="X1053" s="140">
        <f t="shared" si="686"/>
        <v>1</v>
      </c>
    </row>
    <row r="1054" spans="1:24" s="12" customFormat="1" ht="46.5" customHeight="1" x14ac:dyDescent="0.2">
      <c r="A1054" s="101">
        <v>1231</v>
      </c>
      <c r="B1054" s="33">
        <v>31001</v>
      </c>
      <c r="C1054" s="14" t="s">
        <v>878</v>
      </c>
      <c r="D1054" s="49">
        <v>2</v>
      </c>
      <c r="E1054" s="69">
        <f>SUM(F1054:I1054)</f>
        <v>88080.8</v>
      </c>
      <c r="F1054" s="69"/>
      <c r="G1054" s="69"/>
      <c r="H1054" s="69"/>
      <c r="I1054" s="100">
        <v>88080.8</v>
      </c>
      <c r="J1054" s="125">
        <f>SUM(K1054:N1054)</f>
        <v>146956.29999999999</v>
      </c>
      <c r="K1054" s="69"/>
      <c r="L1054" s="69"/>
      <c r="M1054" s="69"/>
      <c r="N1054" s="100">
        <v>146956.29999999999</v>
      </c>
      <c r="O1054" s="125">
        <f>SUM(P1054:S1054)</f>
        <v>146956.23000000001</v>
      </c>
      <c r="P1054" s="69"/>
      <c r="Q1054" s="69"/>
      <c r="R1054" s="69"/>
      <c r="S1054" s="100">
        <v>146956.23000000001</v>
      </c>
      <c r="T1054" s="139">
        <f t="shared" si="686"/>
        <v>0.99999952366792044</v>
      </c>
      <c r="U1054" s="9" t="str">
        <f t="shared" si="686"/>
        <v xml:space="preserve"> </v>
      </c>
      <c r="V1054" s="9" t="str">
        <f t="shared" si="686"/>
        <v xml:space="preserve"> </v>
      </c>
      <c r="W1054" s="9" t="str">
        <f t="shared" si="686"/>
        <v xml:space="preserve"> </v>
      </c>
      <c r="X1054" s="140">
        <f t="shared" si="686"/>
        <v>0.99999952366792044</v>
      </c>
    </row>
    <row r="1055" spans="1:24" s="12" customFormat="1" ht="30" customHeight="1" x14ac:dyDescent="0.2">
      <c r="A1055" s="101"/>
      <c r="B1055" s="57"/>
      <c r="C1055" s="57" t="s">
        <v>879</v>
      </c>
      <c r="D1055" s="49">
        <v>1</v>
      </c>
      <c r="E1055" s="69">
        <f t="shared" ref="E1055:S1055" si="700">E1056</f>
        <v>5200</v>
      </c>
      <c r="F1055" s="69">
        <f t="shared" si="700"/>
        <v>0</v>
      </c>
      <c r="G1055" s="69">
        <f t="shared" si="700"/>
        <v>0</v>
      </c>
      <c r="H1055" s="69">
        <f t="shared" si="700"/>
        <v>0</v>
      </c>
      <c r="I1055" s="100">
        <f t="shared" si="700"/>
        <v>5200</v>
      </c>
      <c r="J1055" s="125">
        <f t="shared" si="700"/>
        <v>5200</v>
      </c>
      <c r="K1055" s="69">
        <f t="shared" si="700"/>
        <v>0</v>
      </c>
      <c r="L1055" s="69">
        <f t="shared" si="700"/>
        <v>0</v>
      </c>
      <c r="M1055" s="69">
        <f t="shared" si="700"/>
        <v>0</v>
      </c>
      <c r="N1055" s="100">
        <f t="shared" si="700"/>
        <v>5200</v>
      </c>
      <c r="O1055" s="125">
        <f t="shared" si="700"/>
        <v>4257.8599999999997</v>
      </c>
      <c r="P1055" s="69">
        <f t="shared" si="700"/>
        <v>0</v>
      </c>
      <c r="Q1055" s="69">
        <f t="shared" si="700"/>
        <v>0</v>
      </c>
      <c r="R1055" s="69">
        <f t="shared" si="700"/>
        <v>0</v>
      </c>
      <c r="S1055" s="100">
        <f t="shared" si="700"/>
        <v>4257.8599999999997</v>
      </c>
      <c r="T1055" s="139">
        <f t="shared" si="686"/>
        <v>0.81881923076923069</v>
      </c>
      <c r="U1055" s="9" t="str">
        <f t="shared" si="686"/>
        <v xml:space="preserve"> </v>
      </c>
      <c r="V1055" s="9" t="str">
        <f t="shared" si="686"/>
        <v xml:space="preserve"> </v>
      </c>
      <c r="W1055" s="9" t="str">
        <f t="shared" si="686"/>
        <v xml:space="preserve"> </v>
      </c>
      <c r="X1055" s="140">
        <f t="shared" si="686"/>
        <v>0.81881923076923069</v>
      </c>
    </row>
    <row r="1056" spans="1:24" s="12" customFormat="1" ht="33" x14ac:dyDescent="0.2">
      <c r="A1056" s="101">
        <v>1002</v>
      </c>
      <c r="B1056" s="33">
        <v>31001</v>
      </c>
      <c r="C1056" s="14" t="s">
        <v>880</v>
      </c>
      <c r="D1056" s="49">
        <v>2</v>
      </c>
      <c r="E1056" s="69">
        <f t="shared" ref="E1056" si="701">SUM(F1056:I1056)</f>
        <v>5200</v>
      </c>
      <c r="F1056" s="69"/>
      <c r="G1056" s="69"/>
      <c r="H1056" s="69"/>
      <c r="I1056" s="100">
        <v>5200</v>
      </c>
      <c r="J1056" s="125">
        <f t="shared" ref="J1056" si="702">SUM(K1056:N1056)</f>
        <v>5200</v>
      </c>
      <c r="K1056" s="69"/>
      <c r="L1056" s="69"/>
      <c r="M1056" s="69"/>
      <c r="N1056" s="100">
        <v>5200</v>
      </c>
      <c r="O1056" s="125">
        <f>SUM(P1056:S1056)</f>
        <v>4257.8599999999997</v>
      </c>
      <c r="P1056" s="69"/>
      <c r="Q1056" s="69"/>
      <c r="R1056" s="69"/>
      <c r="S1056" s="100">
        <v>4257.8599999999997</v>
      </c>
      <c r="T1056" s="139">
        <f t="shared" si="686"/>
        <v>0.81881923076923069</v>
      </c>
      <c r="U1056" s="9" t="str">
        <f t="shared" si="686"/>
        <v xml:space="preserve"> </v>
      </c>
      <c r="V1056" s="9" t="str">
        <f t="shared" si="686"/>
        <v xml:space="preserve"> </v>
      </c>
      <c r="W1056" s="9" t="str">
        <f t="shared" si="686"/>
        <v xml:space="preserve"> </v>
      </c>
      <c r="X1056" s="140">
        <f t="shared" si="686"/>
        <v>0.81881923076923069</v>
      </c>
    </row>
    <row r="1057" spans="1:24" s="12" customFormat="1" x14ac:dyDescent="0.2">
      <c r="A1057" s="101"/>
      <c r="B1057" s="57"/>
      <c r="C1057" s="57" t="s">
        <v>881</v>
      </c>
      <c r="D1057" s="49">
        <v>1</v>
      </c>
      <c r="E1057" s="69">
        <f t="shared" ref="E1057:S1057" si="703">E1058</f>
        <v>3000</v>
      </c>
      <c r="F1057" s="69">
        <f t="shared" si="703"/>
        <v>0</v>
      </c>
      <c r="G1057" s="69">
        <f t="shared" si="703"/>
        <v>0</v>
      </c>
      <c r="H1057" s="69">
        <f t="shared" si="703"/>
        <v>0</v>
      </c>
      <c r="I1057" s="100">
        <f t="shared" si="703"/>
        <v>3000</v>
      </c>
      <c r="J1057" s="125">
        <f t="shared" si="703"/>
        <v>3000</v>
      </c>
      <c r="K1057" s="69">
        <f t="shared" si="703"/>
        <v>0</v>
      </c>
      <c r="L1057" s="69">
        <f t="shared" si="703"/>
        <v>0</v>
      </c>
      <c r="M1057" s="69">
        <f t="shared" si="703"/>
        <v>0</v>
      </c>
      <c r="N1057" s="100">
        <f t="shared" si="703"/>
        <v>3000</v>
      </c>
      <c r="O1057" s="125">
        <f t="shared" si="703"/>
        <v>2899.5</v>
      </c>
      <c r="P1057" s="69">
        <f t="shared" si="703"/>
        <v>0</v>
      </c>
      <c r="Q1057" s="69">
        <f t="shared" si="703"/>
        <v>0</v>
      </c>
      <c r="R1057" s="69">
        <f t="shared" si="703"/>
        <v>0</v>
      </c>
      <c r="S1057" s="100">
        <f t="shared" si="703"/>
        <v>2899.5</v>
      </c>
      <c r="T1057" s="139">
        <f t="shared" si="686"/>
        <v>0.96650000000000003</v>
      </c>
      <c r="U1057" s="9" t="str">
        <f t="shared" si="686"/>
        <v xml:space="preserve"> </v>
      </c>
      <c r="V1057" s="9" t="str">
        <f t="shared" si="686"/>
        <v xml:space="preserve"> </v>
      </c>
      <c r="W1057" s="9" t="str">
        <f t="shared" si="686"/>
        <v xml:space="preserve"> </v>
      </c>
      <c r="X1057" s="140">
        <f t="shared" si="686"/>
        <v>0.96650000000000003</v>
      </c>
    </row>
    <row r="1058" spans="1:24" s="12" customFormat="1" ht="33" x14ac:dyDescent="0.2">
      <c r="A1058" s="101">
        <v>1030</v>
      </c>
      <c r="B1058" s="33">
        <v>31001</v>
      </c>
      <c r="C1058" s="14" t="s">
        <v>882</v>
      </c>
      <c r="D1058" s="49">
        <v>2</v>
      </c>
      <c r="E1058" s="69">
        <f t="shared" ref="E1058" si="704">SUM(F1058:I1058)</f>
        <v>3000</v>
      </c>
      <c r="F1058" s="69"/>
      <c r="G1058" s="69"/>
      <c r="H1058" s="69"/>
      <c r="I1058" s="100">
        <v>3000</v>
      </c>
      <c r="J1058" s="125">
        <f t="shared" ref="J1058" si="705">SUM(K1058:N1058)</f>
        <v>3000</v>
      </c>
      <c r="K1058" s="69"/>
      <c r="L1058" s="69"/>
      <c r="M1058" s="69"/>
      <c r="N1058" s="100">
        <v>3000</v>
      </c>
      <c r="O1058" s="125">
        <f>SUM(P1058:S1058)</f>
        <v>2899.5</v>
      </c>
      <c r="P1058" s="69"/>
      <c r="Q1058" s="69"/>
      <c r="R1058" s="69"/>
      <c r="S1058" s="100">
        <v>2899.5</v>
      </c>
      <c r="T1058" s="139">
        <f t="shared" si="686"/>
        <v>0.96650000000000003</v>
      </c>
      <c r="U1058" s="9" t="str">
        <f t="shared" si="686"/>
        <v xml:space="preserve"> </v>
      </c>
      <c r="V1058" s="9" t="str">
        <f t="shared" si="686"/>
        <v xml:space="preserve"> </v>
      </c>
      <c r="W1058" s="9" t="str">
        <f t="shared" si="686"/>
        <v xml:space="preserve"> </v>
      </c>
      <c r="X1058" s="140">
        <f t="shared" si="686"/>
        <v>0.96650000000000003</v>
      </c>
    </row>
    <row r="1059" spans="1:24" s="12" customFormat="1" x14ac:dyDescent="0.2">
      <c r="A1059" s="101"/>
      <c r="B1059" s="57"/>
      <c r="C1059" s="57" t="s">
        <v>883</v>
      </c>
      <c r="D1059" s="49">
        <v>1</v>
      </c>
      <c r="E1059" s="69">
        <f t="shared" ref="E1059:S1059" si="706">E1060</f>
        <v>4000</v>
      </c>
      <c r="F1059" s="69">
        <f t="shared" si="706"/>
        <v>0</v>
      </c>
      <c r="G1059" s="69">
        <f t="shared" si="706"/>
        <v>0</v>
      </c>
      <c r="H1059" s="69">
        <f t="shared" si="706"/>
        <v>0</v>
      </c>
      <c r="I1059" s="100">
        <f t="shared" si="706"/>
        <v>4000</v>
      </c>
      <c r="J1059" s="125">
        <f t="shared" si="706"/>
        <v>4000</v>
      </c>
      <c r="K1059" s="69">
        <f t="shared" si="706"/>
        <v>0</v>
      </c>
      <c r="L1059" s="69">
        <f t="shared" si="706"/>
        <v>0</v>
      </c>
      <c r="M1059" s="69">
        <f t="shared" si="706"/>
        <v>0</v>
      </c>
      <c r="N1059" s="100">
        <f t="shared" si="706"/>
        <v>4000</v>
      </c>
      <c r="O1059" s="125">
        <f t="shared" si="706"/>
        <v>3786.22</v>
      </c>
      <c r="P1059" s="69">
        <f t="shared" si="706"/>
        <v>0</v>
      </c>
      <c r="Q1059" s="69">
        <f t="shared" si="706"/>
        <v>0</v>
      </c>
      <c r="R1059" s="69">
        <f t="shared" si="706"/>
        <v>0</v>
      </c>
      <c r="S1059" s="100">
        <f t="shared" si="706"/>
        <v>3786.22</v>
      </c>
      <c r="T1059" s="139">
        <f t="shared" si="686"/>
        <v>0.94655499999999992</v>
      </c>
      <c r="U1059" s="9" t="str">
        <f t="shared" si="686"/>
        <v xml:space="preserve"> </v>
      </c>
      <c r="V1059" s="9" t="str">
        <f t="shared" si="686"/>
        <v xml:space="preserve"> </v>
      </c>
      <c r="W1059" s="9" t="str">
        <f t="shared" si="686"/>
        <v xml:space="preserve"> </v>
      </c>
      <c r="X1059" s="140">
        <f t="shared" si="686"/>
        <v>0.94655499999999992</v>
      </c>
    </row>
    <row r="1060" spans="1:24" s="12" customFormat="1" ht="33" x14ac:dyDescent="0.2">
      <c r="A1060" s="101">
        <v>1037</v>
      </c>
      <c r="B1060" s="33">
        <v>31001</v>
      </c>
      <c r="C1060" s="14" t="s">
        <v>884</v>
      </c>
      <c r="D1060" s="49">
        <v>2</v>
      </c>
      <c r="E1060" s="69">
        <f t="shared" ref="E1060" si="707">SUM(F1060:I1060)</f>
        <v>4000</v>
      </c>
      <c r="F1060" s="69"/>
      <c r="G1060" s="69"/>
      <c r="H1060" s="69"/>
      <c r="I1060" s="100">
        <v>4000</v>
      </c>
      <c r="J1060" s="125">
        <f t="shared" ref="J1060" si="708">SUM(K1060:N1060)</f>
        <v>4000</v>
      </c>
      <c r="K1060" s="69"/>
      <c r="L1060" s="69"/>
      <c r="M1060" s="69"/>
      <c r="N1060" s="100">
        <v>4000</v>
      </c>
      <c r="O1060" s="125">
        <f>SUM(P1060:S1060)</f>
        <v>3786.22</v>
      </c>
      <c r="P1060" s="69"/>
      <c r="Q1060" s="69"/>
      <c r="R1060" s="69"/>
      <c r="S1060" s="100">
        <v>3786.22</v>
      </c>
      <c r="T1060" s="139">
        <f t="shared" si="686"/>
        <v>0.94655499999999992</v>
      </c>
      <c r="U1060" s="9" t="str">
        <f t="shared" si="686"/>
        <v xml:space="preserve"> </v>
      </c>
      <c r="V1060" s="9" t="str">
        <f t="shared" si="686"/>
        <v xml:space="preserve"> </v>
      </c>
      <c r="W1060" s="9" t="str">
        <f t="shared" si="686"/>
        <v xml:space="preserve"> </v>
      </c>
      <c r="X1060" s="140">
        <f t="shared" si="686"/>
        <v>0.94655499999999992</v>
      </c>
    </row>
    <row r="1061" spans="1:24" s="12" customFormat="1" x14ac:dyDescent="0.2">
      <c r="A1061" s="101"/>
      <c r="B1061" s="57"/>
      <c r="C1061" s="57" t="s">
        <v>885</v>
      </c>
      <c r="D1061" s="49">
        <v>1</v>
      </c>
      <c r="E1061" s="69">
        <f t="shared" ref="E1061:S1061" si="709">E1062</f>
        <v>6280</v>
      </c>
      <c r="F1061" s="69">
        <f t="shared" si="709"/>
        <v>0</v>
      </c>
      <c r="G1061" s="69">
        <f t="shared" si="709"/>
        <v>0</v>
      </c>
      <c r="H1061" s="69">
        <f t="shared" si="709"/>
        <v>0</v>
      </c>
      <c r="I1061" s="100">
        <f t="shared" si="709"/>
        <v>6280</v>
      </c>
      <c r="J1061" s="125">
        <f t="shared" si="709"/>
        <v>6280</v>
      </c>
      <c r="K1061" s="69">
        <f t="shared" si="709"/>
        <v>0</v>
      </c>
      <c r="L1061" s="69">
        <f t="shared" si="709"/>
        <v>0</v>
      </c>
      <c r="M1061" s="69">
        <f t="shared" si="709"/>
        <v>0</v>
      </c>
      <c r="N1061" s="100">
        <f t="shared" si="709"/>
        <v>6280</v>
      </c>
      <c r="O1061" s="125">
        <f t="shared" si="709"/>
        <v>5196.09</v>
      </c>
      <c r="P1061" s="69">
        <f t="shared" si="709"/>
        <v>0</v>
      </c>
      <c r="Q1061" s="69">
        <f t="shared" si="709"/>
        <v>0</v>
      </c>
      <c r="R1061" s="69">
        <f t="shared" si="709"/>
        <v>0</v>
      </c>
      <c r="S1061" s="100">
        <f t="shared" si="709"/>
        <v>5196.09</v>
      </c>
      <c r="T1061" s="139">
        <f t="shared" si="686"/>
        <v>0.82740286624203829</v>
      </c>
      <c r="U1061" s="9" t="str">
        <f t="shared" si="686"/>
        <v xml:space="preserve"> </v>
      </c>
      <c r="V1061" s="9" t="str">
        <f t="shared" si="686"/>
        <v xml:space="preserve"> </v>
      </c>
      <c r="W1061" s="9" t="str">
        <f t="shared" si="686"/>
        <v xml:space="preserve"> </v>
      </c>
      <c r="X1061" s="140">
        <f t="shared" si="686"/>
        <v>0.82740286624203829</v>
      </c>
    </row>
    <row r="1062" spans="1:24" s="12" customFormat="1" ht="33" x14ac:dyDescent="0.2">
      <c r="A1062" s="101">
        <v>1039</v>
      </c>
      <c r="B1062" s="33">
        <v>31001</v>
      </c>
      <c r="C1062" s="14" t="s">
        <v>886</v>
      </c>
      <c r="D1062" s="49">
        <v>2</v>
      </c>
      <c r="E1062" s="69">
        <f t="shared" ref="E1062" si="710">SUM(F1062:I1062)</f>
        <v>6280</v>
      </c>
      <c r="F1062" s="69"/>
      <c r="G1062" s="69"/>
      <c r="H1062" s="69"/>
      <c r="I1062" s="100">
        <v>6280</v>
      </c>
      <c r="J1062" s="125">
        <f t="shared" ref="J1062" si="711">SUM(K1062:N1062)</f>
        <v>6280</v>
      </c>
      <c r="K1062" s="69"/>
      <c r="L1062" s="69"/>
      <c r="M1062" s="69"/>
      <c r="N1062" s="100">
        <v>6280</v>
      </c>
      <c r="O1062" s="125">
        <f>SUM(P1062:S1062)</f>
        <v>5196.09</v>
      </c>
      <c r="P1062" s="69"/>
      <c r="Q1062" s="69"/>
      <c r="R1062" s="69"/>
      <c r="S1062" s="100">
        <v>5196.09</v>
      </c>
      <c r="T1062" s="139">
        <f t="shared" si="686"/>
        <v>0.82740286624203829</v>
      </c>
      <c r="U1062" s="9" t="str">
        <f t="shared" si="686"/>
        <v xml:space="preserve"> </v>
      </c>
      <c r="V1062" s="9" t="str">
        <f t="shared" si="686"/>
        <v xml:space="preserve"> </v>
      </c>
      <c r="W1062" s="9" t="str">
        <f t="shared" si="686"/>
        <v xml:space="preserve"> </v>
      </c>
      <c r="X1062" s="140">
        <f t="shared" si="686"/>
        <v>0.82740286624203829</v>
      </c>
    </row>
    <row r="1063" spans="1:24" s="12" customFormat="1" x14ac:dyDescent="0.2">
      <c r="A1063" s="101"/>
      <c r="B1063" s="57"/>
      <c r="C1063" s="57" t="s">
        <v>887</v>
      </c>
      <c r="D1063" s="49">
        <v>1</v>
      </c>
      <c r="E1063" s="69">
        <f t="shared" ref="E1063:S1063" si="712">E1064</f>
        <v>9920</v>
      </c>
      <c r="F1063" s="69">
        <f t="shared" si="712"/>
        <v>0</v>
      </c>
      <c r="G1063" s="69">
        <f t="shared" si="712"/>
        <v>0</v>
      </c>
      <c r="H1063" s="69">
        <f t="shared" si="712"/>
        <v>0</v>
      </c>
      <c r="I1063" s="100">
        <f t="shared" si="712"/>
        <v>9920</v>
      </c>
      <c r="J1063" s="125">
        <f t="shared" si="712"/>
        <v>9920</v>
      </c>
      <c r="K1063" s="69">
        <f t="shared" si="712"/>
        <v>0</v>
      </c>
      <c r="L1063" s="69">
        <f t="shared" si="712"/>
        <v>0</v>
      </c>
      <c r="M1063" s="69">
        <f t="shared" si="712"/>
        <v>0</v>
      </c>
      <c r="N1063" s="100">
        <f t="shared" si="712"/>
        <v>9920</v>
      </c>
      <c r="O1063" s="125">
        <f t="shared" si="712"/>
        <v>9044.2199999999993</v>
      </c>
      <c r="P1063" s="69">
        <f t="shared" si="712"/>
        <v>0</v>
      </c>
      <c r="Q1063" s="69">
        <f t="shared" si="712"/>
        <v>0</v>
      </c>
      <c r="R1063" s="69">
        <f t="shared" si="712"/>
        <v>0</v>
      </c>
      <c r="S1063" s="100">
        <f t="shared" si="712"/>
        <v>9044.2199999999993</v>
      </c>
      <c r="T1063" s="139">
        <f t="shared" si="686"/>
        <v>0.91171572580645155</v>
      </c>
      <c r="U1063" s="9" t="str">
        <f t="shared" si="686"/>
        <v xml:space="preserve"> </v>
      </c>
      <c r="V1063" s="9" t="str">
        <f t="shared" si="686"/>
        <v xml:space="preserve"> </v>
      </c>
      <c r="W1063" s="9" t="str">
        <f t="shared" si="686"/>
        <v xml:space="preserve"> </v>
      </c>
      <c r="X1063" s="140">
        <f t="shared" si="686"/>
        <v>0.91171572580645155</v>
      </c>
    </row>
    <row r="1064" spans="1:24" s="12" customFormat="1" ht="33" x14ac:dyDescent="0.2">
      <c r="A1064" s="101">
        <v>1051</v>
      </c>
      <c r="B1064" s="33">
        <v>31001</v>
      </c>
      <c r="C1064" s="14" t="s">
        <v>888</v>
      </c>
      <c r="D1064" s="49">
        <v>2</v>
      </c>
      <c r="E1064" s="69">
        <f t="shared" ref="E1064" si="713">SUM(F1064:I1064)</f>
        <v>9920</v>
      </c>
      <c r="F1064" s="69"/>
      <c r="G1064" s="69"/>
      <c r="H1064" s="69"/>
      <c r="I1064" s="100">
        <v>9920</v>
      </c>
      <c r="J1064" s="125">
        <f t="shared" ref="J1064" si="714">SUM(K1064:N1064)</f>
        <v>9920</v>
      </c>
      <c r="K1064" s="69"/>
      <c r="L1064" s="69"/>
      <c r="M1064" s="69"/>
      <c r="N1064" s="100">
        <v>9920</v>
      </c>
      <c r="O1064" s="125">
        <f>SUM(P1064:S1064)</f>
        <v>9044.2199999999993</v>
      </c>
      <c r="P1064" s="69"/>
      <c r="Q1064" s="69"/>
      <c r="R1064" s="69"/>
      <c r="S1064" s="100">
        <v>9044.2199999999993</v>
      </c>
      <c r="T1064" s="139">
        <f t="shared" si="686"/>
        <v>0.91171572580645155</v>
      </c>
      <c r="U1064" s="9" t="str">
        <f t="shared" si="686"/>
        <v xml:space="preserve"> </v>
      </c>
      <c r="V1064" s="9" t="str">
        <f t="shared" si="686"/>
        <v xml:space="preserve"> </v>
      </c>
      <c r="W1064" s="9" t="str">
        <f t="shared" si="686"/>
        <v xml:space="preserve"> </v>
      </c>
      <c r="X1064" s="140">
        <f t="shared" si="686"/>
        <v>0.91171572580645155</v>
      </c>
    </row>
    <row r="1065" spans="1:24" s="12" customFormat="1" x14ac:dyDescent="0.2">
      <c r="A1065" s="101"/>
      <c r="B1065" s="57"/>
      <c r="C1065" s="57" t="s">
        <v>889</v>
      </c>
      <c r="D1065" s="49">
        <v>1</v>
      </c>
      <c r="E1065" s="69">
        <f t="shared" ref="E1065:S1065" si="715">E1066</f>
        <v>4650</v>
      </c>
      <c r="F1065" s="69">
        <f t="shared" si="715"/>
        <v>0</v>
      </c>
      <c r="G1065" s="69">
        <f t="shared" si="715"/>
        <v>0</v>
      </c>
      <c r="H1065" s="69">
        <f>H1066</f>
        <v>0</v>
      </c>
      <c r="I1065" s="100">
        <f>I1066</f>
        <v>4650</v>
      </c>
      <c r="J1065" s="125">
        <f t="shared" si="715"/>
        <v>4650</v>
      </c>
      <c r="K1065" s="69">
        <f t="shared" si="715"/>
        <v>0</v>
      </c>
      <c r="L1065" s="69">
        <f t="shared" si="715"/>
        <v>0</v>
      </c>
      <c r="M1065" s="69">
        <f t="shared" si="715"/>
        <v>0</v>
      </c>
      <c r="N1065" s="100">
        <f t="shared" si="715"/>
        <v>4650</v>
      </c>
      <c r="O1065" s="125">
        <f t="shared" si="715"/>
        <v>4431.8999999999996</v>
      </c>
      <c r="P1065" s="69">
        <f t="shared" si="715"/>
        <v>0</v>
      </c>
      <c r="Q1065" s="69">
        <f t="shared" si="715"/>
        <v>0</v>
      </c>
      <c r="R1065" s="69">
        <f t="shared" si="715"/>
        <v>0</v>
      </c>
      <c r="S1065" s="100">
        <f t="shared" si="715"/>
        <v>4431.8999999999996</v>
      </c>
      <c r="T1065" s="139">
        <f t="shared" si="686"/>
        <v>0.95309677419354832</v>
      </c>
      <c r="U1065" s="9" t="str">
        <f t="shared" si="686"/>
        <v xml:space="preserve"> </v>
      </c>
      <c r="V1065" s="9" t="str">
        <f t="shared" si="686"/>
        <v xml:space="preserve"> </v>
      </c>
      <c r="W1065" s="9" t="str">
        <f t="shared" si="686"/>
        <v xml:space="preserve"> </v>
      </c>
      <c r="X1065" s="140">
        <f t="shared" si="686"/>
        <v>0.95309677419354832</v>
      </c>
    </row>
    <row r="1066" spans="1:24" s="12" customFormat="1" ht="33" x14ac:dyDescent="0.2">
      <c r="A1066" s="101">
        <v>1055</v>
      </c>
      <c r="B1066" s="33">
        <v>31001</v>
      </c>
      <c r="C1066" s="14" t="s">
        <v>890</v>
      </c>
      <c r="D1066" s="49">
        <v>2</v>
      </c>
      <c r="E1066" s="69">
        <f t="shared" ref="E1066" si="716">SUM(F1066:I1066)</f>
        <v>4650</v>
      </c>
      <c r="F1066" s="69"/>
      <c r="G1066" s="69"/>
      <c r="H1066" s="69"/>
      <c r="I1066" s="100">
        <v>4650</v>
      </c>
      <c r="J1066" s="125">
        <f t="shared" ref="J1066" si="717">SUM(K1066:N1066)</f>
        <v>4650</v>
      </c>
      <c r="K1066" s="69"/>
      <c r="L1066" s="69"/>
      <c r="M1066" s="69"/>
      <c r="N1066" s="100">
        <v>4650</v>
      </c>
      <c r="O1066" s="125">
        <f>SUM(P1066:S1066)</f>
        <v>4431.8999999999996</v>
      </c>
      <c r="P1066" s="69"/>
      <c r="Q1066" s="69"/>
      <c r="R1066" s="69"/>
      <c r="S1066" s="100">
        <v>4431.8999999999996</v>
      </c>
      <c r="T1066" s="139">
        <f t="shared" si="686"/>
        <v>0.95309677419354832</v>
      </c>
      <c r="U1066" s="9" t="str">
        <f t="shared" si="686"/>
        <v xml:space="preserve"> </v>
      </c>
      <c r="V1066" s="9" t="str">
        <f t="shared" si="686"/>
        <v xml:space="preserve"> </v>
      </c>
      <c r="W1066" s="9" t="str">
        <f t="shared" si="686"/>
        <v xml:space="preserve"> </v>
      </c>
      <c r="X1066" s="140">
        <f t="shared" si="686"/>
        <v>0.95309677419354832</v>
      </c>
    </row>
    <row r="1067" spans="1:24" s="12" customFormat="1" x14ac:dyDescent="0.2">
      <c r="A1067" s="101"/>
      <c r="B1067" s="57"/>
      <c r="C1067" s="57" t="s">
        <v>891</v>
      </c>
      <c r="D1067" s="49">
        <v>1</v>
      </c>
      <c r="E1067" s="69">
        <f t="shared" ref="E1067:S1067" si="718">E1068</f>
        <v>12956052.800000001</v>
      </c>
      <c r="F1067" s="69">
        <f t="shared" si="718"/>
        <v>12956052.800000001</v>
      </c>
      <c r="G1067" s="69">
        <f t="shared" si="718"/>
        <v>0</v>
      </c>
      <c r="H1067" s="69">
        <f t="shared" si="718"/>
        <v>0</v>
      </c>
      <c r="I1067" s="100">
        <f t="shared" si="718"/>
        <v>0</v>
      </c>
      <c r="J1067" s="125">
        <f t="shared" si="718"/>
        <v>0</v>
      </c>
      <c r="K1067" s="69">
        <f t="shared" si="718"/>
        <v>0</v>
      </c>
      <c r="L1067" s="69">
        <f t="shared" si="718"/>
        <v>0</v>
      </c>
      <c r="M1067" s="69">
        <f t="shared" si="718"/>
        <v>0</v>
      </c>
      <c r="N1067" s="100">
        <f t="shared" si="718"/>
        <v>0</v>
      </c>
      <c r="O1067" s="125">
        <f t="shared" si="718"/>
        <v>0</v>
      </c>
      <c r="P1067" s="69">
        <f t="shared" si="718"/>
        <v>0</v>
      </c>
      <c r="Q1067" s="69">
        <f t="shared" si="718"/>
        <v>0</v>
      </c>
      <c r="R1067" s="69">
        <f t="shared" si="718"/>
        <v>0</v>
      </c>
      <c r="S1067" s="100">
        <f t="shared" si="718"/>
        <v>0</v>
      </c>
      <c r="T1067" s="139" t="str">
        <f t="shared" si="686"/>
        <v xml:space="preserve"> </v>
      </c>
      <c r="U1067" s="9" t="str">
        <f t="shared" si="686"/>
        <v xml:space="preserve"> </v>
      </c>
      <c r="V1067" s="9" t="str">
        <f t="shared" si="686"/>
        <v xml:space="preserve"> </v>
      </c>
      <c r="W1067" s="9" t="str">
        <f t="shared" si="686"/>
        <v xml:space="preserve"> </v>
      </c>
      <c r="X1067" s="140" t="str">
        <f t="shared" si="686"/>
        <v xml:space="preserve"> </v>
      </c>
    </row>
    <row r="1068" spans="1:24" s="12" customFormat="1" ht="17.25" thickBot="1" x14ac:dyDescent="0.25">
      <c r="A1068" s="119">
        <v>1139</v>
      </c>
      <c r="B1068" s="120">
        <v>11001</v>
      </c>
      <c r="C1068" s="121" t="s">
        <v>892</v>
      </c>
      <c r="D1068" s="122">
        <v>2</v>
      </c>
      <c r="E1068" s="123">
        <f>SUM(F1068:I1068)</f>
        <v>12956052.800000001</v>
      </c>
      <c r="F1068" s="123">
        <v>12956052.800000001</v>
      </c>
      <c r="G1068" s="123"/>
      <c r="H1068" s="123"/>
      <c r="I1068" s="124"/>
      <c r="J1068" s="137">
        <f>SUM(K1068:N1068)</f>
        <v>0</v>
      </c>
      <c r="K1068" s="123"/>
      <c r="L1068" s="123"/>
      <c r="M1068" s="123"/>
      <c r="N1068" s="124"/>
      <c r="O1068" s="137">
        <f>SUM(P1068:S1068)</f>
        <v>0</v>
      </c>
      <c r="P1068" s="123"/>
      <c r="Q1068" s="123"/>
      <c r="R1068" s="123"/>
      <c r="S1068" s="124"/>
      <c r="T1068" s="143" t="str">
        <f t="shared" si="686"/>
        <v xml:space="preserve"> </v>
      </c>
      <c r="U1068" s="144" t="str">
        <f t="shared" si="686"/>
        <v xml:space="preserve"> </v>
      </c>
      <c r="V1068" s="144" t="str">
        <f t="shared" si="686"/>
        <v xml:space="preserve"> </v>
      </c>
      <c r="W1068" s="144" t="str">
        <f t="shared" si="686"/>
        <v xml:space="preserve"> </v>
      </c>
      <c r="X1068" s="145" t="str">
        <f t="shared" si="686"/>
        <v xml:space="preserve"> </v>
      </c>
    </row>
    <row r="1069" spans="1:24" x14ac:dyDescent="0.2">
      <c r="E1069" s="91"/>
      <c r="F1069" s="91"/>
      <c r="G1069" s="91"/>
      <c r="H1069" s="91"/>
      <c r="I1069" s="91"/>
      <c r="J1069" s="91"/>
      <c r="K1069" s="91"/>
      <c r="L1069" s="91"/>
      <c r="M1069" s="91"/>
      <c r="N1069" s="91"/>
      <c r="O1069" s="91"/>
      <c r="P1069" s="91"/>
      <c r="Q1069" s="91"/>
      <c r="R1069" s="91"/>
      <c r="S1069" s="91"/>
    </row>
    <row r="1070" spans="1:24" x14ac:dyDescent="0.2">
      <c r="E1070" s="91"/>
      <c r="F1070" s="91"/>
      <c r="G1070" s="91"/>
      <c r="H1070" s="91"/>
      <c r="I1070" s="91"/>
      <c r="J1070" s="91"/>
      <c r="K1070" s="91"/>
      <c r="L1070" s="91"/>
      <c r="M1070" s="91"/>
      <c r="N1070" s="91"/>
      <c r="O1070" s="91"/>
      <c r="P1070" s="91"/>
      <c r="Q1070" s="91"/>
      <c r="R1070" s="91"/>
      <c r="S1070" s="91"/>
    </row>
    <row r="1071" spans="1:24" x14ac:dyDescent="0.2">
      <c r="A1071" s="156" t="s">
        <v>934</v>
      </c>
      <c r="B1071" s="156"/>
      <c r="C1071" s="156"/>
      <c r="D1071" s="156"/>
      <c r="E1071" s="156"/>
      <c r="F1071" s="156"/>
      <c r="G1071" s="156"/>
      <c r="H1071" s="156"/>
      <c r="I1071" s="156"/>
      <c r="J1071" s="91"/>
      <c r="K1071" s="91"/>
      <c r="L1071" s="91"/>
      <c r="M1071" s="91"/>
      <c r="N1071" s="91"/>
      <c r="O1071" s="91"/>
      <c r="P1071" s="91"/>
      <c r="Q1071" s="91"/>
      <c r="R1071" s="91"/>
      <c r="S1071" s="91"/>
    </row>
    <row r="1072" spans="1:24" x14ac:dyDescent="0.2">
      <c r="A1072" s="146" t="s">
        <v>933</v>
      </c>
      <c r="B1072" s="146"/>
      <c r="C1072" s="146"/>
      <c r="D1072" s="146"/>
      <c r="E1072" s="146"/>
      <c r="F1072" s="146"/>
      <c r="G1072" s="146"/>
      <c r="H1072" s="95"/>
      <c r="I1072" s="95"/>
      <c r="J1072" s="91"/>
      <c r="K1072" s="91"/>
      <c r="L1072" s="91"/>
      <c r="M1072" s="91"/>
      <c r="N1072" s="91"/>
      <c r="O1072" s="91"/>
      <c r="P1072" s="91"/>
      <c r="Q1072" s="91"/>
      <c r="R1072" s="91"/>
      <c r="S1072" s="91"/>
    </row>
    <row r="1073" spans="5:19" x14ac:dyDescent="0.2">
      <c r="E1073" s="91"/>
      <c r="F1073" s="91"/>
      <c r="G1073" s="91"/>
      <c r="H1073" s="91"/>
      <c r="I1073" s="91"/>
      <c r="J1073" s="91"/>
      <c r="K1073" s="91"/>
      <c r="L1073" s="91"/>
      <c r="M1073" s="91"/>
      <c r="N1073" s="91"/>
      <c r="O1073" s="91"/>
      <c r="P1073" s="91"/>
      <c r="Q1073" s="91"/>
      <c r="R1073" s="91"/>
      <c r="S1073" s="91"/>
    </row>
    <row r="1074" spans="5:19" x14ac:dyDescent="0.2">
      <c r="E1074" s="91"/>
      <c r="F1074" s="91"/>
      <c r="G1074" s="91"/>
      <c r="H1074" s="91"/>
      <c r="I1074" s="91"/>
      <c r="J1074" s="91"/>
      <c r="K1074" s="91"/>
      <c r="L1074" s="91"/>
      <c r="M1074" s="91"/>
      <c r="N1074" s="91"/>
      <c r="O1074" s="91"/>
      <c r="P1074" s="91"/>
      <c r="Q1074" s="91"/>
      <c r="R1074" s="91"/>
      <c r="S1074" s="91"/>
    </row>
  </sheetData>
  <mergeCells count="16">
    <mergeCell ref="O11:S11"/>
    <mergeCell ref="T11:X11"/>
    <mergeCell ref="E12:E13"/>
    <mergeCell ref="F12:I12"/>
    <mergeCell ref="J12:J13"/>
    <mergeCell ref="K12:N12"/>
    <mergeCell ref="O12:O13"/>
    <mergeCell ref="P12:S12"/>
    <mergeCell ref="T12:T13"/>
    <mergeCell ref="U12:X12"/>
    <mergeCell ref="A1072:G1072"/>
    <mergeCell ref="A11:B12"/>
    <mergeCell ref="C11:C13"/>
    <mergeCell ref="E11:I11"/>
    <mergeCell ref="J11:N11"/>
    <mergeCell ref="A1071:I1071"/>
  </mergeCells>
  <printOptions horizontalCentered="1"/>
  <pageMargins left="0.16" right="0.16" top="0.28999999999999998" bottom="0.36" header="0.17" footer="0.16"/>
  <pageSetup paperSize="9" scale="42" firstPageNumber="478" orientation="landscape" useFirstPageNumber="1" horizontalDpi="96" verticalDpi="96" r:id="rId1"/>
  <headerFooter>
    <oddFooter>&amp;L&amp;"GHEA Grapalat,Regular"Հայաստանի Հանրապետության ֆինանսների նախարարություն&amp;R&amp;"GHEA Grapalat,Regular"&amp;F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kapital verj</vt:lpstr>
      <vt:lpstr>'kapital verj'!Print_Titles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Աննա Սարգսյան</dc:creator>
  <cp:lastModifiedBy>Emma Ghaytanjyan</cp:lastModifiedBy>
  <cp:lastPrinted>2024-04-11T12:58:54Z</cp:lastPrinted>
  <dcterms:created xsi:type="dcterms:W3CDTF">2024-04-11T06:19:37Z</dcterms:created>
  <dcterms:modified xsi:type="dcterms:W3CDTF">2024-04-11T13:38:27Z</dcterms:modified>
</cp:coreProperties>
</file>