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sine\Desktop\korona\2024\02.2024\27.02.24\gyumri 6-N\"/>
    </mc:Choice>
  </mc:AlternateContent>
  <xr:revisionPtr revIDLastSave="0" documentId="13_ncr:1_{5F931129-784E-4AD9-A352-F213BD2E69D2}" xr6:coauthVersionLast="47" xr6:coauthVersionMax="47" xr10:uidLastSave="{00000000-0000-0000-0000-000000000000}"/>
  <bookViews>
    <workbookView xWindow="3120" yWindow="3120" windowWidth="21600" windowHeight="11385" xr2:uid="{00000000-000D-0000-FFFF-FFFF00000000}"/>
  </bookViews>
  <sheets>
    <sheet name="1. Ekamutner" sheetId="9" r:id="rId1"/>
  </sheets>
  <definedNames>
    <definedName name="_xlnm._FilterDatabase" localSheetId="0" hidden="1">'1. Ekamutner'!$A$11:$J$126</definedName>
    <definedName name="_xlnm.Print_Area" localSheetId="0">'1. Ekamutner'!$A$1:$J$126</definedName>
  </definedNames>
  <calcPr calcId="191029"/>
</workbook>
</file>

<file path=xl/calcChain.xml><?xml version="1.0" encoding="utf-8"?>
<calcChain xmlns="http://schemas.openxmlformats.org/spreadsheetml/2006/main">
  <c r="F70" i="9" l="1"/>
  <c r="E124" i="9" l="1"/>
  <c r="E81" i="9" l="1"/>
  <c r="E78" i="9"/>
  <c r="E19" i="9"/>
  <c r="E17" i="9"/>
  <c r="J47" i="9" l="1"/>
  <c r="I47" i="9"/>
  <c r="H47" i="9"/>
  <c r="G47" i="9"/>
  <c r="E54" i="9" l="1"/>
  <c r="D42" i="9"/>
  <c r="D41" i="9"/>
  <c r="J42" i="9" l="1"/>
  <c r="G42" i="9"/>
  <c r="H42" i="9"/>
  <c r="I42" i="9"/>
  <c r="J41" i="9"/>
  <c r="G41" i="9"/>
  <c r="H41" i="9"/>
  <c r="I41" i="9"/>
  <c r="D16" i="9" l="1"/>
  <c r="D17" i="9"/>
  <c r="F69" i="9"/>
  <c r="E14" i="9"/>
  <c r="D15" i="9"/>
  <c r="E18" i="9"/>
  <c r="D19" i="9"/>
  <c r="E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E44" i="9"/>
  <c r="E43" i="9" s="1"/>
  <c r="D45" i="9"/>
  <c r="D46" i="9"/>
  <c r="E48" i="9"/>
  <c r="E47" i="9" s="1"/>
  <c r="D49" i="9"/>
  <c r="D50" i="9"/>
  <c r="D51" i="9"/>
  <c r="D52" i="9"/>
  <c r="D55" i="9"/>
  <c r="G55" i="9" s="1"/>
  <c r="G54" i="9" s="1"/>
  <c r="F56" i="9"/>
  <c r="D57" i="9"/>
  <c r="E58" i="9"/>
  <c r="D59" i="9"/>
  <c r="F60" i="9"/>
  <c r="D61" i="9"/>
  <c r="D60" i="9" s="1"/>
  <c r="D63" i="9"/>
  <c r="E64" i="9"/>
  <c r="E62" i="9" s="1"/>
  <c r="D65" i="9"/>
  <c r="H65" i="9" s="1"/>
  <c r="D66" i="9"/>
  <c r="D67" i="9"/>
  <c r="J67" i="9" s="1"/>
  <c r="D68" i="9"/>
  <c r="J68" i="9" s="1"/>
  <c r="D70" i="9"/>
  <c r="D71" i="9"/>
  <c r="J71" i="9" s="1"/>
  <c r="F73" i="9"/>
  <c r="D74" i="9"/>
  <c r="E75" i="9"/>
  <c r="D76" i="9"/>
  <c r="E77" i="9"/>
  <c r="D78" i="9"/>
  <c r="D79" i="9"/>
  <c r="D80" i="9"/>
  <c r="D81" i="9"/>
  <c r="E82" i="9"/>
  <c r="D83" i="9"/>
  <c r="D84" i="9"/>
  <c r="D85" i="9"/>
  <c r="D89" i="9"/>
  <c r="D90" i="9"/>
  <c r="D91" i="9"/>
  <c r="D92" i="9"/>
  <c r="D93" i="9"/>
  <c r="D94" i="9"/>
  <c r="E95" i="9"/>
  <c r="E87" i="9" s="1"/>
  <c r="E86" i="9" s="1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E112" i="9"/>
  <c r="D113" i="9"/>
  <c r="D114" i="9"/>
  <c r="E115" i="9"/>
  <c r="D116" i="9"/>
  <c r="D117" i="9"/>
  <c r="J117" i="9" s="1"/>
  <c r="F118" i="9"/>
  <c r="D119" i="9"/>
  <c r="J119" i="9" s="1"/>
  <c r="D120" i="9"/>
  <c r="E121" i="9"/>
  <c r="D122" i="9"/>
  <c r="D124" i="9"/>
  <c r="D18" i="9"/>
  <c r="G110" i="9" l="1"/>
  <c r="H110" i="9"/>
  <c r="I110" i="9"/>
  <c r="J110" i="9"/>
  <c r="G106" i="9"/>
  <c r="H106" i="9"/>
  <c r="I106" i="9"/>
  <c r="J106" i="9"/>
  <c r="G102" i="9"/>
  <c r="H102" i="9"/>
  <c r="I102" i="9"/>
  <c r="J102" i="9"/>
  <c r="G98" i="9"/>
  <c r="G95" i="9" s="1"/>
  <c r="H98" i="9"/>
  <c r="I98" i="9"/>
  <c r="J98" i="9"/>
  <c r="J94" i="9"/>
  <c r="G94" i="9"/>
  <c r="H94" i="9"/>
  <c r="I94" i="9"/>
  <c r="J90" i="9"/>
  <c r="G90" i="9"/>
  <c r="H90" i="9"/>
  <c r="I90" i="9"/>
  <c r="J83" i="9"/>
  <c r="G83" i="9"/>
  <c r="H83" i="9"/>
  <c r="I83" i="9"/>
  <c r="J79" i="9"/>
  <c r="G79" i="9"/>
  <c r="H79" i="9"/>
  <c r="I79" i="9"/>
  <c r="J45" i="9"/>
  <c r="G45" i="9"/>
  <c r="H45" i="9"/>
  <c r="I45" i="9"/>
  <c r="J38" i="9"/>
  <c r="G38" i="9"/>
  <c r="H38" i="9"/>
  <c r="I38" i="9"/>
  <c r="J34" i="9"/>
  <c r="G34" i="9"/>
  <c r="H34" i="9"/>
  <c r="I34" i="9"/>
  <c r="J30" i="9"/>
  <c r="G30" i="9"/>
  <c r="H30" i="9"/>
  <c r="I30" i="9"/>
  <c r="J26" i="9"/>
  <c r="G26" i="9"/>
  <c r="H26" i="9"/>
  <c r="I26" i="9"/>
  <c r="G111" i="9"/>
  <c r="H111" i="9"/>
  <c r="I111" i="9"/>
  <c r="J111" i="9"/>
  <c r="G107" i="9"/>
  <c r="H107" i="9"/>
  <c r="I107" i="9"/>
  <c r="J107" i="9"/>
  <c r="G103" i="9"/>
  <c r="H103" i="9"/>
  <c r="I103" i="9"/>
  <c r="J103" i="9"/>
  <c r="G99" i="9"/>
  <c r="H99" i="9"/>
  <c r="I99" i="9"/>
  <c r="J99" i="9"/>
  <c r="J91" i="9"/>
  <c r="G91" i="9"/>
  <c r="H91" i="9"/>
  <c r="I91" i="9"/>
  <c r="J84" i="9"/>
  <c r="G84" i="9"/>
  <c r="H84" i="9"/>
  <c r="I84" i="9"/>
  <c r="J80" i="9"/>
  <c r="G80" i="9"/>
  <c r="H80" i="9"/>
  <c r="I80" i="9"/>
  <c r="J76" i="9"/>
  <c r="G76" i="9"/>
  <c r="G75" i="9" s="1"/>
  <c r="H76" i="9"/>
  <c r="I76" i="9"/>
  <c r="I75" i="9" s="1"/>
  <c r="J66" i="9"/>
  <c r="G66" i="9"/>
  <c r="H66" i="9"/>
  <c r="I66" i="9"/>
  <c r="G57" i="9"/>
  <c r="G56" i="9" s="1"/>
  <c r="J57" i="9"/>
  <c r="J56" i="9" s="1"/>
  <c r="I57" i="9"/>
  <c r="H57" i="9"/>
  <c r="H56" i="9" s="1"/>
  <c r="J46" i="9"/>
  <c r="G46" i="9"/>
  <c r="H46" i="9"/>
  <c r="I46" i="9"/>
  <c r="J39" i="9"/>
  <c r="G39" i="9"/>
  <c r="H39" i="9"/>
  <c r="I39" i="9"/>
  <c r="J35" i="9"/>
  <c r="G35" i="9"/>
  <c r="H35" i="9"/>
  <c r="I35" i="9"/>
  <c r="J31" i="9"/>
  <c r="G31" i="9"/>
  <c r="H31" i="9"/>
  <c r="I31" i="9"/>
  <c r="J27" i="9"/>
  <c r="G27" i="9"/>
  <c r="H27" i="9"/>
  <c r="I27" i="9"/>
  <c r="J23" i="9"/>
  <c r="G23" i="9"/>
  <c r="H23" i="9"/>
  <c r="I23" i="9"/>
  <c r="G108" i="9"/>
  <c r="H108" i="9"/>
  <c r="I108" i="9"/>
  <c r="J108" i="9"/>
  <c r="G104" i="9"/>
  <c r="H104" i="9"/>
  <c r="I104" i="9"/>
  <c r="J104" i="9"/>
  <c r="G100" i="9"/>
  <c r="H100" i="9"/>
  <c r="I100" i="9"/>
  <c r="J100" i="9"/>
  <c r="J92" i="9"/>
  <c r="G92" i="9"/>
  <c r="H92" i="9"/>
  <c r="I92" i="9"/>
  <c r="J85" i="9"/>
  <c r="G85" i="9"/>
  <c r="H85" i="9"/>
  <c r="I85" i="9"/>
  <c r="J63" i="9"/>
  <c r="G63" i="9"/>
  <c r="H63" i="9"/>
  <c r="I63" i="9"/>
  <c r="J40" i="9"/>
  <c r="G40" i="9"/>
  <c r="H40" i="9"/>
  <c r="I40" i="9"/>
  <c r="J36" i="9"/>
  <c r="G36" i="9"/>
  <c r="H36" i="9"/>
  <c r="I36" i="9"/>
  <c r="J32" i="9"/>
  <c r="G32" i="9"/>
  <c r="H32" i="9"/>
  <c r="I32" i="9"/>
  <c r="J28" i="9"/>
  <c r="G28" i="9"/>
  <c r="H28" i="9"/>
  <c r="I28" i="9"/>
  <c r="J24" i="9"/>
  <c r="G24" i="9"/>
  <c r="H24" i="9"/>
  <c r="I24" i="9"/>
  <c r="G113" i="9"/>
  <c r="H113" i="9"/>
  <c r="I113" i="9"/>
  <c r="J113" i="9"/>
  <c r="J112" i="9" s="1"/>
  <c r="G109" i="9"/>
  <c r="H109" i="9"/>
  <c r="I109" i="9"/>
  <c r="J109" i="9"/>
  <c r="G105" i="9"/>
  <c r="H105" i="9"/>
  <c r="I105" i="9"/>
  <c r="J105" i="9"/>
  <c r="G101" i="9"/>
  <c r="H101" i="9"/>
  <c r="I101" i="9"/>
  <c r="J101" i="9"/>
  <c r="H97" i="9"/>
  <c r="I97" i="9"/>
  <c r="J97" i="9"/>
  <c r="J93" i="9"/>
  <c r="G93" i="9"/>
  <c r="H93" i="9"/>
  <c r="I93" i="9"/>
  <c r="J89" i="9"/>
  <c r="G89" i="9"/>
  <c r="H89" i="9"/>
  <c r="I89" i="9"/>
  <c r="J74" i="9"/>
  <c r="J73" i="9" s="1"/>
  <c r="G74" i="9"/>
  <c r="G73" i="9" s="1"/>
  <c r="H74" i="9"/>
  <c r="H73" i="9" s="1"/>
  <c r="I74" i="9"/>
  <c r="J37" i="9"/>
  <c r="G37" i="9"/>
  <c r="H37" i="9"/>
  <c r="I37" i="9"/>
  <c r="J33" i="9"/>
  <c r="G33" i="9"/>
  <c r="H33" i="9"/>
  <c r="I33" i="9"/>
  <c r="J29" i="9"/>
  <c r="G29" i="9"/>
  <c r="H29" i="9"/>
  <c r="I29" i="9"/>
  <c r="J25" i="9"/>
  <c r="G25" i="9"/>
  <c r="H25" i="9"/>
  <c r="I25" i="9"/>
  <c r="J70" i="9"/>
  <c r="J69" i="9" s="1"/>
  <c r="J124" i="9"/>
  <c r="J96" i="9"/>
  <c r="H96" i="9"/>
  <c r="I96" i="9"/>
  <c r="I95" i="9" s="1"/>
  <c r="J59" i="9"/>
  <c r="J58" i="9" s="1"/>
  <c r="H81" i="9"/>
  <c r="I81" i="9"/>
  <c r="J81" i="9"/>
  <c r="G81" i="9"/>
  <c r="G78" i="9"/>
  <c r="J78" i="9"/>
  <c r="H78" i="9"/>
  <c r="H77" i="9" s="1"/>
  <c r="I78" i="9"/>
  <c r="I18" i="9"/>
  <c r="H18" i="9"/>
  <c r="J19" i="9"/>
  <c r="J18" i="9" s="1"/>
  <c r="G18" i="9"/>
  <c r="G16" i="9"/>
  <c r="J16" i="9"/>
  <c r="H16" i="9"/>
  <c r="I16" i="9"/>
  <c r="J15" i="9"/>
  <c r="I15" i="9"/>
  <c r="G15" i="9"/>
  <c r="H15" i="9"/>
  <c r="H17" i="9"/>
  <c r="I17" i="9"/>
  <c r="J17" i="9"/>
  <c r="D95" i="9"/>
  <c r="D87" i="9" s="1"/>
  <c r="I65" i="9"/>
  <c r="I64" i="9" s="1"/>
  <c r="E53" i="9"/>
  <c r="F53" i="9"/>
  <c r="G67" i="9"/>
  <c r="G58" i="9"/>
  <c r="G65" i="9"/>
  <c r="G64" i="9" s="1"/>
  <c r="G82" i="9"/>
  <c r="J65" i="9"/>
  <c r="D112" i="9"/>
  <c r="H68" i="9"/>
  <c r="J55" i="9"/>
  <c r="J54" i="9" s="1"/>
  <c r="H67" i="9"/>
  <c r="D44" i="9"/>
  <c r="D43" i="9" s="1"/>
  <c r="I71" i="9"/>
  <c r="I69" i="9" s="1"/>
  <c r="G61" i="9"/>
  <c r="G60" i="9" s="1"/>
  <c r="D54" i="9"/>
  <c r="G115" i="9"/>
  <c r="D58" i="9"/>
  <c r="I68" i="9"/>
  <c r="I56" i="9"/>
  <c r="E21" i="9"/>
  <c r="E20" i="9" s="1"/>
  <c r="E13" i="9" s="1"/>
  <c r="I112" i="9"/>
  <c r="D121" i="9"/>
  <c r="I58" i="9"/>
  <c r="I55" i="9"/>
  <c r="I54" i="9" s="1"/>
  <c r="D48" i="9"/>
  <c r="D47" i="9" s="1"/>
  <c r="G118" i="9"/>
  <c r="I121" i="9"/>
  <c r="H58" i="9"/>
  <c r="I73" i="9"/>
  <c r="I67" i="9"/>
  <c r="G68" i="9"/>
  <c r="D73" i="9"/>
  <c r="H55" i="9"/>
  <c r="H54" i="9" s="1"/>
  <c r="D118" i="9"/>
  <c r="G121" i="9"/>
  <c r="D115" i="9"/>
  <c r="J61" i="9"/>
  <c r="J60" i="9" s="1"/>
  <c r="H75" i="9"/>
  <c r="G71" i="9"/>
  <c r="G69" i="9" s="1"/>
  <c r="D75" i="9"/>
  <c r="D56" i="9"/>
  <c r="I61" i="9"/>
  <c r="I60" i="9" s="1"/>
  <c r="J75" i="9"/>
  <c r="I115" i="9"/>
  <c r="E72" i="9"/>
  <c r="H71" i="9"/>
  <c r="H61" i="9"/>
  <c r="H60" i="9" s="1"/>
  <c r="D82" i="9"/>
  <c r="D22" i="9"/>
  <c r="H118" i="9"/>
  <c r="D77" i="9"/>
  <c r="D69" i="9"/>
  <c r="D64" i="9"/>
  <c r="D62" i="9" s="1"/>
  <c r="H64" i="9"/>
  <c r="D14" i="9"/>
  <c r="H95" i="9" l="1"/>
  <c r="H87" i="9" s="1"/>
  <c r="H86" i="9" s="1"/>
  <c r="J77" i="9"/>
  <c r="G87" i="9"/>
  <c r="G86" i="9" s="1"/>
  <c r="I87" i="9"/>
  <c r="I86" i="9" s="1"/>
  <c r="J95" i="9"/>
  <c r="J87" i="9" s="1"/>
  <c r="J86" i="9" s="1"/>
  <c r="J64" i="9"/>
  <c r="I77" i="9"/>
  <c r="J44" i="9"/>
  <c r="J43" i="9" s="1"/>
  <c r="G44" i="9"/>
  <c r="G43" i="9" s="1"/>
  <c r="J22" i="9"/>
  <c r="J21" i="9" s="1"/>
  <c r="J20" i="9" s="1"/>
  <c r="G22" i="9"/>
  <c r="G21" i="9" s="1"/>
  <c r="G20" i="9" s="1"/>
  <c r="H22" i="9"/>
  <c r="H21" i="9" s="1"/>
  <c r="H20" i="9" s="1"/>
  <c r="I22" i="9"/>
  <c r="I21" i="9" s="1"/>
  <c r="I20" i="9" s="1"/>
  <c r="H44" i="9"/>
  <c r="H43" i="9" s="1"/>
  <c r="I44" i="9"/>
  <c r="I43" i="9" s="1"/>
  <c r="H69" i="9"/>
  <c r="D86" i="9"/>
  <c r="G14" i="9"/>
  <c r="I14" i="9"/>
  <c r="J14" i="9"/>
  <c r="D21" i="9"/>
  <c r="D20" i="9" s="1"/>
  <c r="D13" i="9" s="1"/>
  <c r="J118" i="9"/>
  <c r="H82" i="9"/>
  <c r="H121" i="9"/>
  <c r="H112" i="9"/>
  <c r="H62" i="9"/>
  <c r="I118" i="9"/>
  <c r="J121" i="9"/>
  <c r="I82" i="9"/>
  <c r="J115" i="9"/>
  <c r="G112" i="9"/>
  <c r="J62" i="9"/>
  <c r="J53" i="9" s="1"/>
  <c r="H115" i="9"/>
  <c r="J82" i="9"/>
  <c r="I62" i="9"/>
  <c r="I53" i="9" s="1"/>
  <c r="G77" i="9"/>
  <c r="D53" i="9"/>
  <c r="E12" i="9"/>
  <c r="D72" i="9"/>
  <c r="G62" i="9"/>
  <c r="G53" i="9" s="1"/>
  <c r="H14" i="9"/>
  <c r="H53" i="9" l="1"/>
  <c r="H13" i="9"/>
  <c r="J13" i="9"/>
  <c r="G13" i="9"/>
  <c r="I13" i="9"/>
  <c r="G72" i="9"/>
  <c r="I72" i="9"/>
  <c r="J72" i="9"/>
  <c r="H72" i="9"/>
  <c r="D12" i="9"/>
  <c r="G12" i="9" l="1"/>
  <c r="J12" i="9"/>
  <c r="I12" i="9"/>
  <c r="H12" i="9"/>
  <c r="F123" i="9" l="1"/>
  <c r="F121" i="9" l="1"/>
  <c r="F72" i="9" s="1"/>
  <c r="F12" i="9" s="1"/>
  <c r="D123" i="9"/>
  <c r="J123" i="9" l="1"/>
  <c r="I123" i="9"/>
  <c r="G123" i="9" l="1"/>
  <c r="H123" i="9"/>
</calcChain>
</file>

<file path=xl/sharedStrings.xml><?xml version="1.0" encoding="utf-8"?>
<sst xmlns="http://schemas.openxmlformats.org/spreadsheetml/2006/main" count="286" uniqueCount="180">
  <si>
    <t>X</t>
  </si>
  <si>
    <t>Տողի NN</t>
  </si>
  <si>
    <t>այդ թվում`</t>
  </si>
  <si>
    <t>Ըստ  եռամսյակների</t>
  </si>
  <si>
    <t>Ընդամենը (ս.5+ս.6)</t>
  </si>
  <si>
    <t>վարչական մաս</t>
  </si>
  <si>
    <t>ֆոնդային մաս</t>
  </si>
  <si>
    <t xml:space="preserve">այդ թվում` </t>
  </si>
  <si>
    <t>Հայաստանի Հանրապետության Շիրակի մարզի</t>
  </si>
  <si>
    <t>1300</t>
  </si>
  <si>
    <t>1310</t>
  </si>
  <si>
    <t>1311</t>
  </si>
  <si>
    <t>1320</t>
  </si>
  <si>
    <t>1321</t>
  </si>
  <si>
    <t>1330</t>
  </si>
  <si>
    <t>1331</t>
  </si>
  <si>
    <t>1332</t>
  </si>
  <si>
    <t>1333</t>
  </si>
  <si>
    <t>1334</t>
  </si>
  <si>
    <t>1340</t>
  </si>
  <si>
    <t>1341</t>
  </si>
  <si>
    <t>1342</t>
  </si>
  <si>
    <t>1350</t>
  </si>
  <si>
    <t>1351</t>
  </si>
  <si>
    <t>1352</t>
  </si>
  <si>
    <t>1360</t>
  </si>
  <si>
    <t>1361</t>
  </si>
  <si>
    <t>1362</t>
  </si>
  <si>
    <t>1370</t>
  </si>
  <si>
    <t>1371</t>
  </si>
  <si>
    <t>1372</t>
  </si>
  <si>
    <t>1380</t>
  </si>
  <si>
    <t>1381</t>
  </si>
  <si>
    <t>1382</t>
  </si>
  <si>
    <t>1390</t>
  </si>
  <si>
    <t>1391</t>
  </si>
  <si>
    <t>1392</t>
  </si>
  <si>
    <t>1393</t>
  </si>
  <si>
    <t>1353</t>
  </si>
  <si>
    <t xml:space="preserve"> Համայնքի վարչական տարածքում գոյություն ունեցող շենքերի և շինությունների վերակառուցման, վերականգնման, ուժեղացման, արդիականացման և բարեկարգման աշխատանքների (բացառությամբ Հայաստանի Հանրապետության օրենսդրությամբ սահմանված շինարարության թույլտվություն չպահանջվող դեպքերի) թույլտվության համար</t>
  </si>
  <si>
    <t xml:space="preserve"> Համայնքի վարչական տարածքում շենքերի, շինությունների և քաղաքաշինական այլ օբյեկտների քանդման թույլտվության համար</t>
  </si>
  <si>
    <t>Համայնքի վարչական տարածքում հեղուկ վառելիքի, սեղմված բնական կամ հեղուկացված նավթային գազերի վաճառքի թույլտվության համար՝ օրացուցային տարվա համար</t>
  </si>
  <si>
    <t>Համայնքի վարչական տարածքում գտնվող խանութներում և կրպակներում հեղուկ վառելիքի, սեղմված բնական կամ հեղուկացված նավթային գազերի,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</si>
  <si>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վարչական տարածքում թանկարժեք մետաղներից պատրաստված իրերի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</si>
  <si>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</si>
  <si>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Բացօթյա առևտրի կազմակերպման թույլտվության համար</t>
  </si>
  <si>
    <t>Համայնքի վարչական տարածքում, համայնքային կանոններին համապատասխան, հանրային սննդի կազմակերպման և իրացման թույլտվության համար</t>
  </si>
  <si>
    <t xml:space="preserve"> Համայնքի խորհրդանիշը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թույլտվության համար</t>
  </si>
  <si>
    <t>Համայնքի վարչական տարածքում մարդատար-տաքսու (բացառությամբ երթուղային տաքսիների՝ միկրոավտոբուսների) ծառայություն իրականացնելու թույլտվության համար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</si>
  <si>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համար՝ </t>
  </si>
  <si>
    <t xml:space="preserve"> Համայնքի վարչական տարածքում մասնավոր գերեզմանատան կազմակերպման և շահագործման թույլտվության համար</t>
  </si>
  <si>
    <t>Համայնքի վարչական տարածքում տեխնիկական և հատուկ նշանակության հրավառություն իրականացնելու թույլտվության համար</t>
  </si>
  <si>
    <t>1343</t>
  </si>
  <si>
    <t>1351.ա)</t>
  </si>
  <si>
    <t xml:space="preserve"> 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</si>
  <si>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1351.բ)</t>
  </si>
  <si>
    <t>Ճարտարապետաշինարարական նախագծային փաստաթղթերով նախատեսված շին. թույլտվություն պահանջող, բոլոր շին.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</si>
  <si>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1351.գ)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</si>
  <si>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</si>
  <si>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1351.դ)</t>
  </si>
  <si>
    <t>Համայնքի տնօրինության և օգտագործման ներքո գտնվող հողերը հատկացնելու, հետ վերցնելու և վարձակալության տրամադրելու դեպքերում փաստաթղթերի (փաթեթի) նախապատրաստման համար</t>
  </si>
  <si>
    <t>1351.ե)</t>
  </si>
  <si>
    <t>Համայնքի կողմից կազմակերպվող մրցույթների և աճուրդների մասնակցության համար</t>
  </si>
  <si>
    <t>1351.զ)</t>
  </si>
  <si>
    <t>Համայնքի վարչական տարածքում տոնավաճառներին (վերնիսաժներին) մասնակցելու համար</t>
  </si>
  <si>
    <t>1351.է)</t>
  </si>
  <si>
    <t>Աղբահանության վճարներ այդ թվում՝</t>
  </si>
  <si>
    <t xml:space="preserve">ա) Բնակելի նպատակային նշանակության շենքերում և (կամ) շինություններում կոշտ կենցաղային թափոնների համար </t>
  </si>
  <si>
    <t xml:space="preserve">բ) Ոչ բնակելի նպատակային նշանակության շենքերում և (կամ) շինություններում, այդ թվում` հասարակական և արտադրական շենքերում և (կամ) շինություններում աղբահանության վճարը </t>
  </si>
  <si>
    <t>գ) Ոչ կենցաղային աղբի համար</t>
  </si>
  <si>
    <t>1351.ը)</t>
  </si>
  <si>
    <t xml:space="preserve"> Շինարարական և խոշոր եզրաչափի աղբի հավաքման և փոխադրման, ինչպես նաև աղբահանության վճար վճարողներին շինարարական և խոշոր եզրաչափի աղբի ինքնուրույն հավաքման և փոխադրման թույլտվության համար </t>
  </si>
  <si>
    <t>1351.թ)</t>
  </si>
  <si>
    <t>Կենտրոնացված ջեռուցման համար՝ համայնքի կողմից կամ համայնքի պատվերով մատուցված ծառայությունների դիմաց փոխհատուցման գումարի չափով</t>
  </si>
  <si>
    <t>1351.ժ)</t>
  </si>
  <si>
    <t>Ջրմուղ-կոյուղու համար այն համայնքներում, որոնք ներառված չեն ջրմուղ-կոյուղու ծառայություններ մատուցող օպերատոր կազմակերպությունների սպասարկման տարածքներում, մասնավորապես ջրամատակարարման և ջրահեռացման վճարներ</t>
  </si>
  <si>
    <t>1351.ի)</t>
  </si>
  <si>
    <t>1351.լ)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</si>
  <si>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</si>
  <si>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1351.խ)</t>
  </si>
  <si>
    <t>Համայնքային ենթակայության մանկապարտեզի ծառայությունից օգտվողների համար՝ համայնքի կողմից կամ համայնքի պատվերով մատուցված ծառայությունների դիմաց փոխհատուցման գումարի չափով</t>
  </si>
  <si>
    <t>1351.ծ)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</si>
  <si>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համար՝ համայնքի կողմից կամ համայնքի պատվերով մատուցված ծառայությունների դիմաց փոխհատուցման գումարի չափով</t>
  </si>
  <si>
    <t>1351.կ)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</si>
  <si>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</si>
  <si>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1351.հ)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</si>
  <si>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</si>
  <si>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1351.ձ)</t>
  </si>
  <si>
    <t xml:space="preserve">Ավտոկայանատեղում կայանելու համար </t>
  </si>
  <si>
    <t>1351.ղ)</t>
  </si>
  <si>
    <t>Համայնքի արխիվից փաստաթղթերի պատճեններ տրամադրելու համար</t>
  </si>
  <si>
    <t>Համայնքի վարչական տարածքում ինքնակամ կառուցված շենքերի, շինությունների օրինականացման համար վճարներ</t>
  </si>
  <si>
    <t>Այլ տեղական վճարներ</t>
  </si>
  <si>
    <t>ՀԱՏՎԱԾ   1</t>
  </si>
  <si>
    <t>ՀԱՄԱՅՆՔԻ  ԲՅՈՒՋԵՅԻ  ԵԿԱՄՈՒՏՆԵՐԸ</t>
  </si>
  <si>
    <t>Տարեկան հաստատված պլան</t>
  </si>
  <si>
    <t>Եկամտատեսակները</t>
  </si>
  <si>
    <t>Հոդվածի NN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</si>
  <si>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</si>
  <si>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</si>
  <si>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</si>
  <si>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բ) Ոչ հիմնական շենքերի և շինությունների համար</t>
  </si>
  <si>
    <t xml:space="preserve">Համայնքի վարչական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</si>
  <si>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Համաքաղաքային կանոններին համապատասխան Երևան քաղաքի և քաղաքային համայնքների տարածքում ընտանի կենդանիներ պահելու թույլտվության համար</t>
  </si>
  <si>
    <t>Համայնքի վարչական տարածքում արտաքին գովազդ տեղադրելու թույլտվության համար</t>
  </si>
  <si>
    <t xml:space="preserve"> Այլ տեղական տուրքեր</t>
  </si>
  <si>
    <t>1.4 Ապրանքների մատակարարումից և ծառայությունների մատուցումից այլ պարտադիր վճարներ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</si>
  <si>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</si>
  <si>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                (տող 1161 + տող 1165 )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</si>
  <si>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</si>
  <si>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</si>
  <si>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</si>
  <si>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 xml:space="preserve">    2. ՊԱՇՏՈՆԱԿԱՆ ԴՐԱՄԱՇՆՈՐՀՆԵՐ              (տող 1210 + տող 1220 + տող 1230 + տող 1240 + տող 1250 + տող 1260)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</si>
  <si>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</si>
  <si>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</si>
  <si>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</si>
  <si>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                                       (տող 1251 + տող 1254 + տող 1257 + տող 1258)</t>
  </si>
  <si>
    <t>բ) Պետական բյուջեից տրամադրվող այլ դոտացիաներ (տող 1255 + տող 1256)</t>
  </si>
  <si>
    <t>բբ)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</si>
  <si>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</si>
  <si>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</si>
  <si>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</si>
  <si>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բ) ՀՀ այլ համայնքներից կապիտալ ծախսերի ֆինանսավորման նպատակով ստացվող պաշտոնական դրամաշնորհներ</t>
  </si>
  <si>
    <t>3.2 Շահաբաժիններ</t>
  </si>
  <si>
    <t>3.3 Գույքի վարձակալությունից եկամուտներ  (տող 1331 + տող 1332 + տող 1333 +  տող 1334)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</si>
  <si>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</si>
  <si>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</si>
  <si>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</si>
  <si>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</si>
  <si>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</si>
  <si>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                      (տող 1351 + տող 1352)</t>
  </si>
  <si>
    <t>Ոռոգման ջրի մատակարարման համար այն համայնքներում, որոնք ներառված չեն «Ջրօգտագործողների ընկերությունների և ջրօգտագործողների ընկերությունների միությունների մասինե Հայաստանի Հանրապետության օրենքի համաձայն ստեղծված ջրօգտագործողների ընկերությունների սպասարկման տարածքներում՝ համայնքի կողմից կամ համայնքի պատվերով մատուցված ծառայությունների դիմաց փոխհատուցման գումարի չափով</t>
  </si>
  <si>
    <t>3.6 Մուտքեր տույժերից, տուգանքներից      (տող 1361 + տող 1362)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</si>
  <si>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</si>
  <si>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      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</si>
  <si>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</si>
  <si>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    (տող 1381 + տող 1382)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</si>
  <si>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</si>
  <si>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</si>
  <si>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</si>
  <si>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ԸՆԴԱՄԵՆԸ ԵԿԱՄՈՒՏՆԵՐ                            (տող 1100 + տող 1200+տող 1300)</t>
  </si>
  <si>
    <t>այդ թվում`                                                                                 Գույքահարկ փոխադրամիջոցների համար</t>
  </si>
  <si>
    <t>որից`                                                                                      ա) Եկամտահարկ</t>
  </si>
  <si>
    <t>այդ թվում`                                                                               2.1  Ընթացիկ արտաքին պաշտոնական դրամաշնորհներ` ստացված այլ պետություններից</t>
  </si>
  <si>
    <t xml:space="preserve">այդ թվում`                                                                                 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</si>
  <si>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այդ թվում`                                                                                 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</si>
  <si>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(հազար դրամով)</t>
  </si>
  <si>
    <t>Այդ  թվում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</si>
  <si>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</si>
  <si>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</si>
  <si>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>այդ թվում`                                                                              Բաժնետիրական ընկերություններում համայնքի մասնակցության դիմաց համայնքի բյուջե կատարվող մասհանումներ (շահաբաժիններ)</t>
  </si>
  <si>
    <t>3.4 Համայնքի բյուջեի եկամուտներ ապրանքների մատակարարումից և ծառայությունների մատուցումից      (տող 1341 + տող 1342 + տող 1343)</t>
  </si>
  <si>
    <t>այդ թվում`                                                                              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</si>
  <si>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3.9 Այլ եկամուտներ   (տող 1391 + տող 1392 + տող 1393)</t>
  </si>
  <si>
    <t xml:space="preserve">այդ թվում`                                                                            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</si>
  <si>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այդ թվում`                                                                           Օրենքով պետական բյուջե ամրագրվող հարկերից և այլ պարտադիր վճարներից  մասհանումներ համայնքների բյուջեներ (տող 1162 + տող 1163 + տող 1164)</t>
  </si>
  <si>
    <t>այդ թվում`   1.1 Գույքային հարկեր անշարժ գույքից        (տող 1111 + տող 1112)</t>
  </si>
  <si>
    <t>այդ թվում`    1. ՀԱՐԿԵՐ ԵՎ ՏՈՒՐՔԵՐ                                            (տող 1110 + տող 1120 + տող 1130 + տող 1150 + տող 1160)</t>
  </si>
  <si>
    <t>այդ թվում`    Գույքահարկ համայնքների վարչական տարածքներում գտնվող շենքերի և շինությունների համար</t>
  </si>
  <si>
    <t>այդ թվում`  Տեղական տուրքեր (տող 1132 + տող 1133 + տող 1134 + տող 1135 + տող 1136 + տող 1137 + տող 1138 + տող 1139 + տող 1140 + տող 1141 + տող 1142+տող 1143+տող 1144+տող 1145+տող 1146+տող 1147+տող 1148)</t>
  </si>
  <si>
    <t>այդ թվում`  Համայնքի վարչական տարածքում նոր շենքերի, շինությունների և ոչ հիմնական շինությունների շինարարության (տեղադրման) թույլտվության համար (տող 1132.1 + տող 1333.2)</t>
  </si>
  <si>
    <t>որից`     ա) Հիմնական շենքերի և  շինությունների համար</t>
  </si>
  <si>
    <t>այդ թվում` Համայնքի բյուջե վճարվող պետական տուրքեր (տող 1152 + տող 1153 )</t>
  </si>
  <si>
    <t xml:space="preserve">այդ թվում`  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</si>
  <si>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այդ թվում`  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</si>
  <si>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որից`   ա) Պետական բյուջեից ֆինանսական համահարթեցման սկզբունքով տրամադրվող դոտացիաներ</t>
  </si>
  <si>
    <t>այդ թվում`  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</si>
  <si>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այդ թվում`      ա) Պետական բյուջեից կապիտալ ծախսերի ֆինանսավորման նպատակային հատկացումներ (սուբվենցիաներ)</t>
  </si>
  <si>
    <t xml:space="preserve">   3. ԱՅԼ ԵԿԱՄՈՒՏՆԵՐ    (տող 1310 + տող 1320 + տող 1330 + տող 1340 + տող 1350 + տող 1360 + տող 1370 + տող 1380 + տող 1390)</t>
  </si>
  <si>
    <t>այդ թվում`    3.1 Տոկոսներ</t>
  </si>
  <si>
    <t>այդ թվում`      Օրենքով նախատեսված դեպքերում բանկերում համայնքի բյուջեի ժամանակավոր ազատ միջոցների տեղաբաշխումից և դեպոզիտներից ստացված տոկոսավճարներ</t>
  </si>
  <si>
    <t xml:space="preserve">այդ թվում`    Համայնքի սեփականություն համարվող հողերի վարձակալության վարձավճարներ </t>
  </si>
  <si>
    <t>այդ թվում`     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</si>
  <si>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այդ թվում`      Տեղական վճարներ</t>
  </si>
  <si>
    <t>այդ թվում`   Վարչական իրավախախտումների համար տեղական ինքնակառավարման մարմինների կողմից պատասխանատվության միջոցների կիրառումից եկամուտներ</t>
  </si>
  <si>
    <t>այդ թվում`   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</si>
  <si>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Համայնքի տարածքում սահմանափակման ենթակա ծառայության օբյեկտի գործունեության թույլտվության համար</t>
  </si>
  <si>
    <t xml:space="preserve">Գյումրի համայնքի ավագանու 2024 թ.-ի </t>
  </si>
  <si>
    <t xml:space="preserve">«Հավելված                                </t>
  </si>
  <si>
    <t>հունվարի 23-ի N 3-Ն որոշման»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</si>
</sst>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#,##0.0"/>
  </numFmts>
  <fonts count="12" x14ac:knownFonts="1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50">
    <xf numFmtId="0" fontId="0" fillId="0" borderId="0"/>
    <xf numFmtId="0" fontId="7" fillId="0" borderId="16" applyNumberFormat="0" applyFont="0" applyFill="0" applyAlignment="0" applyProtection="0"/>
    <xf numFmtId="0" fontId="8" fillId="0" borderId="17" applyNumberFormat="0" applyFill="0" applyProtection="0">
      <alignment horizontal="center" vertical="center"/>
    </xf>
    <xf numFmtId="0" fontId="9" fillId="0" borderId="16" applyNumberFormat="0" applyFill="0" applyProtection="0">
      <alignment horizontal="center"/>
    </xf>
    <xf numFmtId="42" fontId="6" fillId="0" borderId="0" applyFont="0" applyFill="0" applyBorder="0" applyAlignment="0" applyProtection="0"/>
    <xf numFmtId="0" fontId="8" fillId="0" borderId="17" applyNumberFormat="0" applyFill="0" applyProtection="0">
      <alignment horizontal="left" vertical="center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" fontId="10" fillId="0" borderId="18" applyFill="0" applyProtection="0">
      <alignment horizontal="right" vertical="center"/>
    </xf>
    <xf numFmtId="0" fontId="6" fillId="0" borderId="0"/>
  </cellStyleXfs>
  <cellXfs count="5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8" xfId="11" applyFont="1" applyBorder="1" applyAlignment="1">
      <alignment horizontal="center" vertical="center" wrapText="1"/>
    </xf>
    <xf numFmtId="0" fontId="1" fillId="0" borderId="9" xfId="11" applyFont="1" applyBorder="1" applyAlignment="1">
      <alignment horizontal="center" vertical="center" wrapText="1"/>
    </xf>
    <xf numFmtId="0" fontId="1" fillId="0" borderId="1" xfId="11" applyFont="1" applyBorder="1" applyAlignment="1">
      <alignment horizontal="center" vertical="center" wrapText="1"/>
    </xf>
    <xf numFmtId="0" fontId="1" fillId="0" borderId="5" xfId="11" applyFont="1" applyBorder="1" applyAlignment="1">
      <alignment horizontal="center" vertical="center" wrapText="1"/>
    </xf>
    <xf numFmtId="164" fontId="2" fillId="0" borderId="10" xfId="11" applyNumberFormat="1" applyFont="1" applyBorder="1" applyAlignment="1">
      <alignment horizontal="center" vertical="center" wrapText="1"/>
    </xf>
    <xf numFmtId="164" fontId="2" fillId="0" borderId="3" xfId="11" applyNumberFormat="1" applyFont="1" applyBorder="1" applyAlignment="1">
      <alignment horizontal="center" vertical="center" wrapText="1"/>
    </xf>
    <xf numFmtId="0" fontId="1" fillId="0" borderId="1" xfId="11" applyFont="1" applyBorder="1" applyAlignment="1">
      <alignment vertical="center" wrapText="1"/>
    </xf>
    <xf numFmtId="1" fontId="1" fillId="0" borderId="1" xfId="11" applyNumberFormat="1" applyFont="1" applyBorder="1" applyAlignment="1">
      <alignment horizontal="center" vertical="center" wrapText="1"/>
    </xf>
    <xf numFmtId="0" fontId="2" fillId="0" borderId="1" xfId="11" applyFont="1" applyBorder="1" applyAlignment="1">
      <alignment vertical="center" wrapText="1"/>
    </xf>
    <xf numFmtId="1" fontId="2" fillId="0" borderId="1" xfId="11" applyNumberFormat="1" applyFont="1" applyBorder="1" applyAlignment="1">
      <alignment horizontal="center" vertical="center" wrapText="1"/>
    </xf>
    <xf numFmtId="164" fontId="2" fillId="0" borderId="1" xfId="11" applyNumberFormat="1" applyFont="1" applyBorder="1" applyAlignment="1">
      <alignment horizontal="center" vertical="center" wrapText="1"/>
    </xf>
    <xf numFmtId="0" fontId="1" fillId="0" borderId="1" xfId="11" applyFont="1" applyBorder="1" applyAlignment="1">
      <alignment horizontal="left" vertical="center" wrapText="1"/>
    </xf>
    <xf numFmtId="0" fontId="1" fillId="0" borderId="0" xfId="11" applyFont="1" applyAlignment="1">
      <alignment vertical="center" wrapText="1"/>
    </xf>
    <xf numFmtId="0" fontId="2" fillId="0" borderId="11" xfId="11" applyFont="1" applyBorder="1" applyAlignment="1">
      <alignment horizontal="center" wrapText="1"/>
    </xf>
    <xf numFmtId="0" fontId="1" fillId="0" borderId="0" xfId="11" applyFont="1" applyAlignment="1">
      <alignment horizontal="center" vertical="center" wrapText="1"/>
    </xf>
    <xf numFmtId="49" fontId="3" fillId="0" borderId="1" xfId="11" applyNumberFormat="1" applyFont="1" applyBorder="1" applyAlignment="1">
      <alignment horizontal="justify" vertical="center" wrapText="1"/>
    </xf>
    <xf numFmtId="0" fontId="4" fillId="0" borderId="0" xfId="11" applyFont="1" applyAlignment="1">
      <alignment horizontal="center" vertical="center" wrapText="1"/>
    </xf>
    <xf numFmtId="49" fontId="1" fillId="0" borderId="5" xfId="11" applyNumberFormat="1" applyFont="1" applyBorder="1" applyAlignment="1">
      <alignment horizontal="center" vertical="center" wrapText="1"/>
    </xf>
    <xf numFmtId="0" fontId="2" fillId="0" borderId="1" xfId="11" quotePrefix="1" applyFont="1" applyBorder="1" applyAlignment="1">
      <alignment horizontal="center" vertical="center" wrapText="1"/>
    </xf>
    <xf numFmtId="0" fontId="2" fillId="0" borderId="1" xfId="11" applyFont="1" applyBorder="1" applyAlignment="1">
      <alignment horizontal="center" vertical="center" wrapText="1"/>
    </xf>
    <xf numFmtId="49" fontId="1" fillId="0" borderId="1" xfId="11" quotePrefix="1" applyNumberFormat="1" applyFont="1" applyBorder="1" applyAlignment="1">
      <alignment horizontal="center" vertical="center" wrapText="1"/>
    </xf>
    <xf numFmtId="164" fontId="1" fillId="0" borderId="1" xfId="11" applyNumberFormat="1" applyFont="1" applyBorder="1" applyAlignment="1">
      <alignment horizontal="center" vertical="center" wrapText="1"/>
    </xf>
    <xf numFmtId="0" fontId="1" fillId="0" borderId="1" xfId="11" quotePrefix="1" applyFont="1" applyBorder="1" applyAlignment="1">
      <alignment horizontal="center" vertical="center" wrapText="1"/>
    </xf>
    <xf numFmtId="164" fontId="1" fillId="0" borderId="3" xfId="11" applyNumberFormat="1" applyFont="1" applyBorder="1" applyAlignment="1">
      <alignment horizontal="center" vertical="center" wrapText="1"/>
    </xf>
    <xf numFmtId="49" fontId="1" fillId="0" borderId="1" xfId="11" applyNumberFormat="1" applyFont="1" applyBorder="1" applyAlignment="1">
      <alignment horizontal="center" vertical="center" wrapText="1"/>
    </xf>
    <xf numFmtId="0" fontId="1" fillId="0" borderId="1" xfId="11" applyFont="1" applyBorder="1" applyAlignment="1">
      <alignment horizontal="centerContinuous" vertical="center" wrapText="1"/>
    </xf>
    <xf numFmtId="49" fontId="1" fillId="0" borderId="1" xfId="11" quotePrefix="1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8" fillId="0" borderId="17" xfId="2" applyFill="1">
      <alignment horizontal="center" vertical="center"/>
    </xf>
    <xf numFmtId="164" fontId="1" fillId="0" borderId="0" xfId="11" applyNumberFormat="1" applyFont="1" applyAlignment="1">
      <alignment horizontal="center" vertical="center" wrapText="1"/>
    </xf>
    <xf numFmtId="0" fontId="1" fillId="0" borderId="0" xfId="11" applyFont="1" applyAlignment="1">
      <alignment wrapText="1"/>
    </xf>
    <xf numFmtId="0" fontId="2" fillId="0" borderId="0" xfId="11" applyFont="1" applyAlignment="1">
      <alignment vertical="center" wrapText="1"/>
    </xf>
    <xf numFmtId="164" fontId="1" fillId="0" borderId="1" xfId="4" applyNumberFormat="1" applyFont="1" applyFill="1" applyBorder="1" applyAlignment="1">
      <alignment horizontal="center" vertical="center" wrapText="1"/>
    </xf>
    <xf numFmtId="164" fontId="1" fillId="0" borderId="0" xfId="11" applyNumberFormat="1" applyFont="1" applyAlignment="1">
      <alignment vertical="center" wrapText="1"/>
    </xf>
    <xf numFmtId="0" fontId="1" fillId="0" borderId="12" xfId="11" applyFont="1" applyBorder="1" applyAlignment="1">
      <alignment horizontal="center" vertical="center" wrapText="1"/>
    </xf>
    <xf numFmtId="0" fontId="1" fillId="0" borderId="6" xfId="11" applyFont="1" applyBorder="1" applyAlignment="1">
      <alignment horizontal="center" vertical="center" wrapText="1"/>
    </xf>
    <xf numFmtId="0" fontId="1" fillId="0" borderId="7" xfId="1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2" xfId="11" applyFont="1" applyBorder="1" applyAlignment="1">
      <alignment horizontal="center" vertical="center" wrapText="1"/>
    </xf>
    <xf numFmtId="0" fontId="1" fillId="0" borderId="6" xfId="11" applyFont="1" applyBorder="1" applyAlignment="1">
      <alignment horizontal="center" vertical="center" wrapText="1"/>
    </xf>
    <xf numFmtId="0" fontId="1" fillId="0" borderId="7" xfId="11" applyFont="1" applyBorder="1" applyAlignment="1">
      <alignment horizontal="center" vertical="center" wrapText="1"/>
    </xf>
    <xf numFmtId="0" fontId="5" fillId="0" borderId="0" xfId="11" applyFont="1" applyAlignment="1">
      <alignment horizontal="center" vertical="center" wrapText="1"/>
    </xf>
    <xf numFmtId="0" fontId="2" fillId="0" borderId="4" xfId="11" applyFont="1" applyBorder="1" applyAlignment="1">
      <alignment horizontal="center" wrapText="1"/>
    </xf>
    <xf numFmtId="0" fontId="2" fillId="0" borderId="13" xfId="11" applyFont="1" applyBorder="1" applyAlignment="1">
      <alignment horizontal="center" wrapText="1"/>
    </xf>
    <xf numFmtId="0" fontId="2" fillId="0" borderId="2" xfId="11" applyFont="1" applyBorder="1" applyAlignment="1">
      <alignment horizontal="center" wrapText="1"/>
    </xf>
    <xf numFmtId="0" fontId="1" fillId="0" borderId="14" xfId="11" applyFont="1" applyBorder="1" applyAlignment="1">
      <alignment horizontal="center" vertical="center" wrapText="1"/>
    </xf>
    <xf numFmtId="0" fontId="1" fillId="0" borderId="15" xfId="11" applyFont="1" applyBorder="1" applyAlignment="1">
      <alignment horizontal="center" vertical="center" wrapText="1"/>
    </xf>
    <xf numFmtId="0" fontId="1" fillId="0" borderId="4" xfId="11" applyFont="1" applyBorder="1" applyAlignment="1">
      <alignment horizontal="center" vertical="center" wrapText="1"/>
    </xf>
    <xf numFmtId="0" fontId="1" fillId="0" borderId="13" xfId="11" applyFont="1" applyBorder="1" applyAlignment="1">
      <alignment horizontal="center" vertical="center" wrapText="1"/>
    </xf>
    <xf numFmtId="0" fontId="1" fillId="0" borderId="2" xfId="11" applyFont="1" applyBorder="1" applyAlignment="1">
      <alignment horizontal="center" vertical="center" wrapText="1"/>
    </xf>
    <xf numFmtId="0" fontId="1" fillId="0" borderId="0" xfId="11" applyFont="1" applyAlignment="1">
      <alignment horizontal="center" vertical="center" wrapText="1"/>
    </xf>
  </cellXfs>
  <cellStyles count="50">
    <cellStyle name="bckgrnd_900" xfId="1" xr:uid="{00000000-0005-0000-0000-000000000000}"/>
    <cellStyle name="cntr_arm10_Bord_900" xfId="2" xr:uid="{00000000-0005-0000-0000-000001000000}"/>
    <cellStyle name="cntrBtm_arm10bld_900" xfId="3" xr:uid="{00000000-0005-0000-0000-000002000000}"/>
    <cellStyle name="Currency [0] 2" xfId="4" xr:uid="{00000000-0005-0000-0000-000003000000}"/>
    <cellStyle name="left_arm10_BordWW_900" xfId="5" xr:uid="{00000000-0005-0000-0000-000004000000}"/>
    <cellStyle name="Normal" xfId="0" builtinId="0"/>
    <cellStyle name="Normal 13" xfId="6" xr:uid="{00000000-0005-0000-0000-000005000000}"/>
    <cellStyle name="Normal 13 2" xfId="7" xr:uid="{00000000-0005-0000-0000-000006000000}"/>
    <cellStyle name="Normal 16" xfId="8" xr:uid="{00000000-0005-0000-0000-000007000000}"/>
    <cellStyle name="Normal 16 2" xfId="9" xr:uid="{00000000-0005-0000-0000-000008000000}"/>
    <cellStyle name="Normal 17" xfId="10" xr:uid="{00000000-0005-0000-0000-000009000000}"/>
    <cellStyle name="Normal 2" xfId="11" xr:uid="{00000000-0005-0000-0000-00000A000000}"/>
    <cellStyle name="Normal 2 10" xfId="12" xr:uid="{00000000-0005-0000-0000-00000B000000}"/>
    <cellStyle name="Normal 2 11" xfId="13" xr:uid="{00000000-0005-0000-0000-00000C000000}"/>
    <cellStyle name="Normal 2 12" xfId="14" xr:uid="{00000000-0005-0000-0000-00000D000000}"/>
    <cellStyle name="Normal 2 13" xfId="15" xr:uid="{00000000-0005-0000-0000-00000E000000}"/>
    <cellStyle name="Normal 2 14" xfId="16" xr:uid="{00000000-0005-0000-0000-00000F000000}"/>
    <cellStyle name="Normal 2 15" xfId="17" xr:uid="{00000000-0005-0000-0000-000010000000}"/>
    <cellStyle name="Normal 2 16" xfId="18" xr:uid="{00000000-0005-0000-0000-000011000000}"/>
    <cellStyle name="Normal 2 17" xfId="19" xr:uid="{00000000-0005-0000-0000-000012000000}"/>
    <cellStyle name="Normal 2 17 2" xfId="20" xr:uid="{00000000-0005-0000-0000-000013000000}"/>
    <cellStyle name="Normal 2 17 2 2" xfId="21" xr:uid="{00000000-0005-0000-0000-000014000000}"/>
    <cellStyle name="Normal 2 18" xfId="22" xr:uid="{00000000-0005-0000-0000-000015000000}"/>
    <cellStyle name="Normal 2 19" xfId="23" xr:uid="{00000000-0005-0000-0000-000016000000}"/>
    <cellStyle name="Normal 2 2" xfId="24" xr:uid="{00000000-0005-0000-0000-000017000000}"/>
    <cellStyle name="Normal 2 2 2" xfId="25" xr:uid="{00000000-0005-0000-0000-000018000000}"/>
    <cellStyle name="Normal 2 2 2 2" xfId="26" xr:uid="{00000000-0005-0000-0000-000019000000}"/>
    <cellStyle name="Normal 2 2 2 2 2" xfId="27" xr:uid="{00000000-0005-0000-0000-00001A000000}"/>
    <cellStyle name="Normal 2 2 3" xfId="28" xr:uid="{00000000-0005-0000-0000-00001B000000}"/>
    <cellStyle name="Normal 2 2 4" xfId="29" xr:uid="{00000000-0005-0000-0000-00001C000000}"/>
    <cellStyle name="Normal 2 2 5" xfId="30" xr:uid="{00000000-0005-0000-0000-00001D000000}"/>
    <cellStyle name="Normal 2 3" xfId="31" xr:uid="{00000000-0005-0000-0000-00001E000000}"/>
    <cellStyle name="Normal 2 4" xfId="32" xr:uid="{00000000-0005-0000-0000-00001F000000}"/>
    <cellStyle name="Normal 2 5" xfId="33" xr:uid="{00000000-0005-0000-0000-000020000000}"/>
    <cellStyle name="Normal 2 6" xfId="34" xr:uid="{00000000-0005-0000-0000-000021000000}"/>
    <cellStyle name="Normal 2 7" xfId="35" xr:uid="{00000000-0005-0000-0000-000022000000}"/>
    <cellStyle name="Normal 2 8" xfId="36" xr:uid="{00000000-0005-0000-0000-000023000000}"/>
    <cellStyle name="Normal 2 9" xfId="37" xr:uid="{00000000-0005-0000-0000-000024000000}"/>
    <cellStyle name="Normal 3 2" xfId="38" xr:uid="{00000000-0005-0000-0000-000025000000}"/>
    <cellStyle name="Normal 3 3" xfId="39" xr:uid="{00000000-0005-0000-0000-000026000000}"/>
    <cellStyle name="Normal 3 4" xfId="40" xr:uid="{00000000-0005-0000-0000-000027000000}"/>
    <cellStyle name="Normal 3 5" xfId="41" xr:uid="{00000000-0005-0000-0000-000028000000}"/>
    <cellStyle name="Normal 4" xfId="42" xr:uid="{00000000-0005-0000-0000-000029000000}"/>
    <cellStyle name="Normal 4 2" xfId="43" xr:uid="{00000000-0005-0000-0000-00002A000000}"/>
    <cellStyle name="Normal 7" xfId="44" xr:uid="{00000000-0005-0000-0000-00002B000000}"/>
    <cellStyle name="Normal 7 2" xfId="45" xr:uid="{00000000-0005-0000-0000-00002C000000}"/>
    <cellStyle name="Normal 9" xfId="46" xr:uid="{00000000-0005-0000-0000-00002D000000}"/>
    <cellStyle name="Normal 9 2" xfId="47" xr:uid="{00000000-0005-0000-0000-00002E000000}"/>
    <cellStyle name="rgt_arm10_BordGrey_900" xfId="48" xr:uid="{00000000-0005-0000-0000-00002F000000}"/>
    <cellStyle name="Обычный 2" xfId="49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2924175</xdr:colOff>
      <xdr:row>118</xdr:row>
      <xdr:rowOff>1190625</xdr:rowOff>
    </xdr:from>
    <xdr:ext cx="194454" cy="2834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52825" y="6964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1"/>
  <sheetViews>
    <sheetView tabSelected="1" zoomScaleNormal="100" zoomScaleSheetLayoutView="100" workbookViewId="0">
      <selection activeCell="H1" sqref="H1:J1"/>
    </sheetView>
  </sheetViews>
  <sheetFormatPr defaultRowHeight="13.5" x14ac:dyDescent="0.25"/>
  <cols>
    <col min="1" max="1" width="9.42578125" style="16" customWidth="1"/>
    <col min="2" max="2" width="47.5703125" style="14" customWidth="1"/>
    <col min="3" max="3" width="8.7109375" style="16" customWidth="1"/>
    <col min="4" max="4" width="13" style="14" customWidth="1"/>
    <col min="5" max="5" width="12.42578125" style="16" customWidth="1"/>
    <col min="6" max="6" width="11.85546875" style="16" customWidth="1"/>
    <col min="7" max="7" width="13.5703125" style="14" customWidth="1"/>
    <col min="8" max="9" width="13.5703125" style="16" customWidth="1"/>
    <col min="10" max="10" width="13.5703125" style="14" customWidth="1"/>
    <col min="11" max="16384" width="9.140625" style="14"/>
  </cols>
  <sheetData>
    <row r="1" spans="1:10" x14ac:dyDescent="0.25">
      <c r="C1" s="31"/>
      <c r="G1" s="32"/>
      <c r="H1" s="52" t="s">
        <v>178</v>
      </c>
      <c r="I1" s="52"/>
      <c r="J1" s="52"/>
    </row>
    <row r="2" spans="1:10" ht="13.5" customHeight="1" x14ac:dyDescent="0.25">
      <c r="G2" s="1"/>
      <c r="H2" s="39" t="s">
        <v>8</v>
      </c>
      <c r="I2" s="39"/>
      <c r="J2" s="39"/>
    </row>
    <row r="3" spans="1:10" ht="13.5" customHeight="1" x14ac:dyDescent="0.25">
      <c r="G3" s="1"/>
      <c r="H3" s="39" t="s">
        <v>177</v>
      </c>
      <c r="I3" s="39"/>
      <c r="J3" s="39"/>
    </row>
    <row r="4" spans="1:10" ht="13.5" customHeight="1" x14ac:dyDescent="0.25">
      <c r="G4" s="1"/>
      <c r="H4" s="39" t="s">
        <v>179</v>
      </c>
      <c r="I4" s="39"/>
      <c r="J4" s="39"/>
    </row>
    <row r="5" spans="1:10" ht="20.25" x14ac:dyDescent="0.25">
      <c r="A5" s="43" t="s">
        <v>93</v>
      </c>
      <c r="B5" s="43"/>
      <c r="C5" s="43"/>
      <c r="D5" s="43"/>
      <c r="E5" s="43"/>
      <c r="F5" s="43"/>
      <c r="G5" s="35"/>
      <c r="H5" s="35"/>
      <c r="I5" s="35"/>
    </row>
    <row r="6" spans="1:10" ht="20.25" x14ac:dyDescent="0.25">
      <c r="A6" s="43" t="s">
        <v>94</v>
      </c>
      <c r="B6" s="43"/>
      <c r="C6" s="43"/>
      <c r="D6" s="43"/>
      <c r="E6" s="43"/>
      <c r="F6" s="43"/>
      <c r="G6" s="35"/>
      <c r="H6" s="35"/>
      <c r="I6" s="35"/>
    </row>
    <row r="7" spans="1:10" ht="14.25" thickBot="1" x14ac:dyDescent="0.3">
      <c r="A7" s="14"/>
      <c r="C7" s="14"/>
      <c r="E7" s="14"/>
      <c r="F7" s="14"/>
      <c r="H7" s="14"/>
      <c r="I7" s="18" t="s">
        <v>146</v>
      </c>
      <c r="J7" s="18"/>
    </row>
    <row r="8" spans="1:10" ht="43.5" thickBot="1" x14ac:dyDescent="0.3">
      <c r="A8" s="36"/>
      <c r="B8" s="36"/>
      <c r="C8" s="40" t="s">
        <v>97</v>
      </c>
      <c r="D8" s="15" t="s">
        <v>95</v>
      </c>
      <c r="E8" s="15"/>
      <c r="F8" s="15"/>
      <c r="G8" s="44" t="s">
        <v>147</v>
      </c>
      <c r="H8" s="45"/>
      <c r="I8" s="45"/>
      <c r="J8" s="46"/>
    </row>
    <row r="9" spans="1:10" x14ac:dyDescent="0.25">
      <c r="A9" s="37" t="s">
        <v>1</v>
      </c>
      <c r="B9" s="37" t="s">
        <v>96</v>
      </c>
      <c r="C9" s="41"/>
      <c r="D9" s="47" t="s">
        <v>4</v>
      </c>
      <c r="E9" s="16" t="s">
        <v>2</v>
      </c>
      <c r="G9" s="49" t="s">
        <v>3</v>
      </c>
      <c r="H9" s="50"/>
      <c r="I9" s="50"/>
      <c r="J9" s="51"/>
    </row>
    <row r="10" spans="1:10" ht="27.75" thickBot="1" x14ac:dyDescent="0.3">
      <c r="A10" s="38"/>
      <c r="B10" s="38"/>
      <c r="C10" s="42"/>
      <c r="D10" s="48"/>
      <c r="E10" s="2" t="s">
        <v>5</v>
      </c>
      <c r="F10" s="3" t="s">
        <v>6</v>
      </c>
      <c r="G10" s="4">
        <v>1</v>
      </c>
      <c r="H10" s="4">
        <v>2</v>
      </c>
      <c r="I10" s="4">
        <v>3</v>
      </c>
      <c r="J10" s="4">
        <v>4</v>
      </c>
    </row>
    <row r="11" spans="1:10" s="16" customFormat="1" x14ac:dyDescent="0.25">
      <c r="A11" s="19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</row>
    <row r="12" spans="1:10" ht="34.5" x14ac:dyDescent="0.25">
      <c r="A12" s="30">
        <v>1000</v>
      </c>
      <c r="B12" s="17" t="s">
        <v>140</v>
      </c>
      <c r="C12" s="4"/>
      <c r="D12" s="12">
        <f t="shared" ref="D12:J12" si="0">SUM(D13,D53,D72)</f>
        <v>6335812.8229999999</v>
      </c>
      <c r="E12" s="12">
        <f t="shared" si="0"/>
        <v>5865125.1600000001</v>
      </c>
      <c r="F12" s="12" t="e">
        <f t="shared" si="0"/>
        <v>#REF!</v>
      </c>
      <c r="G12" s="6">
        <f t="shared" si="0"/>
        <v>2022685.6146408692</v>
      </c>
      <c r="H12" s="6">
        <f t="shared" si="0"/>
        <v>3396196.2520886958</v>
      </c>
      <c r="I12" s="6">
        <f t="shared" si="0"/>
        <v>4798320.3201452149</v>
      </c>
      <c r="J12" s="6">
        <f t="shared" si="0"/>
        <v>6335812.8229999999</v>
      </c>
    </row>
    <row r="13" spans="1:10" s="33" customFormat="1" ht="42.75" x14ac:dyDescent="0.25">
      <c r="A13" s="30">
        <v>1100</v>
      </c>
      <c r="B13" s="10" t="s">
        <v>157</v>
      </c>
      <c r="C13" s="21">
        <v>7100</v>
      </c>
      <c r="D13" s="12">
        <f>SUM(D14,D18,D20,D43,D47)</f>
        <v>1551681.267</v>
      </c>
      <c r="E13" s="12">
        <f>SUM(E14,E18,E20,E43,E47)</f>
        <v>1551681.267</v>
      </c>
      <c r="F13" s="12" t="s">
        <v>0</v>
      </c>
      <c r="G13" s="12">
        <f t="shared" ref="G13:J13" si="1">SUM(G14,G18,G20,G43,G47)</f>
        <v>459450.71056972316</v>
      </c>
      <c r="H13" s="12">
        <f t="shared" si="1"/>
        <v>774217.09268948645</v>
      </c>
      <c r="I13" s="12">
        <f t="shared" si="1"/>
        <v>1095264.9624456128</v>
      </c>
      <c r="J13" s="12">
        <f t="shared" si="1"/>
        <v>1551681.267</v>
      </c>
    </row>
    <row r="14" spans="1:10" s="33" customFormat="1" ht="28.5" x14ac:dyDescent="0.25">
      <c r="A14" s="30">
        <v>1110</v>
      </c>
      <c r="B14" s="10" t="s">
        <v>156</v>
      </c>
      <c r="C14" s="21">
        <v>7131</v>
      </c>
      <c r="D14" s="12">
        <f>SUM(D15,D16,D17)</f>
        <v>342082.63899999997</v>
      </c>
      <c r="E14" s="12">
        <f>SUM(E15,E16,E17)</f>
        <v>342082.63899999997</v>
      </c>
      <c r="F14" s="12" t="s">
        <v>0</v>
      </c>
      <c r="G14" s="12">
        <f t="shared" ref="G14:J14" si="2">SUM(G15,G16,G17)</f>
        <v>93830.528134387336</v>
      </c>
      <c r="H14" s="12">
        <f t="shared" si="2"/>
        <v>166308.95097628457</v>
      </c>
      <c r="I14" s="12">
        <f t="shared" si="2"/>
        <v>254195.79498814227</v>
      </c>
      <c r="J14" s="12">
        <f t="shared" si="2"/>
        <v>342082.63899999997</v>
      </c>
    </row>
    <row r="15" spans="1:10" ht="40.5" x14ac:dyDescent="0.25">
      <c r="A15" s="30">
        <v>1111</v>
      </c>
      <c r="B15" s="8" t="s">
        <v>158</v>
      </c>
      <c r="C15" s="4"/>
      <c r="D15" s="23">
        <f>E15</f>
        <v>1946.634</v>
      </c>
      <c r="E15" s="23">
        <v>1946.634</v>
      </c>
      <c r="F15" s="23" t="s">
        <v>0</v>
      </c>
      <c r="G15" s="23">
        <f>+D15/253*62</f>
        <v>477.04074308300397</v>
      </c>
      <c r="H15" s="23">
        <f>+D15/253*123</f>
        <v>946.38728063241103</v>
      </c>
      <c r="I15" s="23">
        <f>+D15/253*188</f>
        <v>1446.5106403162056</v>
      </c>
      <c r="J15" s="23">
        <f>+D15</f>
        <v>1946.634</v>
      </c>
    </row>
    <row r="16" spans="1:10" ht="27" x14ac:dyDescent="0.25">
      <c r="A16" s="30">
        <v>1112</v>
      </c>
      <c r="B16" s="8" t="s">
        <v>98</v>
      </c>
      <c r="C16" s="4"/>
      <c r="D16" s="23">
        <f t="shared" ref="D16:D17" si="3">E16</f>
        <v>1562.856</v>
      </c>
      <c r="E16" s="23">
        <v>1562.856</v>
      </c>
      <c r="F16" s="23" t="s">
        <v>0</v>
      </c>
      <c r="G16" s="23">
        <f t="shared" ref="G16" si="4">+D16/253*62</f>
        <v>382.99237944664031</v>
      </c>
      <c r="H16" s="23">
        <f t="shared" ref="H16" si="5">+D16/253*123</f>
        <v>759.80746245059288</v>
      </c>
      <c r="I16" s="23">
        <f t="shared" ref="I16" si="6">+D16/253*188</f>
        <v>1161.3317312252964</v>
      </c>
      <c r="J16" s="23">
        <f t="shared" ref="J16" si="7">+D16</f>
        <v>1562.856</v>
      </c>
    </row>
    <row r="17" spans="1:10" x14ac:dyDescent="0.25">
      <c r="A17" s="30">
        <v>1113</v>
      </c>
      <c r="B17" s="8" t="s">
        <v>148</v>
      </c>
      <c r="C17" s="4"/>
      <c r="D17" s="23">
        <f t="shared" si="3"/>
        <v>338573.14899999998</v>
      </c>
      <c r="E17" s="23">
        <f>335214.413+3358.736</f>
        <v>338573.14899999998</v>
      </c>
      <c r="F17" s="23" t="s">
        <v>0</v>
      </c>
      <c r="G17" s="23">
        <v>92970.495011857696</v>
      </c>
      <c r="H17" s="23">
        <f>+D17/253*123</f>
        <v>164602.75623320157</v>
      </c>
      <c r="I17" s="23">
        <f>+D17/253*188</f>
        <v>251587.95261660076</v>
      </c>
      <c r="J17" s="23">
        <f>+D17</f>
        <v>338573.14899999998</v>
      </c>
    </row>
    <row r="18" spans="1:10" s="33" customFormat="1" ht="14.25" x14ac:dyDescent="0.25">
      <c r="A18" s="30">
        <v>1120</v>
      </c>
      <c r="B18" s="10" t="s">
        <v>99</v>
      </c>
      <c r="C18" s="21">
        <v>7136</v>
      </c>
      <c r="D18" s="12">
        <f>SUM(D19)</f>
        <v>1016102.5650000001</v>
      </c>
      <c r="E18" s="12">
        <f>SUM(E19)</f>
        <v>1016102.5650000001</v>
      </c>
      <c r="F18" s="12" t="s">
        <v>0</v>
      </c>
      <c r="G18" s="7">
        <f>SUM(G19)</f>
        <v>318202.174901739</v>
      </c>
      <c r="H18" s="7">
        <f>SUM(H19)</f>
        <v>513836.93321913073</v>
      </c>
      <c r="I18" s="7">
        <f>SUM(I19)</f>
        <v>697285.53171043482</v>
      </c>
      <c r="J18" s="7">
        <f>SUM(J19)</f>
        <v>1016102.5650000001</v>
      </c>
    </row>
    <row r="19" spans="1:10" ht="27" x14ac:dyDescent="0.25">
      <c r="A19" s="30">
        <v>1121</v>
      </c>
      <c r="B19" s="8" t="s">
        <v>141</v>
      </c>
      <c r="C19" s="4"/>
      <c r="D19" s="23">
        <f>E19</f>
        <v>1016102.5650000001</v>
      </c>
      <c r="E19" s="23">
        <f>988451.635+27650.93</f>
        <v>1016102.5650000001</v>
      </c>
      <c r="F19" s="23" t="s">
        <v>0</v>
      </c>
      <c r="G19" s="23">
        <v>318202.174901739</v>
      </c>
      <c r="H19" s="23">
        <v>513836.93321913073</v>
      </c>
      <c r="I19" s="23">
        <v>697285.53171043482</v>
      </c>
      <c r="J19" s="23">
        <f>+D19</f>
        <v>1016102.5650000001</v>
      </c>
    </row>
    <row r="20" spans="1:10" s="33" customFormat="1" ht="42.75" x14ac:dyDescent="0.25">
      <c r="A20" s="30">
        <v>1130</v>
      </c>
      <c r="B20" s="10" t="s">
        <v>100</v>
      </c>
      <c r="C20" s="21">
        <v>7145</v>
      </c>
      <c r="D20" s="12">
        <f>SUM(D21)</f>
        <v>138496.06299999999</v>
      </c>
      <c r="E20" s="12">
        <f>SUM(E21)</f>
        <v>138496.06299999999</v>
      </c>
      <c r="F20" s="12" t="s">
        <v>0</v>
      </c>
      <c r="G20" s="7">
        <f>SUM(G21)</f>
        <v>33939.746664031605</v>
      </c>
      <c r="H20" s="7">
        <f>SUM(H21)</f>
        <v>67332.078059288528</v>
      </c>
      <c r="I20" s="7">
        <f>SUM(I21)</f>
        <v>102914.07052964426</v>
      </c>
      <c r="J20" s="7">
        <f>SUM(J21)</f>
        <v>138496.06299999999</v>
      </c>
    </row>
    <row r="21" spans="1:10" ht="67.5" x14ac:dyDescent="0.25">
      <c r="A21" s="30">
        <v>11301</v>
      </c>
      <c r="B21" s="8" t="s">
        <v>159</v>
      </c>
      <c r="C21" s="4">
        <v>7145</v>
      </c>
      <c r="D21" s="23">
        <f>D22+D25+D26+D27+D28+D29+D30+D31+D32+D33+D34+D35+D36+D37+D38+D39+D40+D41+D42</f>
        <v>138496.06299999999</v>
      </c>
      <c r="E21" s="23">
        <f>E22+E25+E26+E27+E28+E29+E30+E31+E32+E33+E34+E35+E36+E37+E38+E39+E40+E41+E42</f>
        <v>138496.06299999999</v>
      </c>
      <c r="F21" s="23" t="s">
        <v>0</v>
      </c>
      <c r="G21" s="23">
        <f t="shared" ref="G21:J21" si="8">G22+G25+G26+G27+G28+G29+G30+G31+G32+G33+G34+G35+G36+G37+G38+G39+G40+G41+G42</f>
        <v>33939.746664031605</v>
      </c>
      <c r="H21" s="23">
        <f t="shared" si="8"/>
        <v>67332.078059288528</v>
      </c>
      <c r="I21" s="23">
        <f t="shared" si="8"/>
        <v>102914.07052964426</v>
      </c>
      <c r="J21" s="23">
        <f t="shared" si="8"/>
        <v>138496.06299999999</v>
      </c>
    </row>
    <row r="22" spans="1:10" ht="54" x14ac:dyDescent="0.25">
      <c r="A22" s="30">
        <v>11302</v>
      </c>
      <c r="B22" s="8" t="s">
        <v>160</v>
      </c>
      <c r="C22" s="4"/>
      <c r="D22" s="23">
        <f>SUM(D23:D24)</f>
        <v>17020</v>
      </c>
      <c r="E22" s="23">
        <f>SUM(E23:E24)</f>
        <v>17020</v>
      </c>
      <c r="F22" s="23" t="s">
        <v>0</v>
      </c>
      <c r="G22" s="23">
        <f t="shared" ref="G22:G42" si="9">+D22/253*62</f>
        <v>4170.9090909090901</v>
      </c>
      <c r="H22" s="23">
        <f t="shared" ref="H22:H42" si="10">+D22/253*123</f>
        <v>8274.545454545454</v>
      </c>
      <c r="I22" s="23">
        <f t="shared" ref="I22:I42" si="11">+D22/253*188</f>
        <v>12647.272727272726</v>
      </c>
      <c r="J22" s="23">
        <f t="shared" ref="J22:J42" si="12">+D22</f>
        <v>17020</v>
      </c>
    </row>
    <row r="23" spans="1:10" ht="27" x14ac:dyDescent="0.25">
      <c r="A23" s="30">
        <v>113021</v>
      </c>
      <c r="B23" s="8" t="s">
        <v>161</v>
      </c>
      <c r="C23" s="4"/>
      <c r="D23" s="23">
        <f>E23</f>
        <v>17020</v>
      </c>
      <c r="E23" s="23">
        <v>17020</v>
      </c>
      <c r="F23" s="23" t="s">
        <v>0</v>
      </c>
      <c r="G23" s="23">
        <f t="shared" si="9"/>
        <v>4170.9090909090901</v>
      </c>
      <c r="H23" s="23">
        <f t="shared" si="10"/>
        <v>8274.545454545454</v>
      </c>
      <c r="I23" s="23">
        <f t="shared" si="11"/>
        <v>12647.272727272726</v>
      </c>
      <c r="J23" s="23">
        <f t="shared" si="12"/>
        <v>17020</v>
      </c>
    </row>
    <row r="24" spans="1:10" x14ac:dyDescent="0.25">
      <c r="A24" s="30">
        <v>113022</v>
      </c>
      <c r="B24" s="13" t="s">
        <v>101</v>
      </c>
      <c r="C24" s="4"/>
      <c r="D24" s="23">
        <f>E24</f>
        <v>0</v>
      </c>
      <c r="E24" s="23"/>
      <c r="F24" s="23" t="s">
        <v>0</v>
      </c>
      <c r="G24" s="23">
        <f t="shared" si="9"/>
        <v>0</v>
      </c>
      <c r="H24" s="23">
        <f t="shared" si="10"/>
        <v>0</v>
      </c>
      <c r="I24" s="23">
        <f t="shared" si="11"/>
        <v>0</v>
      </c>
      <c r="J24" s="23">
        <f t="shared" si="12"/>
        <v>0</v>
      </c>
    </row>
    <row r="25" spans="1:10" ht="94.5" x14ac:dyDescent="0.25">
      <c r="A25" s="30">
        <v>11303</v>
      </c>
      <c r="B25" s="8" t="s">
        <v>39</v>
      </c>
      <c r="C25" s="4"/>
      <c r="D25" s="23">
        <f>E25</f>
        <v>126</v>
      </c>
      <c r="E25" s="23">
        <v>126</v>
      </c>
      <c r="F25" s="23" t="s">
        <v>0</v>
      </c>
      <c r="G25" s="23">
        <f t="shared" si="9"/>
        <v>30.877470355731226</v>
      </c>
      <c r="H25" s="23">
        <f t="shared" si="10"/>
        <v>61.25691699604743</v>
      </c>
      <c r="I25" s="23">
        <f t="shared" si="11"/>
        <v>93.628458498023718</v>
      </c>
      <c r="J25" s="23">
        <f t="shared" si="12"/>
        <v>126</v>
      </c>
    </row>
    <row r="26" spans="1:10" ht="40.5" x14ac:dyDescent="0.25">
      <c r="A26" s="30">
        <v>11304</v>
      </c>
      <c r="B26" s="8" t="s">
        <v>40</v>
      </c>
      <c r="C26" s="4"/>
      <c r="D26" s="23">
        <f>SUM(E26:F26)</f>
        <v>52.5</v>
      </c>
      <c r="E26" s="23">
        <v>52.5</v>
      </c>
      <c r="F26" s="23" t="s">
        <v>0</v>
      </c>
      <c r="G26" s="23">
        <f t="shared" si="9"/>
        <v>12.865612648221344</v>
      </c>
      <c r="H26" s="23">
        <f t="shared" si="10"/>
        <v>25.523715415019762</v>
      </c>
      <c r="I26" s="23">
        <f t="shared" si="11"/>
        <v>39.011857707509883</v>
      </c>
      <c r="J26" s="23">
        <f t="shared" si="12"/>
        <v>52.5</v>
      </c>
    </row>
    <row r="27" spans="1:10" ht="54" x14ac:dyDescent="0.25">
      <c r="A27" s="30">
        <v>11305</v>
      </c>
      <c r="B27" s="8" t="s">
        <v>41</v>
      </c>
      <c r="C27" s="4"/>
      <c r="D27" s="23">
        <f t="shared" ref="D27:D42" si="13">E27</f>
        <v>15600</v>
      </c>
      <c r="E27" s="23">
        <v>15600</v>
      </c>
      <c r="F27" s="23" t="s">
        <v>0</v>
      </c>
      <c r="G27" s="23">
        <f t="shared" si="9"/>
        <v>3822.9249011857705</v>
      </c>
      <c r="H27" s="23">
        <f t="shared" si="10"/>
        <v>7584.189723320158</v>
      </c>
      <c r="I27" s="23">
        <f t="shared" si="11"/>
        <v>11592.094861660078</v>
      </c>
      <c r="J27" s="23">
        <f t="shared" si="12"/>
        <v>15600</v>
      </c>
    </row>
    <row r="28" spans="1:10" ht="108" x14ac:dyDescent="0.25">
      <c r="A28" s="30">
        <v>11306</v>
      </c>
      <c r="B28" s="8" t="s">
        <v>42</v>
      </c>
      <c r="C28" s="4"/>
      <c r="D28" s="23">
        <f t="shared" si="13"/>
        <v>3240</v>
      </c>
      <c r="E28" s="23">
        <v>3240</v>
      </c>
      <c r="F28" s="23" t="s">
        <v>0</v>
      </c>
      <c r="G28" s="23">
        <f t="shared" si="9"/>
        <v>793.99209486166012</v>
      </c>
      <c r="H28" s="23">
        <f t="shared" si="10"/>
        <v>1575.1778656126482</v>
      </c>
      <c r="I28" s="23">
        <f t="shared" si="11"/>
        <v>2407.588932806324</v>
      </c>
      <c r="J28" s="23">
        <f t="shared" si="12"/>
        <v>3240</v>
      </c>
    </row>
    <row r="29" spans="1:10" ht="54" x14ac:dyDescent="0.25">
      <c r="A29" s="30">
        <v>11307</v>
      </c>
      <c r="B29" s="8" t="s">
        <v>43</v>
      </c>
      <c r="C29" s="4"/>
      <c r="D29" s="23">
        <f t="shared" si="13"/>
        <v>2850</v>
      </c>
      <c r="E29" s="23">
        <v>2850</v>
      </c>
      <c r="F29" s="23" t="s">
        <v>0</v>
      </c>
      <c r="G29" s="23">
        <f t="shared" si="9"/>
        <v>698.41897233201576</v>
      </c>
      <c r="H29" s="23">
        <f t="shared" si="10"/>
        <v>1385.5731225296443</v>
      </c>
      <c r="I29" s="23">
        <f t="shared" si="11"/>
        <v>2117.786561264822</v>
      </c>
      <c r="J29" s="23">
        <f t="shared" si="12"/>
        <v>2850</v>
      </c>
    </row>
    <row r="30" spans="1:10" ht="40.5" x14ac:dyDescent="0.25">
      <c r="A30" s="30">
        <v>11308</v>
      </c>
      <c r="B30" s="8" t="s">
        <v>44</v>
      </c>
      <c r="C30" s="4"/>
      <c r="D30" s="23">
        <f t="shared" si="13"/>
        <v>33860</v>
      </c>
      <c r="E30" s="23">
        <v>33860</v>
      </c>
      <c r="F30" s="23" t="s">
        <v>0</v>
      </c>
      <c r="G30" s="23">
        <f t="shared" si="9"/>
        <v>8297.7075098814221</v>
      </c>
      <c r="H30" s="23">
        <f t="shared" si="10"/>
        <v>16461.581027667984</v>
      </c>
      <c r="I30" s="23">
        <f t="shared" si="11"/>
        <v>25160.790513833992</v>
      </c>
      <c r="J30" s="23">
        <f t="shared" si="12"/>
        <v>33860</v>
      </c>
    </row>
    <row r="31" spans="1:10" ht="27" x14ac:dyDescent="0.25">
      <c r="A31" s="30">
        <v>11309</v>
      </c>
      <c r="B31" s="8" t="s">
        <v>45</v>
      </c>
      <c r="C31" s="4"/>
      <c r="D31" s="23">
        <f t="shared" si="13"/>
        <v>4311.5630000000001</v>
      </c>
      <c r="E31" s="23">
        <v>4311.5630000000001</v>
      </c>
      <c r="F31" s="23" t="s">
        <v>0</v>
      </c>
      <c r="G31" s="23">
        <f t="shared" si="9"/>
        <v>1056.5885612648221</v>
      </c>
      <c r="H31" s="23">
        <f t="shared" si="10"/>
        <v>2096.1353715415021</v>
      </c>
      <c r="I31" s="23">
        <f t="shared" si="11"/>
        <v>3203.8491857707513</v>
      </c>
      <c r="J31" s="23">
        <f t="shared" si="12"/>
        <v>4311.5630000000001</v>
      </c>
    </row>
    <row r="32" spans="1:10" ht="67.5" x14ac:dyDescent="0.25">
      <c r="A32" s="30">
        <v>11310</v>
      </c>
      <c r="B32" s="8" t="s">
        <v>102</v>
      </c>
      <c r="C32" s="4"/>
      <c r="D32" s="23">
        <f t="shared" si="13"/>
        <v>1875</v>
      </c>
      <c r="E32" s="23">
        <v>1875</v>
      </c>
      <c r="F32" s="23" t="s">
        <v>0</v>
      </c>
      <c r="G32" s="23">
        <f t="shared" si="9"/>
        <v>459.48616600790518</v>
      </c>
      <c r="H32" s="23">
        <f t="shared" si="10"/>
        <v>911.56126482213438</v>
      </c>
      <c r="I32" s="23">
        <f t="shared" si="11"/>
        <v>1393.2806324110672</v>
      </c>
      <c r="J32" s="23">
        <f t="shared" si="12"/>
        <v>1875</v>
      </c>
    </row>
    <row r="33" spans="1:10" ht="40.5" x14ac:dyDescent="0.25">
      <c r="A33" s="30">
        <v>11311</v>
      </c>
      <c r="B33" s="8" t="s">
        <v>46</v>
      </c>
      <c r="C33" s="4"/>
      <c r="D33" s="23">
        <f t="shared" si="13"/>
        <v>6726</v>
      </c>
      <c r="E33" s="23">
        <v>6726</v>
      </c>
      <c r="F33" s="23" t="s">
        <v>0</v>
      </c>
      <c r="G33" s="23">
        <f t="shared" si="9"/>
        <v>1648.2687747035573</v>
      </c>
      <c r="H33" s="23">
        <f t="shared" si="10"/>
        <v>3269.9525691699605</v>
      </c>
      <c r="I33" s="23">
        <f t="shared" si="11"/>
        <v>4997.97628458498</v>
      </c>
      <c r="J33" s="23">
        <f t="shared" si="12"/>
        <v>6726</v>
      </c>
    </row>
    <row r="34" spans="1:10" ht="54" x14ac:dyDescent="0.25">
      <c r="A34" s="30">
        <v>11312</v>
      </c>
      <c r="B34" s="8" t="s">
        <v>103</v>
      </c>
      <c r="C34" s="4"/>
      <c r="D34" s="23">
        <f t="shared" si="13"/>
        <v>125</v>
      </c>
      <c r="E34" s="23">
        <v>125</v>
      </c>
      <c r="F34" s="23" t="s">
        <v>0</v>
      </c>
      <c r="G34" s="23">
        <f t="shared" si="9"/>
        <v>30.632411067193676</v>
      </c>
      <c r="H34" s="23">
        <f t="shared" si="10"/>
        <v>60.770750988142289</v>
      </c>
      <c r="I34" s="23">
        <f t="shared" si="11"/>
        <v>92.885375494071141</v>
      </c>
      <c r="J34" s="23">
        <f t="shared" si="12"/>
        <v>125</v>
      </c>
    </row>
    <row r="35" spans="1:10" ht="27" x14ac:dyDescent="0.25">
      <c r="A35" s="30">
        <v>11313</v>
      </c>
      <c r="B35" s="8" t="s">
        <v>104</v>
      </c>
      <c r="C35" s="4"/>
      <c r="D35" s="23">
        <f t="shared" si="13"/>
        <v>50220</v>
      </c>
      <c r="E35" s="23">
        <v>50220</v>
      </c>
      <c r="F35" s="23" t="s">
        <v>0</v>
      </c>
      <c r="G35" s="23">
        <f t="shared" si="9"/>
        <v>12306.877470355732</v>
      </c>
      <c r="H35" s="23">
        <f t="shared" si="10"/>
        <v>24415.256916996048</v>
      </c>
      <c r="I35" s="23">
        <f t="shared" si="11"/>
        <v>37317.628458498024</v>
      </c>
      <c r="J35" s="23">
        <f t="shared" si="12"/>
        <v>50220</v>
      </c>
    </row>
    <row r="36" spans="1:10" ht="81" x14ac:dyDescent="0.25">
      <c r="A36" s="30">
        <v>11314</v>
      </c>
      <c r="B36" s="8" t="s">
        <v>47</v>
      </c>
      <c r="C36" s="4"/>
      <c r="D36" s="23">
        <f t="shared" si="13"/>
        <v>750</v>
      </c>
      <c r="E36" s="23">
        <v>750</v>
      </c>
      <c r="F36" s="23" t="s">
        <v>0</v>
      </c>
      <c r="G36" s="23">
        <f t="shared" si="9"/>
        <v>183.79446640316206</v>
      </c>
      <c r="H36" s="23">
        <f t="shared" si="10"/>
        <v>364.62450592885381</v>
      </c>
      <c r="I36" s="23">
        <f t="shared" si="11"/>
        <v>557.31225296442688</v>
      </c>
      <c r="J36" s="23">
        <f t="shared" si="12"/>
        <v>750</v>
      </c>
    </row>
    <row r="37" spans="1:10" ht="54" x14ac:dyDescent="0.25">
      <c r="A37" s="30">
        <v>11315</v>
      </c>
      <c r="B37" s="8" t="s">
        <v>48</v>
      </c>
      <c r="C37" s="4"/>
      <c r="D37" s="23">
        <f t="shared" si="13"/>
        <v>0</v>
      </c>
      <c r="E37" s="23"/>
      <c r="F37" s="23" t="s">
        <v>0</v>
      </c>
      <c r="G37" s="23">
        <f t="shared" si="9"/>
        <v>0</v>
      </c>
      <c r="H37" s="23">
        <f t="shared" si="10"/>
        <v>0</v>
      </c>
      <c r="I37" s="23">
        <f t="shared" si="11"/>
        <v>0</v>
      </c>
      <c r="J37" s="23">
        <f t="shared" si="12"/>
        <v>0</v>
      </c>
    </row>
    <row r="38" spans="1:10" ht="54" x14ac:dyDescent="0.25">
      <c r="A38" s="30">
        <v>11316</v>
      </c>
      <c r="B38" s="8" t="s">
        <v>49</v>
      </c>
      <c r="C38" s="4"/>
      <c r="D38" s="23">
        <f t="shared" si="13"/>
        <v>750</v>
      </c>
      <c r="E38" s="23">
        <v>750</v>
      </c>
      <c r="F38" s="23" t="s">
        <v>0</v>
      </c>
      <c r="G38" s="23">
        <f t="shared" si="9"/>
        <v>183.79446640316206</v>
      </c>
      <c r="H38" s="23">
        <f t="shared" si="10"/>
        <v>364.62450592885381</v>
      </c>
      <c r="I38" s="23">
        <f t="shared" si="11"/>
        <v>557.31225296442688</v>
      </c>
      <c r="J38" s="23">
        <f t="shared" si="12"/>
        <v>750</v>
      </c>
    </row>
    <row r="39" spans="1:10" ht="40.5" x14ac:dyDescent="0.25">
      <c r="A39" s="30">
        <v>11317</v>
      </c>
      <c r="B39" s="8" t="s">
        <v>50</v>
      </c>
      <c r="C39" s="4"/>
      <c r="D39" s="23">
        <f t="shared" si="13"/>
        <v>0</v>
      </c>
      <c r="E39" s="23"/>
      <c r="F39" s="23" t="s">
        <v>0</v>
      </c>
      <c r="G39" s="23">
        <f t="shared" si="9"/>
        <v>0</v>
      </c>
      <c r="H39" s="23">
        <f t="shared" si="10"/>
        <v>0</v>
      </c>
      <c r="I39" s="23">
        <f t="shared" si="11"/>
        <v>0</v>
      </c>
      <c r="J39" s="23">
        <f t="shared" si="12"/>
        <v>0</v>
      </c>
    </row>
    <row r="40" spans="1:10" ht="40.5" x14ac:dyDescent="0.25">
      <c r="A40" s="30">
        <v>11318</v>
      </c>
      <c r="B40" s="8" t="s">
        <v>51</v>
      </c>
      <c r="C40" s="4"/>
      <c r="D40" s="23">
        <f t="shared" si="13"/>
        <v>0</v>
      </c>
      <c r="E40" s="23"/>
      <c r="F40" s="23" t="s">
        <v>0</v>
      </c>
      <c r="G40" s="23">
        <f t="shared" si="9"/>
        <v>0</v>
      </c>
      <c r="H40" s="23">
        <f t="shared" si="10"/>
        <v>0</v>
      </c>
      <c r="I40" s="23">
        <f t="shared" si="11"/>
        <v>0</v>
      </c>
      <c r="J40" s="23">
        <f t="shared" si="12"/>
        <v>0</v>
      </c>
    </row>
    <row r="41" spans="1:10" ht="40.5" x14ac:dyDescent="0.25">
      <c r="A41" s="30">
        <v>11319</v>
      </c>
      <c r="B41" s="8" t="s">
        <v>176</v>
      </c>
      <c r="C41" s="4"/>
      <c r="D41" s="23">
        <f t="shared" si="13"/>
        <v>90</v>
      </c>
      <c r="E41" s="23">
        <v>90</v>
      </c>
      <c r="F41" s="23" t="s">
        <v>0</v>
      </c>
      <c r="G41" s="23">
        <f t="shared" si="9"/>
        <v>22.055335968379445</v>
      </c>
      <c r="H41" s="23">
        <f t="shared" si="10"/>
        <v>43.754940711462453</v>
      </c>
      <c r="I41" s="23">
        <f t="shared" si="11"/>
        <v>66.877470355731219</v>
      </c>
      <c r="J41" s="23">
        <f t="shared" si="12"/>
        <v>90</v>
      </c>
    </row>
    <row r="42" spans="1:10" x14ac:dyDescent="0.25">
      <c r="A42" s="30">
        <v>11320</v>
      </c>
      <c r="B42" s="8" t="s">
        <v>105</v>
      </c>
      <c r="C42" s="4"/>
      <c r="D42" s="23">
        <f t="shared" si="13"/>
        <v>900</v>
      </c>
      <c r="E42" s="23">
        <v>900</v>
      </c>
      <c r="F42" s="23" t="s">
        <v>0</v>
      </c>
      <c r="G42" s="23">
        <f t="shared" si="9"/>
        <v>220.55335968379447</v>
      </c>
      <c r="H42" s="23">
        <f t="shared" si="10"/>
        <v>437.5494071146245</v>
      </c>
      <c r="I42" s="23">
        <f t="shared" si="11"/>
        <v>668.77470355731225</v>
      </c>
      <c r="J42" s="23">
        <f t="shared" si="12"/>
        <v>900</v>
      </c>
    </row>
    <row r="43" spans="1:10" ht="42.75" x14ac:dyDescent="0.25">
      <c r="A43" s="20">
        <v>1150</v>
      </c>
      <c r="B43" s="10" t="s">
        <v>106</v>
      </c>
      <c r="C43" s="21">
        <v>7146</v>
      </c>
      <c r="D43" s="12">
        <f>SUM(D44)</f>
        <v>55000</v>
      </c>
      <c r="E43" s="12">
        <f>SUM(E44)</f>
        <v>55000</v>
      </c>
      <c r="F43" s="12" t="s">
        <v>0</v>
      </c>
      <c r="G43" s="12">
        <f t="shared" ref="G43:J43" si="14">SUM(G44)</f>
        <v>13478.260869565216</v>
      </c>
      <c r="H43" s="12">
        <f t="shared" si="14"/>
        <v>26739.130434782608</v>
      </c>
      <c r="I43" s="12">
        <f t="shared" si="14"/>
        <v>40869.565217391304</v>
      </c>
      <c r="J43" s="12">
        <f t="shared" si="14"/>
        <v>55000</v>
      </c>
    </row>
    <row r="44" spans="1:10" ht="27" x14ac:dyDescent="0.25">
      <c r="A44" s="24">
        <v>1151</v>
      </c>
      <c r="B44" s="8" t="s">
        <v>162</v>
      </c>
      <c r="C44" s="4"/>
      <c r="D44" s="23">
        <f>SUM(D45,D46)</f>
        <v>55000</v>
      </c>
      <c r="E44" s="23">
        <f>SUM(E45,E46)</f>
        <v>55000</v>
      </c>
      <c r="F44" s="23" t="s">
        <v>0</v>
      </c>
      <c r="G44" s="23">
        <f t="shared" ref="G44:J44" si="15">SUM(G45,G46)</f>
        <v>13478.260869565216</v>
      </c>
      <c r="H44" s="23">
        <f t="shared" si="15"/>
        <v>26739.130434782608</v>
      </c>
      <c r="I44" s="23">
        <f t="shared" si="15"/>
        <v>40869.565217391304</v>
      </c>
      <c r="J44" s="23">
        <f t="shared" si="15"/>
        <v>55000</v>
      </c>
    </row>
    <row r="45" spans="1:10" s="33" customFormat="1" ht="108" x14ac:dyDescent="0.25">
      <c r="A45" s="24">
        <v>1152</v>
      </c>
      <c r="B45" s="8" t="s">
        <v>154</v>
      </c>
      <c r="C45" s="4"/>
      <c r="D45" s="23">
        <f>SUM(E45:F45)</f>
        <v>13000</v>
      </c>
      <c r="E45" s="23">
        <v>13000</v>
      </c>
      <c r="F45" s="23" t="s">
        <v>0</v>
      </c>
      <c r="G45" s="23">
        <f t="shared" ref="G45:G46" si="16">+D45/253*62</f>
        <v>3185.770750988142</v>
      </c>
      <c r="H45" s="23">
        <f t="shared" ref="H45:H46" si="17">+D45/253*123</f>
        <v>6320.158102766798</v>
      </c>
      <c r="I45" s="23">
        <f t="shared" ref="I45:I46" si="18">+D45/253*188</f>
        <v>9660.0790513833981</v>
      </c>
      <c r="J45" s="23">
        <f t="shared" ref="J45:J46" si="19">+D45</f>
        <v>13000</v>
      </c>
    </row>
    <row r="46" spans="1:10" ht="94.5" x14ac:dyDescent="0.25">
      <c r="A46" s="4">
        <v>1153</v>
      </c>
      <c r="B46" s="8" t="s">
        <v>107</v>
      </c>
      <c r="C46" s="4"/>
      <c r="D46" s="23">
        <f>SUM(E46:F46)</f>
        <v>42000</v>
      </c>
      <c r="E46" s="23">
        <v>42000</v>
      </c>
      <c r="F46" s="23" t="s">
        <v>0</v>
      </c>
      <c r="G46" s="23">
        <f t="shared" si="16"/>
        <v>10292.490118577074</v>
      </c>
      <c r="H46" s="23">
        <f t="shared" si="17"/>
        <v>20418.972332015808</v>
      </c>
      <c r="I46" s="23">
        <f t="shared" si="18"/>
        <v>31209.486166007904</v>
      </c>
      <c r="J46" s="23">
        <f t="shared" si="19"/>
        <v>42000</v>
      </c>
    </row>
    <row r="47" spans="1:10" ht="28.5" x14ac:dyDescent="0.25">
      <c r="A47" s="20">
        <v>1160</v>
      </c>
      <c r="B47" s="10" t="s">
        <v>108</v>
      </c>
      <c r="C47" s="21">
        <v>7161</v>
      </c>
      <c r="D47" s="12">
        <f>SUM(D48,D52)</f>
        <v>0</v>
      </c>
      <c r="E47" s="12">
        <f>SUM(E48,E52)</f>
        <v>0</v>
      </c>
      <c r="F47" s="12" t="s">
        <v>0</v>
      </c>
      <c r="G47" s="12">
        <f t="shared" ref="G47:J47" si="20">SUM(G48,G52)</f>
        <v>0</v>
      </c>
      <c r="H47" s="12">
        <f t="shared" si="20"/>
        <v>0</v>
      </c>
      <c r="I47" s="12">
        <f t="shared" si="20"/>
        <v>0</v>
      </c>
      <c r="J47" s="12">
        <f t="shared" si="20"/>
        <v>0</v>
      </c>
    </row>
    <row r="48" spans="1:10" ht="67.5" x14ac:dyDescent="0.25">
      <c r="A48" s="24">
        <v>1161</v>
      </c>
      <c r="B48" s="8" t="s">
        <v>155</v>
      </c>
      <c r="C48" s="4"/>
      <c r="D48" s="23">
        <f>SUM(D49:D51)</f>
        <v>0</v>
      </c>
      <c r="E48" s="23">
        <f>SUM(E49:E51)</f>
        <v>0</v>
      </c>
      <c r="F48" s="23" t="s">
        <v>0</v>
      </c>
      <c r="G48" s="23"/>
      <c r="H48" s="23"/>
      <c r="I48" s="23"/>
      <c r="J48" s="23"/>
    </row>
    <row r="49" spans="1:10" s="33" customFormat="1" ht="27" x14ac:dyDescent="0.25">
      <c r="A49" s="27">
        <v>1162</v>
      </c>
      <c r="B49" s="8" t="s">
        <v>142</v>
      </c>
      <c r="C49" s="4"/>
      <c r="D49" s="23">
        <f>SUM(E49:F49)</f>
        <v>0</v>
      </c>
      <c r="E49" s="23">
        <v>0</v>
      </c>
      <c r="F49" s="23" t="s">
        <v>0</v>
      </c>
      <c r="G49" s="7"/>
      <c r="H49" s="7"/>
      <c r="I49" s="7"/>
      <c r="J49" s="7"/>
    </row>
    <row r="50" spans="1:10" x14ac:dyDescent="0.25">
      <c r="A50" s="27">
        <v>1163</v>
      </c>
      <c r="B50" s="13" t="s">
        <v>109</v>
      </c>
      <c r="C50" s="4"/>
      <c r="D50" s="23">
        <f>SUM(E50:F50)</f>
        <v>0</v>
      </c>
      <c r="E50" s="23">
        <v>0</v>
      </c>
      <c r="F50" s="23" t="s">
        <v>0</v>
      </c>
      <c r="G50" s="25"/>
      <c r="H50" s="25"/>
      <c r="I50" s="25"/>
      <c r="J50" s="25"/>
    </row>
    <row r="51" spans="1:10" ht="54" x14ac:dyDescent="0.25">
      <c r="A51" s="27">
        <v>1164</v>
      </c>
      <c r="B51" s="13" t="s">
        <v>110</v>
      </c>
      <c r="C51" s="4"/>
      <c r="D51" s="23">
        <f>SUM(E51:F51)</f>
        <v>0</v>
      </c>
      <c r="E51" s="23">
        <v>0</v>
      </c>
      <c r="F51" s="23" t="s">
        <v>0</v>
      </c>
      <c r="G51" s="23"/>
      <c r="H51" s="23"/>
      <c r="I51" s="23"/>
      <c r="J51" s="23"/>
    </row>
    <row r="52" spans="1:10" ht="81" x14ac:dyDescent="0.25">
      <c r="A52" s="27">
        <v>1165</v>
      </c>
      <c r="B52" s="8" t="s">
        <v>111</v>
      </c>
      <c r="C52" s="4"/>
      <c r="D52" s="23">
        <f>SUM(E52:F52)</f>
        <v>0</v>
      </c>
      <c r="E52" s="23">
        <v>0</v>
      </c>
      <c r="F52" s="23" t="s">
        <v>0</v>
      </c>
      <c r="G52" s="23"/>
      <c r="H52" s="23"/>
      <c r="I52" s="23"/>
      <c r="J52" s="23"/>
    </row>
    <row r="53" spans="1:10" ht="42.75" x14ac:dyDescent="0.25">
      <c r="A53" s="20">
        <v>1200</v>
      </c>
      <c r="B53" s="10" t="s">
        <v>112</v>
      </c>
      <c r="C53" s="21">
        <v>7300</v>
      </c>
      <c r="D53" s="12">
        <f t="shared" ref="D53:F53" si="21">SUM(D54,D56,D58,D60,D62,D69)</f>
        <v>3974119.4330000002</v>
      </c>
      <c r="E53" s="12">
        <f t="shared" ref="E53" si="22">SUM(E54,E56,E58,E60,E62,E69)</f>
        <v>3522728.5</v>
      </c>
      <c r="F53" s="12">
        <f t="shared" si="21"/>
        <v>451390.93300000002</v>
      </c>
      <c r="G53" s="12">
        <f t="shared" ref="G53:J53" si="23">SUM(G54,G56,G58,G60,G62,G69)</f>
        <v>1332073.058</v>
      </c>
      <c r="H53" s="12">
        <f t="shared" si="23"/>
        <v>2212755.1830000002</v>
      </c>
      <c r="I53" s="12">
        <f t="shared" si="23"/>
        <v>3093437.3080000002</v>
      </c>
      <c r="J53" s="12">
        <f t="shared" si="23"/>
        <v>3974119.4330000002</v>
      </c>
    </row>
    <row r="54" spans="1:10" ht="57" x14ac:dyDescent="0.25">
      <c r="A54" s="20">
        <v>1210</v>
      </c>
      <c r="B54" s="10" t="s">
        <v>143</v>
      </c>
      <c r="C54" s="21">
        <v>7311</v>
      </c>
      <c r="D54" s="12">
        <f>SUM(D55)</f>
        <v>0</v>
      </c>
      <c r="E54" s="12">
        <f>SUM(E55)</f>
        <v>0</v>
      </c>
      <c r="F54" s="12" t="s">
        <v>0</v>
      </c>
      <c r="G54" s="12">
        <f t="shared" ref="G54:J54" si="24">SUM(G55)</f>
        <v>0</v>
      </c>
      <c r="H54" s="12">
        <f t="shared" si="24"/>
        <v>0</v>
      </c>
      <c r="I54" s="12">
        <f t="shared" si="24"/>
        <v>0</v>
      </c>
      <c r="J54" s="12">
        <f t="shared" si="24"/>
        <v>0</v>
      </c>
    </row>
    <row r="55" spans="1:10" s="33" customFormat="1" ht="81" x14ac:dyDescent="0.25">
      <c r="A55" s="24">
        <v>1211</v>
      </c>
      <c r="B55" s="8" t="s">
        <v>144</v>
      </c>
      <c r="C55" s="9"/>
      <c r="D55" s="23">
        <f>SUM(E55:F55)</f>
        <v>0</v>
      </c>
      <c r="E55" s="23">
        <v>0</v>
      </c>
      <c r="F55" s="23" t="s">
        <v>0</v>
      </c>
      <c r="G55" s="23">
        <f>+D55/4</f>
        <v>0</v>
      </c>
      <c r="H55" s="23">
        <f>+D55/4*2</f>
        <v>0</v>
      </c>
      <c r="I55" s="23">
        <f>+D55/4*3</f>
        <v>0</v>
      </c>
      <c r="J55" s="23">
        <f>+D55</f>
        <v>0</v>
      </c>
    </row>
    <row r="56" spans="1:10" s="33" customFormat="1" ht="42.75" x14ac:dyDescent="0.25">
      <c r="A56" s="20">
        <v>1220</v>
      </c>
      <c r="B56" s="10" t="s">
        <v>113</v>
      </c>
      <c r="C56" s="11">
        <v>7312</v>
      </c>
      <c r="D56" s="12">
        <f>SUM(D57)</f>
        <v>0</v>
      </c>
      <c r="E56" s="12" t="s">
        <v>0</v>
      </c>
      <c r="F56" s="12">
        <f>SUM(F57)</f>
        <v>0</v>
      </c>
      <c r="G56" s="12">
        <f>SUM(G57)</f>
        <v>0</v>
      </c>
      <c r="H56" s="12">
        <f>SUM(H57)</f>
        <v>0</v>
      </c>
      <c r="I56" s="12">
        <f>SUM(I57)</f>
        <v>0</v>
      </c>
      <c r="J56" s="12">
        <f>SUM(J57)</f>
        <v>0</v>
      </c>
    </row>
    <row r="57" spans="1:10" ht="81" x14ac:dyDescent="0.25">
      <c r="A57" s="4">
        <v>1221</v>
      </c>
      <c r="B57" s="8" t="s">
        <v>145</v>
      </c>
      <c r="C57" s="9"/>
      <c r="D57" s="23">
        <f>SUM(E57:F57)</f>
        <v>0</v>
      </c>
      <c r="E57" s="23" t="s">
        <v>0</v>
      </c>
      <c r="F57" s="23">
        <v>0</v>
      </c>
      <c r="G57" s="23">
        <f>+D57/4</f>
        <v>0</v>
      </c>
      <c r="H57" s="23">
        <f>+D57/4*2</f>
        <v>0</v>
      </c>
      <c r="I57" s="23">
        <f>+D57/4*3</f>
        <v>0</v>
      </c>
      <c r="J57" s="23">
        <f>+D57</f>
        <v>0</v>
      </c>
    </row>
    <row r="58" spans="1:10" s="33" customFormat="1" ht="42.75" x14ac:dyDescent="0.25">
      <c r="A58" s="20">
        <v>1230</v>
      </c>
      <c r="B58" s="10" t="s">
        <v>114</v>
      </c>
      <c r="C58" s="11">
        <v>7321</v>
      </c>
      <c r="D58" s="12">
        <f>SUM(D59)</f>
        <v>0</v>
      </c>
      <c r="E58" s="12">
        <f>SUM(E59)</f>
        <v>0</v>
      </c>
      <c r="F58" s="12" t="s">
        <v>0</v>
      </c>
      <c r="G58" s="12">
        <f>SUM(G59)</f>
        <v>0</v>
      </c>
      <c r="H58" s="12">
        <f>SUM(H59)</f>
        <v>0</v>
      </c>
      <c r="I58" s="12">
        <f>SUM(I59)</f>
        <v>0</v>
      </c>
      <c r="J58" s="12">
        <f>SUM(J59)</f>
        <v>0</v>
      </c>
    </row>
    <row r="59" spans="1:10" ht="54" x14ac:dyDescent="0.25">
      <c r="A59" s="24">
        <v>1231</v>
      </c>
      <c r="B59" s="8" t="s">
        <v>163</v>
      </c>
      <c r="C59" s="9"/>
      <c r="D59" s="23">
        <f>SUM(E59:F59)</f>
        <v>0</v>
      </c>
      <c r="E59" s="23"/>
      <c r="F59" s="23" t="s">
        <v>0</v>
      </c>
      <c r="G59" s="23"/>
      <c r="H59" s="23"/>
      <c r="I59" s="23"/>
      <c r="J59" s="23">
        <f>+D59</f>
        <v>0</v>
      </c>
    </row>
    <row r="60" spans="1:10" s="33" customFormat="1" ht="42.75" x14ac:dyDescent="0.25">
      <c r="A60" s="20">
        <v>1240</v>
      </c>
      <c r="B60" s="10" t="s">
        <v>115</v>
      </c>
      <c r="C60" s="11">
        <v>7322</v>
      </c>
      <c r="D60" s="12">
        <f>SUM(D61)</f>
        <v>0</v>
      </c>
      <c r="E60" s="12" t="s">
        <v>0</v>
      </c>
      <c r="F60" s="12">
        <f>SUM(F61)</f>
        <v>0</v>
      </c>
      <c r="G60" s="12">
        <f>SUM(G61)</f>
        <v>0</v>
      </c>
      <c r="H60" s="12">
        <f>SUM(H61)</f>
        <v>0</v>
      </c>
      <c r="I60" s="12">
        <f>SUM(I61)</f>
        <v>0</v>
      </c>
      <c r="J60" s="12">
        <f>SUM(J61)</f>
        <v>0</v>
      </c>
    </row>
    <row r="61" spans="1:10" ht="54" x14ac:dyDescent="0.25">
      <c r="A61" s="24">
        <v>1241</v>
      </c>
      <c r="B61" s="8" t="s">
        <v>164</v>
      </c>
      <c r="C61" s="9"/>
      <c r="D61" s="23">
        <f>SUM(E61:F61)</f>
        <v>0</v>
      </c>
      <c r="E61" s="23" t="s">
        <v>0</v>
      </c>
      <c r="F61" s="23">
        <v>0</v>
      </c>
      <c r="G61" s="23">
        <f>+D61/4</f>
        <v>0</v>
      </c>
      <c r="H61" s="23">
        <f>+D61/4*2</f>
        <v>0</v>
      </c>
      <c r="I61" s="23">
        <f>+D61/4*3</f>
        <v>0</v>
      </c>
      <c r="J61" s="23">
        <f>+D61</f>
        <v>0</v>
      </c>
    </row>
    <row r="62" spans="1:10" s="33" customFormat="1" ht="57" x14ac:dyDescent="0.25">
      <c r="A62" s="20">
        <v>1250</v>
      </c>
      <c r="B62" s="10" t="s">
        <v>116</v>
      </c>
      <c r="C62" s="21">
        <v>7331</v>
      </c>
      <c r="D62" s="12">
        <f>SUM(D63,D64,D67,D68)</f>
        <v>3522728.5</v>
      </c>
      <c r="E62" s="12">
        <f>SUM(E63,E64,E67,E68)</f>
        <v>3522728.5</v>
      </c>
      <c r="F62" s="12" t="s">
        <v>0</v>
      </c>
      <c r="G62" s="12">
        <f>SUM(G63,G64,G67,G68)</f>
        <v>880682.125</v>
      </c>
      <c r="H62" s="12">
        <f>SUM(H63,H64,H67,H68)</f>
        <v>1761364.25</v>
      </c>
      <c r="I62" s="12">
        <f>SUM(I63,I64,I67,I68)</f>
        <v>2642046.375</v>
      </c>
      <c r="J62" s="12">
        <f>SUM(J63,J64,J67,J68)</f>
        <v>3522728.5</v>
      </c>
    </row>
    <row r="63" spans="1:10" ht="40.5" x14ac:dyDescent="0.25">
      <c r="A63" s="24">
        <v>1251</v>
      </c>
      <c r="B63" s="8" t="s">
        <v>165</v>
      </c>
      <c r="C63" s="4"/>
      <c r="D63" s="23">
        <f>+E63</f>
        <v>3522728.5</v>
      </c>
      <c r="E63" s="23">
        <v>3522728.5</v>
      </c>
      <c r="F63" s="23" t="s">
        <v>0</v>
      </c>
      <c r="G63" s="23">
        <f>+D63/4</f>
        <v>880682.125</v>
      </c>
      <c r="H63" s="23">
        <f>+D63/4*2</f>
        <v>1761364.25</v>
      </c>
      <c r="I63" s="23">
        <f>+D63/4*3</f>
        <v>2642046.375</v>
      </c>
      <c r="J63" s="23">
        <f>+D63</f>
        <v>3522728.5</v>
      </c>
    </row>
    <row r="64" spans="1:10" s="33" customFormat="1" ht="27" x14ac:dyDescent="0.25">
      <c r="A64" s="24">
        <v>1254</v>
      </c>
      <c r="B64" s="8" t="s">
        <v>117</v>
      </c>
      <c r="C64" s="9"/>
      <c r="D64" s="23">
        <f>SUM(D65:D66)</f>
        <v>0</v>
      </c>
      <c r="E64" s="23">
        <f>SUM(E65:E66)</f>
        <v>0</v>
      </c>
      <c r="F64" s="23" t="s">
        <v>0</v>
      </c>
      <c r="G64" s="23">
        <f>SUM(G65:G66)</f>
        <v>0</v>
      </c>
      <c r="H64" s="23">
        <f>SUM(H65:H66)</f>
        <v>0</v>
      </c>
      <c r="I64" s="23">
        <f>SUM(I65:I66)</f>
        <v>0</v>
      </c>
      <c r="J64" s="23">
        <f>SUM(J65:J66)</f>
        <v>0</v>
      </c>
    </row>
    <row r="65" spans="1:10" ht="54" x14ac:dyDescent="0.25">
      <c r="A65" s="24">
        <v>1255</v>
      </c>
      <c r="B65" s="8" t="s">
        <v>166</v>
      </c>
      <c r="C65" s="4"/>
      <c r="D65" s="23">
        <f>SUM(E65:F65)</f>
        <v>0</v>
      </c>
      <c r="E65" s="23">
        <v>0</v>
      </c>
      <c r="F65" s="23" t="s">
        <v>0</v>
      </c>
      <c r="G65" s="23">
        <f>+D65/4</f>
        <v>0</v>
      </c>
      <c r="H65" s="23">
        <f>+D65/4*2</f>
        <v>0</v>
      </c>
      <c r="I65" s="23">
        <f>+D65/4*3</f>
        <v>0</v>
      </c>
      <c r="J65" s="23">
        <f>+D65</f>
        <v>0</v>
      </c>
    </row>
    <row r="66" spans="1:10" x14ac:dyDescent="0.25">
      <c r="A66" s="24">
        <v>1256</v>
      </c>
      <c r="B66" s="13" t="s">
        <v>118</v>
      </c>
      <c r="C66" s="4"/>
      <c r="D66" s="23">
        <f>SUM(E66:F66)</f>
        <v>0</v>
      </c>
      <c r="E66" s="23">
        <v>0</v>
      </c>
      <c r="F66" s="23" t="s">
        <v>0</v>
      </c>
      <c r="G66" s="23">
        <f>+D66/4</f>
        <v>0</v>
      </c>
      <c r="H66" s="23">
        <f>+D66/4*2</f>
        <v>0</v>
      </c>
      <c r="I66" s="23">
        <f>+D66/4*3</f>
        <v>0</v>
      </c>
      <c r="J66" s="23">
        <f>+D66</f>
        <v>0</v>
      </c>
    </row>
    <row r="67" spans="1:10" ht="27" x14ac:dyDescent="0.25">
      <c r="A67" s="24">
        <v>1257</v>
      </c>
      <c r="B67" s="8" t="s">
        <v>119</v>
      </c>
      <c r="C67" s="9"/>
      <c r="D67" s="23">
        <f>SUM(E67:F67)</f>
        <v>0</v>
      </c>
      <c r="E67" s="23">
        <v>0</v>
      </c>
      <c r="F67" s="23" t="s">
        <v>0</v>
      </c>
      <c r="G67" s="23">
        <f>+D67/4</f>
        <v>0</v>
      </c>
      <c r="H67" s="23">
        <f>+D67/4*2</f>
        <v>0</v>
      </c>
      <c r="I67" s="23">
        <f>+D67/4*3</f>
        <v>0</v>
      </c>
      <c r="J67" s="23">
        <f>+D67</f>
        <v>0</v>
      </c>
    </row>
    <row r="68" spans="1:10" ht="40.5" x14ac:dyDescent="0.25">
      <c r="A68" s="24">
        <v>1258</v>
      </c>
      <c r="B68" s="8" t="s">
        <v>120</v>
      </c>
      <c r="C68" s="9"/>
      <c r="D68" s="23">
        <f>SUM(E68:F68)</f>
        <v>0</v>
      </c>
      <c r="E68" s="23">
        <v>0</v>
      </c>
      <c r="F68" s="23" t="s">
        <v>0</v>
      </c>
      <c r="G68" s="23">
        <f>+D68/4</f>
        <v>0</v>
      </c>
      <c r="H68" s="23">
        <f>+D68/4*2</f>
        <v>0</v>
      </c>
      <c r="I68" s="23">
        <f>+D68/4*3</f>
        <v>0</v>
      </c>
      <c r="J68" s="23">
        <f>+D68</f>
        <v>0</v>
      </c>
    </row>
    <row r="69" spans="1:10" ht="42.75" x14ac:dyDescent="0.25">
      <c r="A69" s="20">
        <v>1260</v>
      </c>
      <c r="B69" s="10" t="s">
        <v>121</v>
      </c>
      <c r="C69" s="21">
        <v>7332</v>
      </c>
      <c r="D69" s="12">
        <f>SUM(D70:D71)</f>
        <v>451390.93300000002</v>
      </c>
      <c r="E69" s="12" t="s">
        <v>0</v>
      </c>
      <c r="F69" s="12">
        <f>SUM(F70:F71)</f>
        <v>451390.93300000002</v>
      </c>
      <c r="G69" s="7">
        <f>SUM(G70:G71)</f>
        <v>451390.93300000002</v>
      </c>
      <c r="H69" s="7">
        <f>SUM(H70:H71)</f>
        <v>451390.93300000002</v>
      </c>
      <c r="I69" s="7">
        <f>SUM(I70:I71)</f>
        <v>451390.93300000002</v>
      </c>
      <c r="J69" s="7">
        <f>SUM(J70:J71)</f>
        <v>451390.93300000002</v>
      </c>
    </row>
    <row r="70" spans="1:10" ht="40.5" x14ac:dyDescent="0.25">
      <c r="A70" s="24">
        <v>1261</v>
      </c>
      <c r="B70" s="8" t="s">
        <v>167</v>
      </c>
      <c r="C70" s="9"/>
      <c r="D70" s="23">
        <f>SUM(E70:F70)</f>
        <v>451390.93300000002</v>
      </c>
      <c r="E70" s="23" t="s">
        <v>0</v>
      </c>
      <c r="F70" s="23">
        <f>4987.293+446403.64</f>
        <v>451390.93300000002</v>
      </c>
      <c r="G70" s="23">
        <v>451390.93300000002</v>
      </c>
      <c r="H70" s="23">
        <v>451390.93300000002</v>
      </c>
      <c r="I70" s="23">
        <v>451390.93300000002</v>
      </c>
      <c r="J70" s="23">
        <f>+D70</f>
        <v>451390.93300000002</v>
      </c>
    </row>
    <row r="71" spans="1:10" s="33" customFormat="1" ht="40.5" x14ac:dyDescent="0.25">
      <c r="A71" s="24">
        <v>1262</v>
      </c>
      <c r="B71" s="8" t="s">
        <v>122</v>
      </c>
      <c r="C71" s="9"/>
      <c r="D71" s="23">
        <f>SUM(E71:F71)</f>
        <v>0</v>
      </c>
      <c r="E71" s="23" t="s">
        <v>0</v>
      </c>
      <c r="F71" s="23">
        <v>0</v>
      </c>
      <c r="G71" s="23">
        <f>+D71/4</f>
        <v>0</v>
      </c>
      <c r="H71" s="23">
        <f>+D71/4*2</f>
        <v>0</v>
      </c>
      <c r="I71" s="23">
        <f>+D71/4*3</f>
        <v>0</v>
      </c>
      <c r="J71" s="23">
        <f>+D71</f>
        <v>0</v>
      </c>
    </row>
    <row r="72" spans="1:10" ht="42.75" x14ac:dyDescent="0.25">
      <c r="A72" s="20" t="s">
        <v>9</v>
      </c>
      <c r="B72" s="10" t="s">
        <v>168</v>
      </c>
      <c r="C72" s="21">
        <v>7400</v>
      </c>
      <c r="D72" s="12">
        <f t="shared" ref="D72:J72" si="25">SUM(D73,D75,D77,D82,D86,D112,D115,D118,D121)</f>
        <v>810012.12300000002</v>
      </c>
      <c r="E72" s="12">
        <f t="shared" si="25"/>
        <v>790715.39300000004</v>
      </c>
      <c r="F72" s="12" t="e">
        <f t="shared" si="25"/>
        <v>#REF!</v>
      </c>
      <c r="G72" s="7">
        <f t="shared" si="25"/>
        <v>231161.84607114602</v>
      </c>
      <c r="H72" s="7">
        <f t="shared" si="25"/>
        <v>409223.97639920952</v>
      </c>
      <c r="I72" s="7">
        <f t="shared" si="25"/>
        <v>609618.04969960195</v>
      </c>
      <c r="J72" s="7">
        <f t="shared" si="25"/>
        <v>810012.12300000002</v>
      </c>
    </row>
    <row r="73" spans="1:10" ht="14.25" x14ac:dyDescent="0.25">
      <c r="A73" s="20" t="s">
        <v>10</v>
      </c>
      <c r="B73" s="10" t="s">
        <v>169</v>
      </c>
      <c r="C73" s="21">
        <v>7411</v>
      </c>
      <c r="D73" s="12">
        <f>SUM(D74)</f>
        <v>0</v>
      </c>
      <c r="E73" s="12" t="s">
        <v>0</v>
      </c>
      <c r="F73" s="12">
        <f>SUM(F74)</f>
        <v>0</v>
      </c>
      <c r="G73" s="7">
        <f>SUM(G74)</f>
        <v>0</v>
      </c>
      <c r="H73" s="7">
        <f>SUM(H74)</f>
        <v>0</v>
      </c>
      <c r="I73" s="7">
        <f>SUM(I74)</f>
        <v>0</v>
      </c>
      <c r="J73" s="7">
        <f>SUM(J74)</f>
        <v>0</v>
      </c>
    </row>
    <row r="74" spans="1:10" s="33" customFormat="1" ht="54" x14ac:dyDescent="0.25">
      <c r="A74" s="22" t="s">
        <v>11</v>
      </c>
      <c r="B74" s="8" t="s">
        <v>170</v>
      </c>
      <c r="C74" s="9"/>
      <c r="D74" s="23">
        <f t="shared" ref="D74:D81" si="26">SUM(E74:F74)</f>
        <v>0</v>
      </c>
      <c r="E74" s="23" t="s">
        <v>0</v>
      </c>
      <c r="F74" s="23">
        <v>0</v>
      </c>
      <c r="G74" s="23">
        <f t="shared" ref="G74" si="27">+D74/253*62</f>
        <v>0</v>
      </c>
      <c r="H74" s="23">
        <f t="shared" ref="H74" si="28">+D74/253*123</f>
        <v>0</v>
      </c>
      <c r="I74" s="23">
        <f t="shared" ref="I74" si="29">+D74/253*188</f>
        <v>0</v>
      </c>
      <c r="J74" s="23">
        <f t="shared" ref="J74" si="30">+D74</f>
        <v>0</v>
      </c>
    </row>
    <row r="75" spans="1:10" s="33" customFormat="1" ht="14.25" x14ac:dyDescent="0.25">
      <c r="A75" s="20" t="s">
        <v>12</v>
      </c>
      <c r="B75" s="10" t="s">
        <v>123</v>
      </c>
      <c r="C75" s="21">
        <v>7412</v>
      </c>
      <c r="D75" s="12">
        <f>SUM(D76)</f>
        <v>0</v>
      </c>
      <c r="E75" s="12">
        <f>SUM(E76)</f>
        <v>0</v>
      </c>
      <c r="F75" s="12" t="s">
        <v>0</v>
      </c>
      <c r="G75" s="7">
        <f>SUM(G76)</f>
        <v>0</v>
      </c>
      <c r="H75" s="7">
        <f>SUM(H76)</f>
        <v>0</v>
      </c>
      <c r="I75" s="7">
        <f>SUM(I76)</f>
        <v>0</v>
      </c>
      <c r="J75" s="7">
        <f>SUM(J76)</f>
        <v>0</v>
      </c>
    </row>
    <row r="76" spans="1:10" ht="54" x14ac:dyDescent="0.25">
      <c r="A76" s="22" t="s">
        <v>13</v>
      </c>
      <c r="B76" s="8" t="s">
        <v>150</v>
      </c>
      <c r="C76" s="9"/>
      <c r="D76" s="23">
        <f t="shared" si="26"/>
        <v>0</v>
      </c>
      <c r="E76" s="23">
        <v>0</v>
      </c>
      <c r="F76" s="23" t="s">
        <v>0</v>
      </c>
      <c r="G76" s="23">
        <f t="shared" ref="G76" si="31">+D76/253*62</f>
        <v>0</v>
      </c>
      <c r="H76" s="23">
        <f t="shared" ref="H76" si="32">+D76/253*123</f>
        <v>0</v>
      </c>
      <c r="I76" s="23">
        <f t="shared" ref="I76" si="33">+D76/253*188</f>
        <v>0</v>
      </c>
      <c r="J76" s="23">
        <f t="shared" ref="J76" si="34">+D76</f>
        <v>0</v>
      </c>
    </row>
    <row r="77" spans="1:10" s="33" customFormat="1" ht="28.5" x14ac:dyDescent="0.25">
      <c r="A77" s="20" t="s">
        <v>14</v>
      </c>
      <c r="B77" s="10" t="s">
        <v>124</v>
      </c>
      <c r="C77" s="21">
        <v>7415</v>
      </c>
      <c r="D77" s="12">
        <f>SUM(D78:D81)</f>
        <v>167398.693</v>
      </c>
      <c r="E77" s="12">
        <f>SUM(E78:E81)</f>
        <v>167398.693</v>
      </c>
      <c r="F77" s="12" t="s">
        <v>0</v>
      </c>
      <c r="G77" s="7">
        <f>SUM(G78:G81)</f>
        <v>41022.604608695648</v>
      </c>
      <c r="H77" s="7">
        <f>SUM(H78:H81)</f>
        <v>81383.554304347825</v>
      </c>
      <c r="I77" s="7">
        <f>SUM(I78:I81)</f>
        <v>124391.12365217392</v>
      </c>
      <c r="J77" s="7">
        <f>SUM(J78:J81)</f>
        <v>167398.693</v>
      </c>
    </row>
    <row r="78" spans="1:10" ht="27" x14ac:dyDescent="0.25">
      <c r="A78" s="22" t="s">
        <v>15</v>
      </c>
      <c r="B78" s="8" t="s">
        <v>171</v>
      </c>
      <c r="C78" s="9"/>
      <c r="D78" s="23">
        <f t="shared" si="26"/>
        <v>128947.181</v>
      </c>
      <c r="E78" s="23">
        <f>123635.121+5312.06</f>
        <v>128947.181</v>
      </c>
      <c r="F78" s="23" t="s">
        <v>0</v>
      </c>
      <c r="G78" s="23">
        <f t="shared" ref="G78:G81" si="35">+D78/253*62</f>
        <v>31599.704434782609</v>
      </c>
      <c r="H78" s="23">
        <f t="shared" ref="H78:H81" si="36">+D78/253*123</f>
        <v>62689.736217391306</v>
      </c>
      <c r="I78" s="23">
        <f t="shared" ref="I78:I81" si="37">+D78/253*188</f>
        <v>95818.458608695655</v>
      </c>
      <c r="J78" s="23">
        <f t="shared" ref="J78:J81" si="38">+D78</f>
        <v>128947.181</v>
      </c>
    </row>
    <row r="79" spans="1:10" s="33" customFormat="1" ht="40.5" x14ac:dyDescent="0.25">
      <c r="A79" s="22" t="s">
        <v>16</v>
      </c>
      <c r="B79" s="8" t="s">
        <v>125</v>
      </c>
      <c r="C79" s="9"/>
      <c r="D79" s="23">
        <f t="shared" si="26"/>
        <v>0</v>
      </c>
      <c r="E79" s="23"/>
      <c r="F79" s="23" t="s">
        <v>0</v>
      </c>
      <c r="G79" s="23">
        <f t="shared" si="35"/>
        <v>0</v>
      </c>
      <c r="H79" s="23">
        <f t="shared" si="36"/>
        <v>0</v>
      </c>
      <c r="I79" s="23">
        <f t="shared" si="37"/>
        <v>0</v>
      </c>
      <c r="J79" s="23">
        <f t="shared" si="38"/>
        <v>0</v>
      </c>
    </row>
    <row r="80" spans="1:10" ht="54" x14ac:dyDescent="0.25">
      <c r="A80" s="22" t="s">
        <v>17</v>
      </c>
      <c r="B80" s="8" t="s">
        <v>126</v>
      </c>
      <c r="C80" s="9"/>
      <c r="D80" s="23">
        <f t="shared" si="26"/>
        <v>0</v>
      </c>
      <c r="E80" s="23"/>
      <c r="F80" s="23" t="s">
        <v>0</v>
      </c>
      <c r="G80" s="23">
        <f t="shared" si="35"/>
        <v>0</v>
      </c>
      <c r="H80" s="23">
        <f t="shared" si="36"/>
        <v>0</v>
      </c>
      <c r="I80" s="23">
        <f t="shared" si="37"/>
        <v>0</v>
      </c>
      <c r="J80" s="23">
        <f t="shared" si="38"/>
        <v>0</v>
      </c>
    </row>
    <row r="81" spans="1:10" x14ac:dyDescent="0.25">
      <c r="A81" s="26" t="s">
        <v>18</v>
      </c>
      <c r="B81" s="8" t="s">
        <v>127</v>
      </c>
      <c r="C81" s="9"/>
      <c r="D81" s="23">
        <f t="shared" si="26"/>
        <v>38451.511999999995</v>
      </c>
      <c r="E81" s="23">
        <f>38251.1+200.412</f>
        <v>38451.511999999995</v>
      </c>
      <c r="F81" s="23" t="s">
        <v>0</v>
      </c>
      <c r="G81" s="23">
        <f t="shared" si="35"/>
        <v>9422.9001739130435</v>
      </c>
      <c r="H81" s="23">
        <f t="shared" si="36"/>
        <v>18693.818086956522</v>
      </c>
      <c r="I81" s="23">
        <f t="shared" si="37"/>
        <v>28572.66504347826</v>
      </c>
      <c r="J81" s="23">
        <f t="shared" si="38"/>
        <v>38451.511999999995</v>
      </c>
    </row>
    <row r="82" spans="1:10" ht="57" x14ac:dyDescent="0.25">
      <c r="A82" s="20" t="s">
        <v>19</v>
      </c>
      <c r="B82" s="10" t="s">
        <v>151</v>
      </c>
      <c r="C82" s="21">
        <v>7421</v>
      </c>
      <c r="D82" s="12">
        <f>SUM(D83:D85)</f>
        <v>0</v>
      </c>
      <c r="E82" s="12">
        <f>SUM(E83:E85)</f>
        <v>0</v>
      </c>
      <c r="F82" s="12" t="s">
        <v>0</v>
      </c>
      <c r="G82" s="7">
        <f>SUM(G83:G85)</f>
        <v>0</v>
      </c>
      <c r="H82" s="7">
        <f>SUM(H83:H85)</f>
        <v>0</v>
      </c>
      <c r="I82" s="7">
        <f>SUM(I83:I85)</f>
        <v>0</v>
      </c>
      <c r="J82" s="7">
        <f>SUM(J83:J85)</f>
        <v>0</v>
      </c>
    </row>
    <row r="83" spans="1:10" ht="108" x14ac:dyDescent="0.25">
      <c r="A83" s="22" t="s">
        <v>20</v>
      </c>
      <c r="B83" s="8" t="s">
        <v>172</v>
      </c>
      <c r="C83" s="9"/>
      <c r="D83" s="23">
        <f>SUM(E83:F83)</f>
        <v>0</v>
      </c>
      <c r="E83" s="23">
        <v>0</v>
      </c>
      <c r="F83" s="23" t="s">
        <v>0</v>
      </c>
      <c r="G83" s="23">
        <f t="shared" ref="G83:G85" si="39">+D83/253*62</f>
        <v>0</v>
      </c>
      <c r="H83" s="23">
        <f t="shared" ref="H83:H85" si="40">+D83/253*123</f>
        <v>0</v>
      </c>
      <c r="I83" s="23">
        <f t="shared" ref="I83:I85" si="41">+D83/253*188</f>
        <v>0</v>
      </c>
      <c r="J83" s="23">
        <f t="shared" ref="J83:J85" si="42">+D83</f>
        <v>0</v>
      </c>
    </row>
    <row r="84" spans="1:10" s="33" customFormat="1" ht="54" x14ac:dyDescent="0.25">
      <c r="A84" s="22" t="s">
        <v>21</v>
      </c>
      <c r="B84" s="8" t="s">
        <v>128</v>
      </c>
      <c r="C84" s="4"/>
      <c r="D84" s="23">
        <f>SUM(E84:F84)</f>
        <v>0</v>
      </c>
      <c r="E84" s="23"/>
      <c r="F84" s="23" t="s">
        <v>0</v>
      </c>
      <c r="G84" s="23">
        <f t="shared" si="39"/>
        <v>0</v>
      </c>
      <c r="H84" s="23">
        <f t="shared" si="40"/>
        <v>0</v>
      </c>
      <c r="I84" s="23">
        <f t="shared" si="41"/>
        <v>0</v>
      </c>
      <c r="J84" s="23">
        <f t="shared" si="42"/>
        <v>0</v>
      </c>
    </row>
    <row r="85" spans="1:10" ht="67.5" x14ac:dyDescent="0.25">
      <c r="A85" s="26" t="s">
        <v>52</v>
      </c>
      <c r="B85" s="13" t="s">
        <v>129</v>
      </c>
      <c r="C85" s="4"/>
      <c r="D85" s="23">
        <f>SUM(E85:F85)</f>
        <v>0</v>
      </c>
      <c r="E85" s="23"/>
      <c r="F85" s="23" t="s">
        <v>0</v>
      </c>
      <c r="G85" s="23">
        <f t="shared" si="39"/>
        <v>0</v>
      </c>
      <c r="H85" s="23">
        <f t="shared" si="40"/>
        <v>0</v>
      </c>
      <c r="I85" s="23">
        <f t="shared" si="41"/>
        <v>0</v>
      </c>
      <c r="J85" s="23">
        <f t="shared" si="42"/>
        <v>0</v>
      </c>
    </row>
    <row r="86" spans="1:10" s="33" customFormat="1" ht="28.5" x14ac:dyDescent="0.25">
      <c r="A86" s="20" t="s">
        <v>22</v>
      </c>
      <c r="B86" s="10" t="s">
        <v>130</v>
      </c>
      <c r="C86" s="21">
        <v>7422</v>
      </c>
      <c r="D86" s="12">
        <f>D87+D110+D111</f>
        <v>573419.80000000005</v>
      </c>
      <c r="E86" s="12">
        <f>E87+E110+E111</f>
        <v>573419.80000000005</v>
      </c>
      <c r="F86" s="12" t="s">
        <v>0</v>
      </c>
      <c r="G86" s="7">
        <f>G87+G110+G111</f>
        <v>150521.84822134385</v>
      </c>
      <c r="H86" s="7">
        <f>H87+H110+H111</f>
        <v>278777.21501976281</v>
      </c>
      <c r="I86" s="7">
        <f>I87+I110+I111</f>
        <v>426098.5075098814</v>
      </c>
      <c r="J86" s="7">
        <f>J87+J110+J111</f>
        <v>573419.80000000005</v>
      </c>
    </row>
    <row r="87" spans="1:10" s="33" customFormat="1" ht="14.25" x14ac:dyDescent="0.25">
      <c r="A87" s="22" t="s">
        <v>23</v>
      </c>
      <c r="B87" s="8" t="s">
        <v>173</v>
      </c>
      <c r="C87" s="10"/>
      <c r="D87" s="23">
        <f>SUM(D89,D90,D91,D92,D93,D94,D95,D99,D100,D101,D102,D103,D104,D105,D106,D107,D108,D109)</f>
        <v>483419.8</v>
      </c>
      <c r="E87" s="23">
        <f>SUM(E89,E90,E91,E92,E93,E94,E95,E99,E100,E101,E102,E103,E104,E105,E106,E107,E108,E109)</f>
        <v>483419.8</v>
      </c>
      <c r="F87" s="23" t="s">
        <v>0</v>
      </c>
      <c r="G87" s="23">
        <f t="shared" ref="G87:J87" si="43">SUM(G89,G90,G91,G92,G93,G94,G95,G99,G100,G101,G102,G103,G104,G105,G106,G107,G108,G109)</f>
        <v>128466.51225296441</v>
      </c>
      <c r="H87" s="23">
        <f t="shared" si="43"/>
        <v>235022.27430830037</v>
      </c>
      <c r="I87" s="23">
        <f t="shared" si="43"/>
        <v>359221.0371541502</v>
      </c>
      <c r="J87" s="23">
        <f t="shared" si="43"/>
        <v>483419.8</v>
      </c>
    </row>
    <row r="88" spans="1:10" s="33" customFormat="1" ht="14.25" x14ac:dyDescent="0.25">
      <c r="A88" s="22"/>
      <c r="B88" s="8" t="s">
        <v>7</v>
      </c>
      <c r="C88" s="10"/>
      <c r="D88" s="23"/>
      <c r="E88" s="23"/>
      <c r="F88" s="23"/>
      <c r="G88" s="23"/>
      <c r="H88" s="23"/>
      <c r="I88" s="23"/>
      <c r="J88" s="23"/>
    </row>
    <row r="89" spans="1:10" s="33" customFormat="1" ht="67.5" x14ac:dyDescent="0.25">
      <c r="A89" s="22" t="s">
        <v>53</v>
      </c>
      <c r="B89" s="8" t="s">
        <v>54</v>
      </c>
      <c r="C89" s="4"/>
      <c r="D89" s="23">
        <f t="shared" ref="D89:D94" si="44">E89</f>
        <v>1000</v>
      </c>
      <c r="E89" s="23">
        <v>1000</v>
      </c>
      <c r="F89" s="23" t="s">
        <v>0</v>
      </c>
      <c r="G89" s="23">
        <f t="shared" ref="G89:G94" si="45">+D89/253*62</f>
        <v>245.05928853754941</v>
      </c>
      <c r="H89" s="23">
        <f t="shared" ref="H89:H94" si="46">+D89/253*123</f>
        <v>486.16600790513831</v>
      </c>
      <c r="I89" s="23">
        <f t="shared" ref="I89:I94" si="47">+D89/253*188</f>
        <v>743.08300395256913</v>
      </c>
      <c r="J89" s="23">
        <f t="shared" ref="J89:J94" si="48">+D89</f>
        <v>1000</v>
      </c>
    </row>
    <row r="90" spans="1:10" s="33" customFormat="1" ht="121.5" x14ac:dyDescent="0.25">
      <c r="A90" s="22" t="s">
        <v>55</v>
      </c>
      <c r="B90" s="8" t="s">
        <v>56</v>
      </c>
      <c r="C90" s="4"/>
      <c r="D90" s="23">
        <f t="shared" si="44"/>
        <v>960</v>
      </c>
      <c r="E90" s="23">
        <v>960</v>
      </c>
      <c r="F90" s="23" t="s">
        <v>0</v>
      </c>
      <c r="G90" s="23">
        <f t="shared" si="45"/>
        <v>235.25691699604741</v>
      </c>
      <c r="H90" s="23">
        <f t="shared" si="46"/>
        <v>466.71936758893281</v>
      </c>
      <c r="I90" s="23">
        <f t="shared" si="47"/>
        <v>713.35968379446638</v>
      </c>
      <c r="J90" s="23">
        <f t="shared" si="48"/>
        <v>960</v>
      </c>
    </row>
    <row r="91" spans="1:10" s="33" customFormat="1" ht="54" x14ac:dyDescent="0.25">
      <c r="A91" s="22" t="s">
        <v>57</v>
      </c>
      <c r="B91" s="8" t="s">
        <v>58</v>
      </c>
      <c r="C91" s="4"/>
      <c r="D91" s="23">
        <f t="shared" si="44"/>
        <v>0</v>
      </c>
      <c r="E91" s="23"/>
      <c r="F91" s="23" t="s">
        <v>0</v>
      </c>
      <c r="G91" s="23">
        <f t="shared" si="45"/>
        <v>0</v>
      </c>
      <c r="H91" s="23">
        <f t="shared" si="46"/>
        <v>0</v>
      </c>
      <c r="I91" s="23">
        <f t="shared" si="47"/>
        <v>0</v>
      </c>
      <c r="J91" s="23">
        <f t="shared" si="48"/>
        <v>0</v>
      </c>
    </row>
    <row r="92" spans="1:10" s="33" customFormat="1" ht="67.5" x14ac:dyDescent="0.25">
      <c r="A92" s="22" t="s">
        <v>59</v>
      </c>
      <c r="B92" s="8" t="s">
        <v>60</v>
      </c>
      <c r="C92" s="4"/>
      <c r="D92" s="23">
        <f t="shared" si="44"/>
        <v>675</v>
      </c>
      <c r="E92" s="23">
        <v>675</v>
      </c>
      <c r="F92" s="23" t="s">
        <v>0</v>
      </c>
      <c r="G92" s="23">
        <f t="shared" si="45"/>
        <v>165.41501976284587</v>
      </c>
      <c r="H92" s="23">
        <f t="shared" si="46"/>
        <v>328.16205533596838</v>
      </c>
      <c r="I92" s="23">
        <f t="shared" si="47"/>
        <v>501.58102766798424</v>
      </c>
      <c r="J92" s="23">
        <f t="shared" si="48"/>
        <v>675</v>
      </c>
    </row>
    <row r="93" spans="1:10" s="33" customFormat="1" ht="27" x14ac:dyDescent="0.25">
      <c r="A93" s="22" t="s">
        <v>61</v>
      </c>
      <c r="B93" s="8" t="s">
        <v>62</v>
      </c>
      <c r="C93" s="4"/>
      <c r="D93" s="23">
        <f t="shared" si="44"/>
        <v>7500</v>
      </c>
      <c r="E93" s="23">
        <v>7500</v>
      </c>
      <c r="F93" s="23" t="s">
        <v>0</v>
      </c>
      <c r="G93" s="23">
        <f t="shared" si="45"/>
        <v>1837.9446640316207</v>
      </c>
      <c r="H93" s="23">
        <f t="shared" si="46"/>
        <v>3646.2450592885375</v>
      </c>
      <c r="I93" s="23">
        <f t="shared" si="47"/>
        <v>5573.122529644269</v>
      </c>
      <c r="J93" s="23">
        <f t="shared" si="48"/>
        <v>7500</v>
      </c>
    </row>
    <row r="94" spans="1:10" s="33" customFormat="1" ht="40.5" x14ac:dyDescent="0.25">
      <c r="A94" s="22" t="s">
        <v>63</v>
      </c>
      <c r="B94" s="8" t="s">
        <v>64</v>
      </c>
      <c r="C94" s="4"/>
      <c r="D94" s="23">
        <f t="shared" si="44"/>
        <v>20</v>
      </c>
      <c r="E94" s="23">
        <v>20</v>
      </c>
      <c r="F94" s="23" t="s">
        <v>0</v>
      </c>
      <c r="G94" s="23">
        <f t="shared" si="45"/>
        <v>4.9011857707509883</v>
      </c>
      <c r="H94" s="23">
        <f t="shared" si="46"/>
        <v>9.7233201581027675</v>
      </c>
      <c r="I94" s="23">
        <f t="shared" si="47"/>
        <v>14.861660079051383</v>
      </c>
      <c r="J94" s="23">
        <f t="shared" si="48"/>
        <v>20</v>
      </c>
    </row>
    <row r="95" spans="1:10" s="33" customFormat="1" ht="14.25" x14ac:dyDescent="0.25">
      <c r="A95" s="22" t="s">
        <v>65</v>
      </c>
      <c r="B95" s="10" t="s">
        <v>66</v>
      </c>
      <c r="C95" s="4"/>
      <c r="D95" s="23">
        <f>SUM(D96:D98)</f>
        <v>241000</v>
      </c>
      <c r="E95" s="23">
        <f>SUM(E96:E98)</f>
        <v>241000</v>
      </c>
      <c r="F95" s="23" t="s">
        <v>0</v>
      </c>
      <c r="G95" s="23">
        <f t="shared" ref="G95:J95" si="49">SUM(G96:G98)</f>
        <v>69059.288537549393</v>
      </c>
      <c r="H95" s="23">
        <f t="shared" si="49"/>
        <v>117166.00790513834</v>
      </c>
      <c r="I95" s="23">
        <f t="shared" si="49"/>
        <v>179083.00395256918</v>
      </c>
      <c r="J95" s="23">
        <f t="shared" si="49"/>
        <v>241000</v>
      </c>
    </row>
    <row r="96" spans="1:10" s="33" customFormat="1" ht="40.5" x14ac:dyDescent="0.25">
      <c r="A96" s="22"/>
      <c r="B96" s="8" t="s">
        <v>67</v>
      </c>
      <c r="C96" s="4"/>
      <c r="D96" s="23">
        <f t="shared" ref="D96:D110" si="50">E96</f>
        <v>140400</v>
      </c>
      <c r="E96" s="23">
        <v>140400</v>
      </c>
      <c r="F96" s="23" t="s">
        <v>0</v>
      </c>
      <c r="G96" s="23">
        <v>39406.3241106719</v>
      </c>
      <c r="H96" s="23">
        <f t="shared" ref="H96:H111" si="51">+D96/253*123</f>
        <v>68257.707509881424</v>
      </c>
      <c r="I96" s="23">
        <f t="shared" ref="I96:I111" si="52">+D96/253*188</f>
        <v>104328.85375494072</v>
      </c>
      <c r="J96" s="23">
        <f t="shared" ref="J96:J111" si="53">+D96</f>
        <v>140400</v>
      </c>
    </row>
    <row r="97" spans="1:10" s="33" customFormat="1" ht="54" x14ac:dyDescent="0.25">
      <c r="A97" s="22"/>
      <c r="B97" s="8" t="s">
        <v>68</v>
      </c>
      <c r="C97" s="4"/>
      <c r="D97" s="23">
        <f t="shared" si="50"/>
        <v>90600</v>
      </c>
      <c r="E97" s="23">
        <v>90600</v>
      </c>
      <c r="F97" s="23" t="s">
        <v>0</v>
      </c>
      <c r="G97" s="23">
        <v>27202.371541502001</v>
      </c>
      <c r="H97" s="23">
        <f t="shared" si="51"/>
        <v>44046.640316205536</v>
      </c>
      <c r="I97" s="23">
        <f t="shared" si="52"/>
        <v>67323.320158102768</v>
      </c>
      <c r="J97" s="23">
        <f t="shared" si="53"/>
        <v>90600</v>
      </c>
    </row>
    <row r="98" spans="1:10" s="33" customFormat="1" ht="14.25" x14ac:dyDescent="0.25">
      <c r="A98" s="22"/>
      <c r="B98" s="8" t="s">
        <v>69</v>
      </c>
      <c r="C98" s="4"/>
      <c r="D98" s="23">
        <f t="shared" si="50"/>
        <v>10000</v>
      </c>
      <c r="E98" s="23">
        <v>10000</v>
      </c>
      <c r="F98" s="23" t="s">
        <v>0</v>
      </c>
      <c r="G98" s="23">
        <f t="shared" ref="G98:G111" si="54">+D98/253*62</f>
        <v>2450.592885375494</v>
      </c>
      <c r="H98" s="23">
        <f t="shared" si="51"/>
        <v>4861.660079051383</v>
      </c>
      <c r="I98" s="23">
        <f t="shared" si="52"/>
        <v>7430.830039525692</v>
      </c>
      <c r="J98" s="23">
        <f t="shared" si="53"/>
        <v>10000</v>
      </c>
    </row>
    <row r="99" spans="1:10" s="33" customFormat="1" ht="81" x14ac:dyDescent="0.25">
      <c r="A99" s="22" t="s">
        <v>70</v>
      </c>
      <c r="B99" s="8" t="s">
        <v>71</v>
      </c>
      <c r="C99" s="4"/>
      <c r="D99" s="23">
        <f t="shared" si="50"/>
        <v>0</v>
      </c>
      <c r="E99" s="23">
        <v>0</v>
      </c>
      <c r="F99" s="23" t="s">
        <v>0</v>
      </c>
      <c r="G99" s="23">
        <f t="shared" si="54"/>
        <v>0</v>
      </c>
      <c r="H99" s="23">
        <f t="shared" si="51"/>
        <v>0</v>
      </c>
      <c r="I99" s="23">
        <f t="shared" si="52"/>
        <v>0</v>
      </c>
      <c r="J99" s="23">
        <f t="shared" si="53"/>
        <v>0</v>
      </c>
    </row>
    <row r="100" spans="1:10" s="33" customFormat="1" ht="54" x14ac:dyDescent="0.25">
      <c r="A100" s="22" t="s">
        <v>72</v>
      </c>
      <c r="B100" s="8" t="s">
        <v>73</v>
      </c>
      <c r="C100" s="4"/>
      <c r="D100" s="23">
        <f t="shared" si="50"/>
        <v>0</v>
      </c>
      <c r="E100" s="23">
        <v>0</v>
      </c>
      <c r="F100" s="23" t="s">
        <v>0</v>
      </c>
      <c r="G100" s="23">
        <f t="shared" si="54"/>
        <v>0</v>
      </c>
      <c r="H100" s="23">
        <f t="shared" si="51"/>
        <v>0</v>
      </c>
      <c r="I100" s="23">
        <f t="shared" si="52"/>
        <v>0</v>
      </c>
      <c r="J100" s="23">
        <f t="shared" si="53"/>
        <v>0</v>
      </c>
    </row>
    <row r="101" spans="1:10" s="33" customFormat="1" ht="67.5" x14ac:dyDescent="0.25">
      <c r="A101" s="22" t="s">
        <v>74</v>
      </c>
      <c r="B101" s="8" t="s">
        <v>75</v>
      </c>
      <c r="C101" s="4"/>
      <c r="D101" s="23">
        <f t="shared" si="50"/>
        <v>0</v>
      </c>
      <c r="E101" s="23">
        <v>0</v>
      </c>
      <c r="F101" s="23" t="s">
        <v>0</v>
      </c>
      <c r="G101" s="23">
        <f t="shared" si="54"/>
        <v>0</v>
      </c>
      <c r="H101" s="23">
        <f t="shared" si="51"/>
        <v>0</v>
      </c>
      <c r="I101" s="23">
        <f t="shared" si="52"/>
        <v>0</v>
      </c>
      <c r="J101" s="23">
        <f t="shared" si="53"/>
        <v>0</v>
      </c>
    </row>
    <row r="102" spans="1:10" s="33" customFormat="1" ht="135" x14ac:dyDescent="0.25">
      <c r="A102" s="22" t="s">
        <v>76</v>
      </c>
      <c r="B102" s="8" t="s">
        <v>131</v>
      </c>
      <c r="C102" s="4"/>
      <c r="D102" s="23">
        <f t="shared" si="50"/>
        <v>0</v>
      </c>
      <c r="E102" s="23">
        <v>0</v>
      </c>
      <c r="F102" s="23" t="s">
        <v>0</v>
      </c>
      <c r="G102" s="23">
        <f t="shared" si="54"/>
        <v>0</v>
      </c>
      <c r="H102" s="23">
        <f t="shared" si="51"/>
        <v>0</v>
      </c>
      <c r="I102" s="23">
        <f t="shared" si="52"/>
        <v>0</v>
      </c>
      <c r="J102" s="23">
        <f t="shared" si="53"/>
        <v>0</v>
      </c>
    </row>
    <row r="103" spans="1:10" s="33" customFormat="1" ht="54" x14ac:dyDescent="0.25">
      <c r="A103" s="22" t="s">
        <v>77</v>
      </c>
      <c r="B103" s="8" t="s">
        <v>78</v>
      </c>
      <c r="C103" s="4"/>
      <c r="D103" s="23">
        <f t="shared" si="50"/>
        <v>0</v>
      </c>
      <c r="E103" s="23">
        <v>0</v>
      </c>
      <c r="F103" s="23" t="s">
        <v>0</v>
      </c>
      <c r="G103" s="23">
        <f t="shared" si="54"/>
        <v>0</v>
      </c>
      <c r="H103" s="23">
        <f t="shared" si="51"/>
        <v>0</v>
      </c>
      <c r="I103" s="23">
        <f t="shared" si="52"/>
        <v>0</v>
      </c>
      <c r="J103" s="23">
        <f t="shared" si="53"/>
        <v>0</v>
      </c>
    </row>
    <row r="104" spans="1:10" s="33" customFormat="1" ht="67.5" x14ac:dyDescent="0.25">
      <c r="A104" s="22" t="s">
        <v>79</v>
      </c>
      <c r="B104" s="8" t="s">
        <v>80</v>
      </c>
      <c r="C104" s="4"/>
      <c r="D104" s="23">
        <f t="shared" si="50"/>
        <v>115728</v>
      </c>
      <c r="E104" s="23">
        <v>115728</v>
      </c>
      <c r="F104" s="23" t="s">
        <v>0</v>
      </c>
      <c r="G104" s="23">
        <f t="shared" si="54"/>
        <v>28360.221343873516</v>
      </c>
      <c r="H104" s="23">
        <f t="shared" si="51"/>
        <v>56263.019762845848</v>
      </c>
      <c r="I104" s="23">
        <f t="shared" si="52"/>
        <v>85995.509881422928</v>
      </c>
      <c r="J104" s="23">
        <f t="shared" si="53"/>
        <v>115728</v>
      </c>
    </row>
    <row r="105" spans="1:10" s="33" customFormat="1" ht="94.5" x14ac:dyDescent="0.25">
      <c r="A105" s="22" t="s">
        <v>81</v>
      </c>
      <c r="B105" s="8" t="s">
        <v>82</v>
      </c>
      <c r="C105" s="4"/>
      <c r="D105" s="23">
        <f t="shared" si="50"/>
        <v>91276.800000000003</v>
      </c>
      <c r="E105" s="23">
        <v>91276.800000000003</v>
      </c>
      <c r="F105" s="23" t="s">
        <v>0</v>
      </c>
      <c r="G105" s="23">
        <f t="shared" si="54"/>
        <v>22368.227667984189</v>
      </c>
      <c r="H105" s="23">
        <f t="shared" si="51"/>
        <v>44375.677470355731</v>
      </c>
      <c r="I105" s="23">
        <f t="shared" si="52"/>
        <v>67826.23873517786</v>
      </c>
      <c r="J105" s="23">
        <f t="shared" si="53"/>
        <v>91276.800000000003</v>
      </c>
    </row>
    <row r="106" spans="1:10" s="33" customFormat="1" ht="94.5" x14ac:dyDescent="0.25">
      <c r="A106" s="22" t="s">
        <v>83</v>
      </c>
      <c r="B106" s="8" t="s">
        <v>84</v>
      </c>
      <c r="C106" s="4"/>
      <c r="D106" s="23">
        <f t="shared" si="50"/>
        <v>0</v>
      </c>
      <c r="E106" s="23"/>
      <c r="F106" s="23" t="s">
        <v>0</v>
      </c>
      <c r="G106" s="23">
        <f t="shared" si="54"/>
        <v>0</v>
      </c>
      <c r="H106" s="23">
        <f t="shared" si="51"/>
        <v>0</v>
      </c>
      <c r="I106" s="23">
        <f t="shared" si="52"/>
        <v>0</v>
      </c>
      <c r="J106" s="23">
        <f t="shared" si="53"/>
        <v>0</v>
      </c>
    </row>
    <row r="107" spans="1:10" s="33" customFormat="1" ht="54" x14ac:dyDescent="0.25">
      <c r="A107" s="22" t="s">
        <v>85</v>
      </c>
      <c r="B107" s="8" t="s">
        <v>86</v>
      </c>
      <c r="C107" s="4"/>
      <c r="D107" s="23">
        <f t="shared" si="50"/>
        <v>25200</v>
      </c>
      <c r="E107" s="23">
        <v>25200</v>
      </c>
      <c r="F107" s="23" t="s">
        <v>0</v>
      </c>
      <c r="G107" s="23">
        <f t="shared" si="54"/>
        <v>6175.494071146245</v>
      </c>
      <c r="H107" s="23">
        <f t="shared" si="51"/>
        <v>12251.383399209486</v>
      </c>
      <c r="I107" s="23">
        <f t="shared" si="52"/>
        <v>18725.691699604744</v>
      </c>
      <c r="J107" s="23">
        <f t="shared" si="53"/>
        <v>25200</v>
      </c>
    </row>
    <row r="108" spans="1:10" s="33" customFormat="1" ht="14.25" x14ac:dyDescent="0.25">
      <c r="A108" s="22" t="s">
        <v>87</v>
      </c>
      <c r="B108" s="8" t="s">
        <v>88</v>
      </c>
      <c r="C108" s="4"/>
      <c r="D108" s="23">
        <f t="shared" si="50"/>
        <v>0</v>
      </c>
      <c r="E108" s="23"/>
      <c r="F108" s="23" t="s">
        <v>0</v>
      </c>
      <c r="G108" s="23">
        <f t="shared" si="54"/>
        <v>0</v>
      </c>
      <c r="H108" s="23">
        <f t="shared" si="51"/>
        <v>0</v>
      </c>
      <c r="I108" s="23">
        <f t="shared" si="52"/>
        <v>0</v>
      </c>
      <c r="J108" s="23">
        <f t="shared" si="53"/>
        <v>0</v>
      </c>
    </row>
    <row r="109" spans="1:10" s="33" customFormat="1" ht="27" x14ac:dyDescent="0.25">
      <c r="A109" s="22" t="s">
        <v>89</v>
      </c>
      <c r="B109" s="8" t="s">
        <v>90</v>
      </c>
      <c r="C109" s="4"/>
      <c r="D109" s="23">
        <f t="shared" si="50"/>
        <v>60</v>
      </c>
      <c r="E109" s="23">
        <v>60</v>
      </c>
      <c r="F109" s="23" t="s">
        <v>0</v>
      </c>
      <c r="G109" s="23">
        <f t="shared" si="54"/>
        <v>14.703557312252963</v>
      </c>
      <c r="H109" s="23">
        <f t="shared" si="51"/>
        <v>29.169960474308301</v>
      </c>
      <c r="I109" s="23">
        <f t="shared" si="52"/>
        <v>44.584980237154149</v>
      </c>
      <c r="J109" s="23">
        <f t="shared" si="53"/>
        <v>60</v>
      </c>
    </row>
    <row r="110" spans="1:10" s="33" customFormat="1" ht="40.5" x14ac:dyDescent="0.25">
      <c r="A110" s="22" t="s">
        <v>24</v>
      </c>
      <c r="B110" s="8" t="s">
        <v>91</v>
      </c>
      <c r="C110" s="4"/>
      <c r="D110" s="23">
        <f t="shared" si="50"/>
        <v>90000</v>
      </c>
      <c r="E110" s="23">
        <v>90000</v>
      </c>
      <c r="F110" s="23" t="s">
        <v>0</v>
      </c>
      <c r="G110" s="23">
        <f t="shared" si="54"/>
        <v>22055.335968379448</v>
      </c>
      <c r="H110" s="23">
        <f t="shared" si="51"/>
        <v>43754.940711462448</v>
      </c>
      <c r="I110" s="23">
        <f t="shared" si="52"/>
        <v>66877.470355731231</v>
      </c>
      <c r="J110" s="23">
        <f t="shared" si="53"/>
        <v>90000</v>
      </c>
    </row>
    <row r="111" spans="1:10" s="33" customFormat="1" ht="14.25" x14ac:dyDescent="0.25">
      <c r="A111" s="22" t="s">
        <v>38</v>
      </c>
      <c r="B111" s="8" t="s">
        <v>92</v>
      </c>
      <c r="C111" s="4"/>
      <c r="D111" s="23">
        <f>E111</f>
        <v>0</v>
      </c>
      <c r="E111" s="23"/>
      <c r="F111" s="23" t="s">
        <v>0</v>
      </c>
      <c r="G111" s="23">
        <f t="shared" si="54"/>
        <v>0</v>
      </c>
      <c r="H111" s="23">
        <f t="shared" si="51"/>
        <v>0</v>
      </c>
      <c r="I111" s="23">
        <f t="shared" si="52"/>
        <v>0</v>
      </c>
      <c r="J111" s="23">
        <f t="shared" si="53"/>
        <v>0</v>
      </c>
    </row>
    <row r="112" spans="1:10" ht="28.5" x14ac:dyDescent="0.25">
      <c r="A112" s="20" t="s">
        <v>25</v>
      </c>
      <c r="B112" s="10" t="s">
        <v>132</v>
      </c>
      <c r="C112" s="21">
        <v>7431</v>
      </c>
      <c r="D112" s="12">
        <f>SUM(D113:D114)</f>
        <v>6250</v>
      </c>
      <c r="E112" s="12">
        <f>SUM(E113:E114)</f>
        <v>6250</v>
      </c>
      <c r="F112" s="12" t="s">
        <v>0</v>
      </c>
      <c r="G112" s="7">
        <f>SUM(G113:G114)</f>
        <v>1531.6205533596838</v>
      </c>
      <c r="H112" s="7">
        <f>SUM(H113:H114)</f>
        <v>3038.5375494071145</v>
      </c>
      <c r="I112" s="7">
        <f>SUM(I113:I114)</f>
        <v>4644.268774703557</v>
      </c>
      <c r="J112" s="7">
        <f>SUM(J113:J114)</f>
        <v>6250</v>
      </c>
    </row>
    <row r="113" spans="1:10" ht="54" x14ac:dyDescent="0.25">
      <c r="A113" s="22" t="s">
        <v>26</v>
      </c>
      <c r="B113" s="8" t="s">
        <v>174</v>
      </c>
      <c r="C113" s="9"/>
      <c r="D113" s="23">
        <f>SUM(E113:F113)</f>
        <v>6250</v>
      </c>
      <c r="E113" s="23">
        <v>6250</v>
      </c>
      <c r="F113" s="23" t="s">
        <v>0</v>
      </c>
      <c r="G113" s="23">
        <f t="shared" ref="G113" si="55">+D113/253*62</f>
        <v>1531.6205533596838</v>
      </c>
      <c r="H113" s="23">
        <f t="shared" ref="H113" si="56">+D113/253*123</f>
        <v>3038.5375494071145</v>
      </c>
      <c r="I113" s="23">
        <f t="shared" ref="I113" si="57">+D113/253*188</f>
        <v>4644.268774703557</v>
      </c>
      <c r="J113" s="23">
        <f t="shared" ref="J113" si="58">+D113</f>
        <v>6250</v>
      </c>
    </row>
    <row r="114" spans="1:10" s="33" customFormat="1" ht="40.5" x14ac:dyDescent="0.25">
      <c r="A114" s="22" t="s">
        <v>27</v>
      </c>
      <c r="B114" s="8" t="s">
        <v>133</v>
      </c>
      <c r="C114" s="9"/>
      <c r="D114" s="23">
        <f>SUM(E114:F114)</f>
        <v>0</v>
      </c>
      <c r="E114" s="23">
        <v>0</v>
      </c>
      <c r="F114" s="23" t="s">
        <v>0</v>
      </c>
      <c r="G114" s="23"/>
      <c r="H114" s="23"/>
      <c r="I114" s="23"/>
      <c r="J114" s="23"/>
    </row>
    <row r="115" spans="1:10" ht="28.5" x14ac:dyDescent="0.25">
      <c r="A115" s="20" t="s">
        <v>28</v>
      </c>
      <c r="B115" s="10" t="s">
        <v>134</v>
      </c>
      <c r="C115" s="21">
        <v>7441</v>
      </c>
      <c r="D115" s="12">
        <f>SUM(D116:D117)</f>
        <v>10000</v>
      </c>
      <c r="E115" s="12">
        <f>SUM(E116:E117)</f>
        <v>10000</v>
      </c>
      <c r="F115" s="12" t="s">
        <v>0</v>
      </c>
      <c r="G115" s="7">
        <f>SUM(G116:G117)</f>
        <v>10000</v>
      </c>
      <c r="H115" s="7">
        <f>SUM(H116:H117)</f>
        <v>10000</v>
      </c>
      <c r="I115" s="7">
        <f>SUM(I116:I117)</f>
        <v>10000</v>
      </c>
      <c r="J115" s="7">
        <f>SUM(J116:J117)</f>
        <v>10000</v>
      </c>
    </row>
    <row r="116" spans="1:10" s="33" customFormat="1" ht="121.5" x14ac:dyDescent="0.25">
      <c r="A116" s="8" t="s">
        <v>29</v>
      </c>
      <c r="B116" s="8" t="s">
        <v>175</v>
      </c>
      <c r="C116" s="9"/>
      <c r="D116" s="23">
        <f>SUM(E116:F116)</f>
        <v>0</v>
      </c>
      <c r="E116" s="23">
        <v>0</v>
      </c>
      <c r="F116" s="23" t="s">
        <v>0</v>
      </c>
      <c r="G116" s="23"/>
      <c r="H116" s="23"/>
      <c r="I116" s="23"/>
      <c r="J116" s="23"/>
    </row>
    <row r="117" spans="1:10" s="33" customFormat="1" ht="108" x14ac:dyDescent="0.25">
      <c r="A117" s="26" t="s">
        <v>30</v>
      </c>
      <c r="B117" s="8" t="s">
        <v>135</v>
      </c>
      <c r="C117" s="9"/>
      <c r="D117" s="23">
        <f>SUM(E117:F117)</f>
        <v>10000</v>
      </c>
      <c r="E117" s="23">
        <v>10000</v>
      </c>
      <c r="F117" s="23" t="s">
        <v>0</v>
      </c>
      <c r="G117" s="23">
        <v>10000</v>
      </c>
      <c r="H117" s="23">
        <v>10000</v>
      </c>
      <c r="I117" s="23">
        <v>10000</v>
      </c>
      <c r="J117" s="23">
        <f>+D117</f>
        <v>10000</v>
      </c>
    </row>
    <row r="118" spans="1:10" s="33" customFormat="1" ht="28.5" x14ac:dyDescent="0.25">
      <c r="A118" s="20" t="s">
        <v>31</v>
      </c>
      <c r="B118" s="10" t="s">
        <v>136</v>
      </c>
      <c r="C118" s="21">
        <v>7442</v>
      </c>
      <c r="D118" s="12">
        <f>SUM(D119:D120)</f>
        <v>19296.73</v>
      </c>
      <c r="E118" s="12" t="s">
        <v>0</v>
      </c>
      <c r="F118" s="12">
        <f>SUM(F119:F120)</f>
        <v>19296.73</v>
      </c>
      <c r="G118" s="12">
        <f>SUM(G119:G120)</f>
        <v>19296.73</v>
      </c>
      <c r="H118" s="12">
        <f>SUM(H119:H120)</f>
        <v>19296.73</v>
      </c>
      <c r="I118" s="12">
        <f>SUM(I119:I120)</f>
        <v>19296.73</v>
      </c>
      <c r="J118" s="12">
        <f>SUM(J119:J120)</f>
        <v>19296.73</v>
      </c>
    </row>
    <row r="119" spans="1:10" s="33" customFormat="1" ht="135" x14ac:dyDescent="0.25">
      <c r="A119" s="22" t="s">
        <v>32</v>
      </c>
      <c r="B119" s="13" t="s">
        <v>152</v>
      </c>
      <c r="C119" s="9"/>
      <c r="D119" s="23">
        <f>SUM(E119:F119)</f>
        <v>19296.73</v>
      </c>
      <c r="E119" s="23" t="s">
        <v>0</v>
      </c>
      <c r="F119" s="23">
        <v>19296.73</v>
      </c>
      <c r="G119" s="23">
        <v>19296.73</v>
      </c>
      <c r="H119" s="23">
        <v>19296.73</v>
      </c>
      <c r="I119" s="23">
        <v>19296.73</v>
      </c>
      <c r="J119" s="23">
        <f t="shared" ref="J119" si="59">+D119</f>
        <v>19296.73</v>
      </c>
    </row>
    <row r="120" spans="1:10" s="33" customFormat="1" ht="121.5" x14ac:dyDescent="0.25">
      <c r="A120" s="22" t="s">
        <v>33</v>
      </c>
      <c r="B120" s="8" t="s">
        <v>137</v>
      </c>
      <c r="C120" s="9"/>
      <c r="D120" s="23">
        <f>SUM(E120:F120)</f>
        <v>0</v>
      </c>
      <c r="E120" s="23" t="s">
        <v>0</v>
      </c>
      <c r="F120" s="23">
        <v>0</v>
      </c>
      <c r="G120" s="23"/>
      <c r="H120" s="23"/>
      <c r="I120" s="23"/>
      <c r="J120" s="23"/>
    </row>
    <row r="121" spans="1:10" ht="28.5" x14ac:dyDescent="0.25">
      <c r="A121" s="28" t="s">
        <v>34</v>
      </c>
      <c r="B121" s="10" t="s">
        <v>153</v>
      </c>
      <c r="C121" s="21">
        <v>7452</v>
      </c>
      <c r="D121" s="12">
        <f>+D122+D124</f>
        <v>33646.9</v>
      </c>
      <c r="E121" s="12">
        <f>SUM(E122:E124)</f>
        <v>33646.9</v>
      </c>
      <c r="F121" s="12" t="e">
        <f>SUM(F122:F124)</f>
        <v>#REF!</v>
      </c>
      <c r="G121" s="12">
        <f>+G122+G124</f>
        <v>8789.0426877468271</v>
      </c>
      <c r="H121" s="12">
        <f>+H122+H124</f>
        <v>16727.939525691803</v>
      </c>
      <c r="I121" s="12">
        <f>+I122+I124</f>
        <v>25187.419762843019</v>
      </c>
      <c r="J121" s="12">
        <f>+J122+J124</f>
        <v>33646.9</v>
      </c>
    </row>
    <row r="122" spans="1:10" s="33" customFormat="1" ht="27" x14ac:dyDescent="0.25">
      <c r="A122" s="22" t="s">
        <v>35</v>
      </c>
      <c r="B122" s="8" t="s">
        <v>149</v>
      </c>
      <c r="C122" s="9"/>
      <c r="D122" s="23">
        <f>SUM(E122:F122)</f>
        <v>0</v>
      </c>
      <c r="E122" s="23" t="s">
        <v>0</v>
      </c>
      <c r="F122" s="23">
        <v>0</v>
      </c>
      <c r="G122" s="23"/>
      <c r="H122" s="23"/>
      <c r="I122" s="23"/>
      <c r="J122" s="23"/>
    </row>
    <row r="123" spans="1:10" s="33" customFormat="1" ht="27" x14ac:dyDescent="0.25">
      <c r="A123" s="22" t="s">
        <v>36</v>
      </c>
      <c r="B123" s="8" t="s">
        <v>138</v>
      </c>
      <c r="C123" s="9"/>
      <c r="D123" s="23" t="e">
        <f>+F123</f>
        <v>#REF!</v>
      </c>
      <c r="E123" s="23" t="s">
        <v>0</v>
      </c>
      <c r="F123" s="29" t="e">
        <f>+#REF!</f>
        <v>#REF!</v>
      </c>
      <c r="G123" s="29" t="e">
        <f>+#REF!</f>
        <v>#REF!</v>
      </c>
      <c r="H123" s="29" t="e">
        <f>+#REF!</f>
        <v>#REF!</v>
      </c>
      <c r="I123" s="29" t="e">
        <f>+#REF!</f>
        <v>#REF!</v>
      </c>
      <c r="J123" s="29" t="e">
        <f>+#REF!</f>
        <v>#REF!</v>
      </c>
    </row>
    <row r="124" spans="1:10" ht="40.5" x14ac:dyDescent="0.25">
      <c r="A124" s="22" t="s">
        <v>37</v>
      </c>
      <c r="B124" s="8" t="s">
        <v>139</v>
      </c>
      <c r="C124" s="9"/>
      <c r="D124" s="23">
        <f>SUM(E124:F124)</f>
        <v>33646.9</v>
      </c>
      <c r="E124" s="34">
        <f>32000+926.9+720</f>
        <v>33646.9</v>
      </c>
      <c r="F124" s="23">
        <v>0</v>
      </c>
      <c r="G124" s="23">
        <v>8789.0426877468271</v>
      </c>
      <c r="H124" s="23">
        <v>16727.939525691803</v>
      </c>
      <c r="I124" s="23">
        <v>25187.419762843019</v>
      </c>
      <c r="J124" s="23">
        <f t="shared" ref="J124" si="60">+D124</f>
        <v>33646.9</v>
      </c>
    </row>
    <row r="125" spans="1:10" x14ac:dyDescent="0.25">
      <c r="A125" s="14"/>
      <c r="C125" s="14"/>
      <c r="E125" s="14"/>
      <c r="F125" s="14"/>
      <c r="H125" s="14"/>
      <c r="I125" s="14"/>
    </row>
    <row r="126" spans="1:10" x14ac:dyDescent="0.25">
      <c r="A126" s="14"/>
      <c r="C126" s="14"/>
      <c r="E126" s="14"/>
      <c r="F126" s="14"/>
      <c r="H126" s="14"/>
      <c r="I126" s="14"/>
    </row>
    <row r="127" spans="1:10" x14ac:dyDescent="0.25">
      <c r="A127" s="14"/>
      <c r="C127" s="14"/>
      <c r="E127" s="14"/>
      <c r="F127" s="14"/>
      <c r="H127" s="14"/>
      <c r="I127" s="14"/>
    </row>
    <row r="128" spans="1:10" x14ac:dyDescent="0.25">
      <c r="A128" s="14"/>
      <c r="C128" s="14"/>
      <c r="E128" s="14"/>
      <c r="F128" s="14"/>
      <c r="H128" s="14"/>
      <c r="I128" s="14"/>
    </row>
    <row r="129" spans="1:9" x14ac:dyDescent="0.25">
      <c r="A129" s="14"/>
      <c r="C129" s="14"/>
      <c r="E129" s="14"/>
      <c r="F129" s="14"/>
      <c r="H129" s="14"/>
      <c r="I129" s="14"/>
    </row>
    <row r="130" spans="1:9" x14ac:dyDescent="0.25">
      <c r="A130" s="14"/>
      <c r="C130" s="14"/>
      <c r="E130" s="14"/>
      <c r="F130" s="14"/>
      <c r="H130" s="14"/>
      <c r="I130" s="14"/>
    </row>
    <row r="131" spans="1:9" x14ac:dyDescent="0.25">
      <c r="A131" s="14"/>
      <c r="C131" s="14"/>
      <c r="E131" s="14"/>
      <c r="F131" s="14"/>
      <c r="H131" s="14"/>
      <c r="I131" s="14"/>
    </row>
    <row r="132" spans="1:9" x14ac:dyDescent="0.25">
      <c r="A132" s="14"/>
      <c r="C132" s="14"/>
      <c r="E132" s="14"/>
      <c r="F132" s="14"/>
      <c r="H132" s="14"/>
      <c r="I132" s="14"/>
    </row>
    <row r="133" spans="1:9" x14ac:dyDescent="0.25">
      <c r="A133" s="14"/>
      <c r="C133" s="14"/>
      <c r="E133" s="14"/>
      <c r="F133" s="14"/>
      <c r="H133" s="14"/>
      <c r="I133" s="14"/>
    </row>
    <row r="134" spans="1:9" x14ac:dyDescent="0.25">
      <c r="A134" s="14"/>
      <c r="C134" s="14"/>
      <c r="E134" s="14"/>
      <c r="F134" s="14"/>
      <c r="G134" s="35"/>
      <c r="H134" s="35"/>
      <c r="I134" s="35"/>
    </row>
    <row r="135" spans="1:9" x14ac:dyDescent="0.25">
      <c r="A135" s="14"/>
      <c r="C135" s="14"/>
      <c r="E135" s="14"/>
      <c r="F135" s="14"/>
      <c r="H135" s="14"/>
      <c r="I135" s="14"/>
    </row>
    <row r="136" spans="1:9" x14ac:dyDescent="0.25">
      <c r="A136" s="14"/>
      <c r="C136" s="14"/>
      <c r="E136" s="14"/>
      <c r="F136" s="14"/>
      <c r="H136" s="14"/>
      <c r="I136" s="14"/>
    </row>
    <row r="137" spans="1:9" x14ac:dyDescent="0.25">
      <c r="A137" s="14"/>
      <c r="C137" s="14"/>
      <c r="E137" s="14"/>
      <c r="F137" s="14"/>
      <c r="H137" s="14"/>
      <c r="I137" s="14"/>
    </row>
    <row r="138" spans="1:9" x14ac:dyDescent="0.25">
      <c r="A138" s="14"/>
      <c r="C138" s="14"/>
      <c r="E138" s="14"/>
      <c r="F138" s="14"/>
      <c r="H138" s="14"/>
      <c r="I138" s="14"/>
    </row>
    <row r="139" spans="1:9" x14ac:dyDescent="0.25">
      <c r="A139" s="14"/>
      <c r="C139" s="14"/>
      <c r="E139" s="14"/>
      <c r="F139" s="14"/>
      <c r="H139" s="14"/>
      <c r="I139" s="14"/>
    </row>
    <row r="140" spans="1:9" x14ac:dyDescent="0.25">
      <c r="A140" s="14"/>
      <c r="C140" s="14"/>
      <c r="E140" s="14"/>
      <c r="F140" s="14"/>
      <c r="H140" s="14"/>
      <c r="I140" s="14"/>
    </row>
    <row r="141" spans="1:9" x14ac:dyDescent="0.25">
      <c r="A141" s="14"/>
      <c r="C141" s="14"/>
      <c r="E141" s="14"/>
      <c r="F141" s="14"/>
      <c r="H141" s="14"/>
      <c r="I141" s="14"/>
    </row>
    <row r="142" spans="1:9" x14ac:dyDescent="0.25">
      <c r="A142" s="14"/>
      <c r="C142" s="14"/>
      <c r="E142" s="14"/>
      <c r="F142" s="14"/>
      <c r="H142" s="14"/>
      <c r="I142" s="14"/>
    </row>
    <row r="143" spans="1:9" x14ac:dyDescent="0.25">
      <c r="A143" s="14"/>
      <c r="C143" s="14"/>
      <c r="E143" s="14"/>
      <c r="F143" s="14"/>
      <c r="H143" s="14"/>
      <c r="I143" s="14"/>
    </row>
    <row r="144" spans="1:9" x14ac:dyDescent="0.25">
      <c r="A144" s="14"/>
      <c r="C144" s="14"/>
      <c r="E144" s="14"/>
      <c r="F144" s="14"/>
      <c r="H144" s="14"/>
      <c r="I144" s="14"/>
    </row>
    <row r="145" spans="1:9" x14ac:dyDescent="0.25">
      <c r="A145" s="14"/>
      <c r="C145" s="14"/>
      <c r="E145" s="14"/>
      <c r="F145" s="14"/>
      <c r="H145" s="14"/>
      <c r="I145" s="14"/>
    </row>
    <row r="146" spans="1:9" x14ac:dyDescent="0.25">
      <c r="A146" s="14"/>
      <c r="C146" s="14"/>
      <c r="E146" s="14"/>
      <c r="F146" s="14"/>
      <c r="H146" s="14"/>
      <c r="I146" s="14"/>
    </row>
    <row r="147" spans="1:9" x14ac:dyDescent="0.25">
      <c r="A147" s="14"/>
      <c r="C147" s="14"/>
      <c r="E147" s="14"/>
      <c r="F147" s="14"/>
      <c r="H147" s="14"/>
      <c r="I147" s="14"/>
    </row>
    <row r="148" spans="1:9" x14ac:dyDescent="0.25">
      <c r="A148" s="14"/>
      <c r="C148" s="14"/>
      <c r="E148" s="14"/>
      <c r="F148" s="14"/>
      <c r="H148" s="14"/>
      <c r="I148" s="14"/>
    </row>
    <row r="149" spans="1:9" x14ac:dyDescent="0.25">
      <c r="A149" s="14"/>
      <c r="C149" s="14"/>
      <c r="E149" s="14"/>
      <c r="F149" s="14"/>
      <c r="H149" s="14"/>
      <c r="I149" s="14"/>
    </row>
    <row r="150" spans="1:9" x14ac:dyDescent="0.25">
      <c r="A150" s="14"/>
      <c r="C150" s="14"/>
      <c r="E150" s="14"/>
      <c r="F150" s="14"/>
      <c r="H150" s="14"/>
      <c r="I150" s="14"/>
    </row>
    <row r="151" spans="1:9" x14ac:dyDescent="0.25">
      <c r="A151" s="14"/>
      <c r="C151" s="14"/>
      <c r="E151" s="14"/>
      <c r="F151" s="14"/>
      <c r="H151" s="14"/>
      <c r="I151" s="14"/>
    </row>
    <row r="152" spans="1:9" x14ac:dyDescent="0.25">
      <c r="A152" s="14"/>
      <c r="C152" s="14"/>
      <c r="E152" s="14"/>
      <c r="F152" s="14"/>
      <c r="H152" s="14"/>
      <c r="I152" s="14"/>
    </row>
    <row r="153" spans="1:9" x14ac:dyDescent="0.25">
      <c r="A153" s="14"/>
      <c r="C153" s="14"/>
      <c r="E153" s="14"/>
      <c r="F153" s="14"/>
      <c r="H153" s="14"/>
      <c r="I153" s="14"/>
    </row>
    <row r="154" spans="1:9" x14ac:dyDescent="0.25">
      <c r="A154" s="14"/>
      <c r="C154" s="14"/>
      <c r="E154" s="14"/>
      <c r="F154" s="14"/>
      <c r="H154" s="14"/>
      <c r="I154" s="14"/>
    </row>
    <row r="155" spans="1:9" x14ac:dyDescent="0.25">
      <c r="A155" s="14"/>
      <c r="C155" s="14"/>
      <c r="E155" s="14"/>
      <c r="F155" s="14"/>
      <c r="H155" s="14"/>
      <c r="I155" s="14"/>
    </row>
    <row r="156" spans="1:9" x14ac:dyDescent="0.25">
      <c r="A156" s="14"/>
      <c r="C156" s="14"/>
      <c r="E156" s="14"/>
      <c r="F156" s="14"/>
      <c r="H156" s="14"/>
      <c r="I156" s="14"/>
    </row>
    <row r="157" spans="1:9" x14ac:dyDescent="0.25">
      <c r="A157" s="14"/>
      <c r="C157" s="14"/>
      <c r="E157" s="14"/>
      <c r="F157" s="14"/>
      <c r="H157" s="14"/>
      <c r="I157" s="14"/>
    </row>
    <row r="158" spans="1:9" x14ac:dyDescent="0.25">
      <c r="A158" s="14"/>
      <c r="C158" s="14"/>
      <c r="E158" s="14"/>
      <c r="F158" s="14"/>
      <c r="H158" s="14"/>
      <c r="I158" s="14"/>
    </row>
    <row r="159" spans="1:9" x14ac:dyDescent="0.25">
      <c r="A159" s="14"/>
      <c r="C159" s="14"/>
      <c r="E159" s="14"/>
      <c r="F159" s="14"/>
      <c r="H159" s="14"/>
      <c r="I159" s="14"/>
    </row>
    <row r="160" spans="1:9" x14ac:dyDescent="0.25">
      <c r="A160" s="14"/>
      <c r="C160" s="14"/>
      <c r="E160" s="14"/>
      <c r="F160" s="14"/>
      <c r="H160" s="14"/>
      <c r="I160" s="14"/>
    </row>
    <row r="161" spans="1:9" x14ac:dyDescent="0.25">
      <c r="A161" s="14"/>
      <c r="C161" s="14"/>
      <c r="E161" s="14"/>
      <c r="F161" s="14"/>
      <c r="H161" s="14"/>
      <c r="I161" s="14"/>
    </row>
  </sheetData>
  <protectedRanges>
    <protectedRange sqref="E55" name="Range7"/>
    <protectedRange sqref="E113:E114 E116:E117 F119:F120 F122 E124:F124" name="Range4"/>
    <protectedRange sqref="E45:E46 E49:E52 F57 E59 F61" name="Range2"/>
    <protectedRange sqref="E15:E17 G61:J61 G59:J59 G55:J55 G88:J88 G114:J114 G116:J117 G120:J120 G122:J122 G63:J63 G65:J68 G70:J71" name="Range1"/>
    <protectedRange sqref="E65:E68 F74 E76 E78:E81 E83 F71 E85" name="Range3"/>
    <protectedRange sqref="A5 F5" name="Range8"/>
    <protectedRange sqref="E24" name="Range1_1"/>
    <protectedRange sqref="E23 E25:E42" name="Range3_1"/>
    <protectedRange sqref="E88:E90 E96:E111 E92:E94" name="Range3_2"/>
  </protectedRanges>
  <mergeCells count="10">
    <mergeCell ref="H1:J1"/>
    <mergeCell ref="H2:J2"/>
    <mergeCell ref="H3:J3"/>
    <mergeCell ref="H4:J4"/>
    <mergeCell ref="C8:C10"/>
    <mergeCell ref="A5:F5"/>
    <mergeCell ref="A6:F6"/>
    <mergeCell ref="G8:J8"/>
    <mergeCell ref="D9:D10"/>
    <mergeCell ref="G9:J9"/>
  </mergeCells>
  <pageMargins left="0.95" right="0.2" top="0.25" bottom="0.25" header="0" footer="0"/>
  <pageSetup paperSize="9" scale="57" firstPageNumber="7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 Ekamutner</vt:lpstr>
      <vt:lpstr>'1. Ekamutner'!Print_Area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https://mul2.gyumricity.am/tasks/18961/oneclick/Budjei havelvac 2022hunis (22.07.2022 verjnakan.xlsx?token=1bb7b28edd328859639f3152a96aa319</cp:keywords>
  <cp:lastModifiedBy>Lusine Khazarian</cp:lastModifiedBy>
  <cp:lastPrinted>2024-02-19T06:35:00Z</cp:lastPrinted>
  <dcterms:created xsi:type="dcterms:W3CDTF">2014-12-23T06:44:04Z</dcterms:created>
  <dcterms:modified xsi:type="dcterms:W3CDTF">2024-02-27T06:15:10Z</dcterms:modified>
</cp:coreProperties>
</file>