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Գյումրի 251-Ն\"/>
    </mc:Choice>
  </mc:AlternateContent>
  <xr:revisionPtr revIDLastSave="0" documentId="13_ncr:1_{805D9ADF-F550-4472-A30C-EBC838BD17DD}" xr6:coauthVersionLast="47" xr6:coauthVersionMax="47" xr10:uidLastSave="{00000000-0000-0000-0000-000000000000}"/>
  <bookViews>
    <workbookView xWindow="4155" yWindow="4155" windowWidth="21600" windowHeight="11385" firstSheet="2" activeTab="2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r:id="rId3"/>
    <sheet name="5.Devicit " sheetId="15" state="hidden" r:id="rId4"/>
    <sheet name="6.Havelurd " sheetId="16" state="hidden" r:id="rId5"/>
    <sheet name="4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tntesagitakan'!$A$14:$N$778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tntesagitakan'!$A$1:$M$778</definedName>
  </definedNames>
  <calcPr calcId="191029"/>
</workbook>
</file>

<file path=xl/calcChain.xml><?xml version="1.0" encoding="utf-8"?>
<calcChain xmlns="http://schemas.openxmlformats.org/spreadsheetml/2006/main">
  <c r="G197" i="4" l="1"/>
  <c r="H197" i="4"/>
  <c r="I197" i="4"/>
  <c r="G194" i="4"/>
  <c r="H194" i="4"/>
  <c r="I194" i="4"/>
  <c r="F194" i="4"/>
  <c r="G45" i="7"/>
  <c r="M45" i="7" s="1"/>
  <c r="G46" i="7"/>
  <c r="M46" i="7" s="1"/>
  <c r="G47" i="7"/>
  <c r="M47" i="7" s="1"/>
  <c r="G48" i="7"/>
  <c r="M48" i="7" s="1"/>
  <c r="G49" i="7"/>
  <c r="M49" i="7" s="1"/>
  <c r="G50" i="7"/>
  <c r="M50" i="7" s="1"/>
  <c r="F197" i="4" l="1"/>
  <c r="H641" i="7"/>
  <c r="E65" i="4"/>
  <c r="G109" i="7"/>
  <c r="F73" i="9"/>
  <c r="L447" i="7"/>
  <c r="K187" i="3" s="1"/>
  <c r="K185" i="3" s="1"/>
  <c r="I173" i="4"/>
  <c r="I171" i="4" s="1"/>
  <c r="G113" i="7"/>
  <c r="M113" i="7" s="1"/>
  <c r="I447" i="7"/>
  <c r="H187" i="3" s="1"/>
  <c r="H185" i="3" s="1"/>
  <c r="K727" i="7"/>
  <c r="K725" i="7" s="1"/>
  <c r="L727" i="7"/>
  <c r="L725" i="7" s="1"/>
  <c r="L543" i="7"/>
  <c r="H358" i="7"/>
  <c r="H356" i="7" s="1"/>
  <c r="F143" i="4"/>
  <c r="H568" i="7"/>
  <c r="I568" i="7"/>
  <c r="J568" i="7"/>
  <c r="K568" i="7"/>
  <c r="J226" i="3" s="1"/>
  <c r="L568" i="7"/>
  <c r="G572" i="7"/>
  <c r="M572" i="7" s="1"/>
  <c r="J358" i="7"/>
  <c r="I152" i="3" s="1"/>
  <c r="I150" i="3" s="1"/>
  <c r="I177" i="4"/>
  <c r="H177" i="4" s="1"/>
  <c r="G177" i="4" s="1"/>
  <c r="D67" i="16"/>
  <c r="D64" i="16"/>
  <c r="E64" i="16"/>
  <c r="G64" i="16"/>
  <c r="H64" i="16"/>
  <c r="I64" i="16"/>
  <c r="J64" i="16"/>
  <c r="E197" i="4"/>
  <c r="E186" i="4"/>
  <c r="H398" i="7"/>
  <c r="H396" i="7" s="1"/>
  <c r="I398" i="7"/>
  <c r="G407" i="7"/>
  <c r="M407" i="7" s="1"/>
  <c r="G401" i="7"/>
  <c r="G402" i="7"/>
  <c r="M402" i="7" s="1"/>
  <c r="J70" i="4" s="1"/>
  <c r="G403" i="7"/>
  <c r="K406" i="17" s="1"/>
  <c r="J406" i="17" s="1"/>
  <c r="G404" i="7"/>
  <c r="M404" i="7" s="1"/>
  <c r="G405" i="7"/>
  <c r="M405" i="7" s="1"/>
  <c r="G406" i="7"/>
  <c r="G44" i="7"/>
  <c r="L47" i="17" s="1"/>
  <c r="I212" i="4"/>
  <c r="H212" i="4"/>
  <c r="G212" i="4"/>
  <c r="I211" i="4"/>
  <c r="H211" i="4"/>
  <c r="G211" i="4" s="1"/>
  <c r="I210" i="4"/>
  <c r="H210" i="4"/>
  <c r="G210" i="4" s="1"/>
  <c r="I206" i="4"/>
  <c r="I203" i="4"/>
  <c r="H203" i="4"/>
  <c r="G203" i="4"/>
  <c r="I202" i="4"/>
  <c r="H202" i="4"/>
  <c r="G202" i="4" s="1"/>
  <c r="I201" i="4"/>
  <c r="H201" i="4" s="1"/>
  <c r="I200" i="4"/>
  <c r="J198" i="4"/>
  <c r="I196" i="4"/>
  <c r="J174" i="4"/>
  <c r="I174" i="4"/>
  <c r="H174" i="4"/>
  <c r="G174" i="4"/>
  <c r="I170" i="4"/>
  <c r="I168" i="4" s="1"/>
  <c r="J168" i="4"/>
  <c r="I167" i="4"/>
  <c r="H167" i="4" s="1"/>
  <c r="I166" i="4"/>
  <c r="I163" i="4"/>
  <c r="I161" i="4"/>
  <c r="J161" i="4"/>
  <c r="I160" i="4"/>
  <c r="H160" i="4"/>
  <c r="G160" i="4"/>
  <c r="I157" i="4"/>
  <c r="H157" i="4"/>
  <c r="I153" i="4"/>
  <c r="H153" i="4" s="1"/>
  <c r="G153" i="4" s="1"/>
  <c r="I148" i="4"/>
  <c r="I142" i="4"/>
  <c r="I139" i="4"/>
  <c r="H139" i="4"/>
  <c r="G139" i="4"/>
  <c r="I138" i="4"/>
  <c r="H138" i="4"/>
  <c r="H136" i="4" s="1"/>
  <c r="J136" i="4"/>
  <c r="I133" i="4"/>
  <c r="H133" i="4" s="1"/>
  <c r="G133" i="4" s="1"/>
  <c r="I132" i="4"/>
  <c r="H132" i="4" s="1"/>
  <c r="J129" i="4"/>
  <c r="I126" i="4"/>
  <c r="H126" i="4"/>
  <c r="G126" i="4"/>
  <c r="J123" i="4"/>
  <c r="I122" i="4"/>
  <c r="I116" i="4" s="1"/>
  <c r="H122" i="4"/>
  <c r="G122" i="4" s="1"/>
  <c r="I121" i="4"/>
  <c r="H121" i="4"/>
  <c r="G121" i="4" s="1"/>
  <c r="J118" i="4"/>
  <c r="I120" i="4"/>
  <c r="I118" i="4"/>
  <c r="I115" i="4"/>
  <c r="H115" i="4"/>
  <c r="G115" i="4" s="1"/>
  <c r="I111" i="4"/>
  <c r="H111" i="4" s="1"/>
  <c r="I110" i="4"/>
  <c r="J108" i="4"/>
  <c r="I107" i="4"/>
  <c r="H107" i="4" s="1"/>
  <c r="G107" i="4" s="1"/>
  <c r="I106" i="4"/>
  <c r="J104" i="4"/>
  <c r="I101" i="4"/>
  <c r="H101" i="4" s="1"/>
  <c r="G101" i="4" s="1"/>
  <c r="I97" i="4"/>
  <c r="I91" i="4"/>
  <c r="H91" i="4" s="1"/>
  <c r="G91" i="4" s="1"/>
  <c r="I90" i="4"/>
  <c r="H90" i="4"/>
  <c r="G90" i="4"/>
  <c r="J87" i="4"/>
  <c r="I89" i="4"/>
  <c r="H89" i="4"/>
  <c r="I86" i="4"/>
  <c r="H86" i="4"/>
  <c r="G86" i="4" s="1"/>
  <c r="G83" i="4" s="1"/>
  <c r="I85" i="4"/>
  <c r="J83" i="4"/>
  <c r="I81" i="4"/>
  <c r="H81" i="4" s="1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 s="1"/>
  <c r="G49" i="4" s="1"/>
  <c r="I38" i="4"/>
  <c r="H38" i="4"/>
  <c r="I33" i="4"/>
  <c r="I31" i="4"/>
  <c r="J31" i="4"/>
  <c r="J28" i="4"/>
  <c r="I27" i="4"/>
  <c r="H27" i="4" s="1"/>
  <c r="G27" i="4" s="1"/>
  <c r="M778" i="7"/>
  <c r="L314" i="3" s="1"/>
  <c r="L312" i="3" s="1"/>
  <c r="L310" i="3" s="1"/>
  <c r="L778" i="7"/>
  <c r="K314" i="3" s="1"/>
  <c r="K312" i="3" s="1"/>
  <c r="K310" i="3" s="1"/>
  <c r="K778" i="7"/>
  <c r="H127" i="9" s="1"/>
  <c r="J778" i="7"/>
  <c r="G127" i="9" s="1"/>
  <c r="M767" i="7"/>
  <c r="L767" i="7"/>
  <c r="K767" i="7"/>
  <c r="J767" i="7"/>
  <c r="M766" i="7"/>
  <c r="L766" i="7"/>
  <c r="K766" i="7"/>
  <c r="J76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M758" i="7" s="1"/>
  <c r="L308" i="3" s="1"/>
  <c r="L306" i="3" s="1"/>
  <c r="L760" i="7"/>
  <c r="K760" i="7"/>
  <c r="J760" i="7"/>
  <c r="M747" i="7"/>
  <c r="L747" i="7"/>
  <c r="K747" i="7"/>
  <c r="J747" i="7"/>
  <c r="M742" i="7"/>
  <c r="L742" i="7"/>
  <c r="K742" i="7"/>
  <c r="J742" i="7"/>
  <c r="M741" i="7"/>
  <c r="L741" i="7"/>
  <c r="I184" i="4" s="1"/>
  <c r="K741" i="7"/>
  <c r="H184" i="4" s="1"/>
  <c r="J741" i="7"/>
  <c r="G184" i="4" s="1"/>
  <c r="M636" i="7"/>
  <c r="L636" i="7"/>
  <c r="K636" i="7"/>
  <c r="J636" i="7"/>
  <c r="M635" i="7"/>
  <c r="L635" i="7"/>
  <c r="I143" i="4" s="1"/>
  <c r="K635" i="7"/>
  <c r="H143" i="4" s="1"/>
  <c r="J635" i="7"/>
  <c r="G143" i="4" s="1"/>
  <c r="M634" i="7"/>
  <c r="L634" i="7"/>
  <c r="K634" i="7"/>
  <c r="J634" i="7"/>
  <c r="M616" i="7"/>
  <c r="J114" i="4" s="1"/>
  <c r="J112" i="4" s="1"/>
  <c r="L616" i="7"/>
  <c r="L614" i="7" s="1"/>
  <c r="K616" i="7"/>
  <c r="H114" i="4" s="1"/>
  <c r="J616" i="7"/>
  <c r="G114" i="4" s="1"/>
  <c r="M589" i="7"/>
  <c r="J209" i="4" s="1"/>
  <c r="J207" i="4" s="1"/>
  <c r="L589" i="7"/>
  <c r="I209" i="4" s="1"/>
  <c r="I207" i="4" s="1"/>
  <c r="K589" i="7"/>
  <c r="H209" i="4" s="1"/>
  <c r="H207" i="4" s="1"/>
  <c r="J589" i="7"/>
  <c r="G209" i="4" s="1"/>
  <c r="M561" i="7"/>
  <c r="L561" i="7"/>
  <c r="K561" i="7"/>
  <c r="H190" i="4" s="1"/>
  <c r="J561" i="7"/>
  <c r="G190" i="4" s="1"/>
  <c r="M461" i="7"/>
  <c r="M460" i="7"/>
  <c r="M458" i="7"/>
  <c r="M161" i="7"/>
  <c r="L161" i="7"/>
  <c r="I100" i="4" s="1"/>
  <c r="K161" i="7"/>
  <c r="H100" i="4" s="1"/>
  <c r="J161" i="7"/>
  <c r="G100" i="4" s="1"/>
  <c r="M87" i="7"/>
  <c r="L87" i="7"/>
  <c r="K87" i="7"/>
  <c r="J87" i="7"/>
  <c r="M86" i="7"/>
  <c r="L86" i="7"/>
  <c r="K86" i="7"/>
  <c r="J86" i="7"/>
  <c r="M85" i="7"/>
  <c r="L85" i="7"/>
  <c r="K85" i="7"/>
  <c r="J85" i="7"/>
  <c r="M84" i="7"/>
  <c r="L84" i="7"/>
  <c r="K84" i="7"/>
  <c r="H47" i="4" s="1"/>
  <c r="J84" i="7"/>
  <c r="M83" i="7"/>
  <c r="L83" i="7"/>
  <c r="K83" i="7"/>
  <c r="H41" i="4" s="1"/>
  <c r="J83" i="7"/>
  <c r="M82" i="7"/>
  <c r="L82" i="7"/>
  <c r="K82" i="7"/>
  <c r="J82" i="7"/>
  <c r="M81" i="7"/>
  <c r="M68" i="7" s="1"/>
  <c r="L81" i="7"/>
  <c r="K81" i="7"/>
  <c r="J81" i="7"/>
  <c r="M80" i="7"/>
  <c r="L80" i="7"/>
  <c r="K80" i="7"/>
  <c r="J80" i="7"/>
  <c r="M44" i="7"/>
  <c r="M43" i="7"/>
  <c r="M42" i="7"/>
  <c r="D121" i="18"/>
  <c r="E121" i="18"/>
  <c r="C121" i="18"/>
  <c r="H97" i="4"/>
  <c r="G97" i="4" s="1"/>
  <c r="D233" i="4"/>
  <c r="J233" i="4"/>
  <c r="D219" i="4"/>
  <c r="J219" i="4" s="1"/>
  <c r="J215" i="4" s="1"/>
  <c r="E58" i="9"/>
  <c r="G21" i="7"/>
  <c r="M21" i="7" s="1"/>
  <c r="G750" i="7"/>
  <c r="K751" i="17" s="1"/>
  <c r="J751" i="17" s="1"/>
  <c r="O751" i="17" s="1"/>
  <c r="G749" i="7"/>
  <c r="K750" i="17" s="1"/>
  <c r="J750" i="17" s="1"/>
  <c r="G748" i="7"/>
  <c r="G740" i="7"/>
  <c r="K740" i="17" s="1"/>
  <c r="J740" i="17" s="1"/>
  <c r="M740" i="17" s="1"/>
  <c r="M738" i="17" s="1"/>
  <c r="M736" i="17" s="1"/>
  <c r="G729" i="7"/>
  <c r="G727" i="7" s="1"/>
  <c r="G725" i="7" s="1"/>
  <c r="G723" i="7"/>
  <c r="F289" i="3" s="1"/>
  <c r="F287" i="3" s="1"/>
  <c r="G692" i="7"/>
  <c r="G689" i="7" s="1"/>
  <c r="G642" i="7"/>
  <c r="K642" i="17" s="1"/>
  <c r="G633" i="7"/>
  <c r="M633" i="7" s="1"/>
  <c r="G615" i="7"/>
  <c r="G614" i="7" s="1"/>
  <c r="G593" i="7"/>
  <c r="M593" i="7" s="1"/>
  <c r="G592" i="7"/>
  <c r="G591" i="7"/>
  <c r="G590" i="7"/>
  <c r="I65" i="4" s="1"/>
  <c r="G570" i="7"/>
  <c r="M570" i="7" s="1"/>
  <c r="G571" i="7"/>
  <c r="M571" i="7" s="1"/>
  <c r="G565" i="7"/>
  <c r="G562" i="7" s="1"/>
  <c r="F225" i="3" s="1"/>
  <c r="G564" i="7"/>
  <c r="K564" i="17" s="1"/>
  <c r="J564" i="17" s="1"/>
  <c r="O564" i="17" s="1"/>
  <c r="G560" i="7"/>
  <c r="M560" i="7" s="1"/>
  <c r="G559" i="7"/>
  <c r="L559" i="7" s="1"/>
  <c r="G558" i="7"/>
  <c r="M558" i="7" s="1"/>
  <c r="G552" i="7"/>
  <c r="D143" i="4" s="1"/>
  <c r="G551" i="7"/>
  <c r="M551" i="7" s="1"/>
  <c r="G550" i="7"/>
  <c r="M550" i="7" s="1"/>
  <c r="G549" i="7"/>
  <c r="M549" i="7" s="1"/>
  <c r="G548" i="7"/>
  <c r="K548" i="17" s="1"/>
  <c r="J548" i="17" s="1"/>
  <c r="O548" i="17" s="1"/>
  <c r="G547" i="7"/>
  <c r="K547" i="17" s="1"/>
  <c r="J547" i="17" s="1"/>
  <c r="G546" i="7"/>
  <c r="K546" i="17" s="1"/>
  <c r="J546" i="17" s="1"/>
  <c r="M546" i="17" s="1"/>
  <c r="G545" i="7"/>
  <c r="M545" i="7" s="1"/>
  <c r="G463" i="7"/>
  <c r="G459" i="7"/>
  <c r="M459" i="7" s="1"/>
  <c r="G457" i="7"/>
  <c r="M457" i="7" s="1"/>
  <c r="G456" i="7"/>
  <c r="K457" i="17" s="1"/>
  <c r="J457" i="17" s="1"/>
  <c r="M457" i="17" s="1"/>
  <c r="G455" i="7"/>
  <c r="M455" i="7" s="1"/>
  <c r="G454" i="7"/>
  <c r="K455" i="17" s="1"/>
  <c r="J455" i="17" s="1"/>
  <c r="G453" i="7"/>
  <c r="M453" i="7" s="1"/>
  <c r="G452" i="7"/>
  <c r="M452" i="7" s="1"/>
  <c r="G451" i="7"/>
  <c r="K452" i="17" s="1"/>
  <c r="J452" i="17" s="1"/>
  <c r="G450" i="7"/>
  <c r="G449" i="7"/>
  <c r="K450" i="17" s="1"/>
  <c r="G438" i="7"/>
  <c r="G437" i="7"/>
  <c r="M437" i="7" s="1"/>
  <c r="G436" i="7"/>
  <c r="M436" i="7" s="1"/>
  <c r="J159" i="4" s="1"/>
  <c r="G435" i="7"/>
  <c r="G434" i="7"/>
  <c r="G433" i="7"/>
  <c r="K434" i="17" s="1"/>
  <c r="J434" i="17" s="1"/>
  <c r="O434" i="17" s="1"/>
  <c r="G400" i="7"/>
  <c r="G371" i="7"/>
  <c r="M371" i="7" s="1"/>
  <c r="G370" i="7"/>
  <c r="G369" i="7"/>
  <c r="G368" i="7"/>
  <c r="K371" i="17" s="1"/>
  <c r="J371" i="17" s="1"/>
  <c r="O371" i="17" s="1"/>
  <c r="G367" i="7"/>
  <c r="M367" i="7" s="1"/>
  <c r="G366" i="7"/>
  <c r="K369" i="17" s="1"/>
  <c r="J369" i="17" s="1"/>
  <c r="M369" i="17" s="1"/>
  <c r="G365" i="7"/>
  <c r="M365" i="7" s="1"/>
  <c r="G363" i="7"/>
  <c r="G362" i="7"/>
  <c r="K364" i="17" s="1"/>
  <c r="J364" i="17" s="1"/>
  <c r="G361" i="7"/>
  <c r="K363" i="17" s="1"/>
  <c r="J363" i="17" s="1"/>
  <c r="N363" i="17" s="1"/>
  <c r="G364" i="7"/>
  <c r="K367" i="17" s="1"/>
  <c r="J367" i="17" s="1"/>
  <c r="G360" i="7"/>
  <c r="M360" i="7" s="1"/>
  <c r="G288" i="7"/>
  <c r="L291" i="17" s="1"/>
  <c r="J291" i="17" s="1"/>
  <c r="O291" i="17" s="1"/>
  <c r="G287" i="7"/>
  <c r="M287" i="7" s="1"/>
  <c r="J189" i="4" s="1"/>
  <c r="G285" i="7"/>
  <c r="M285" i="7" s="1"/>
  <c r="G284" i="7"/>
  <c r="M284" i="7" s="1"/>
  <c r="G283" i="7"/>
  <c r="M283" i="7" s="1"/>
  <c r="G160" i="7"/>
  <c r="L160" i="7" s="1"/>
  <c r="G159" i="7"/>
  <c r="K159" i="17" s="1"/>
  <c r="J159" i="17" s="1"/>
  <c r="G158" i="7"/>
  <c r="K158" i="17" s="1"/>
  <c r="G162" i="7"/>
  <c r="M162" i="7" s="1"/>
  <c r="G106" i="7"/>
  <c r="K106" i="17" s="1"/>
  <c r="J106" i="17" s="1"/>
  <c r="M106" i="17" s="1"/>
  <c r="G22" i="7"/>
  <c r="K20" i="17" s="1"/>
  <c r="J20" i="17" s="1"/>
  <c r="G23" i="7"/>
  <c r="M23" i="7" s="1"/>
  <c r="G24" i="7"/>
  <c r="M24" i="7" s="1"/>
  <c r="G25" i="7"/>
  <c r="M25" i="7" s="1"/>
  <c r="G26" i="7"/>
  <c r="K24" i="17" s="1"/>
  <c r="J24" i="17" s="1"/>
  <c r="G27" i="7"/>
  <c r="K25" i="17" s="1"/>
  <c r="J25" i="17" s="1"/>
  <c r="M25" i="17" s="1"/>
  <c r="G28" i="7"/>
  <c r="M28" i="7" s="1"/>
  <c r="J44" i="4" s="1"/>
  <c r="G29" i="7"/>
  <c r="M29" i="7" s="1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M33" i="7" s="1"/>
  <c r="J58" i="4" s="1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 s="1"/>
  <c r="J39" i="17" s="1"/>
  <c r="M39" i="17" s="1"/>
  <c r="G105" i="7"/>
  <c r="M105" i="7" s="1"/>
  <c r="G99" i="7"/>
  <c r="G98" i="7"/>
  <c r="K97" i="17" s="1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M461" i="17" s="1"/>
  <c r="L462" i="17"/>
  <c r="J462" i="17" s="1"/>
  <c r="K459" i="17"/>
  <c r="J459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M81" i="17" s="1"/>
  <c r="K79" i="17"/>
  <c r="E19" i="18"/>
  <c r="D19" i="18"/>
  <c r="C19" i="18"/>
  <c r="E26" i="4"/>
  <c r="E53" i="4"/>
  <c r="F127" i="9"/>
  <c r="F125" i="9" s="1"/>
  <c r="D46" i="9"/>
  <c r="D45" i="9"/>
  <c r="H45" i="9" s="1"/>
  <c r="G53" i="4"/>
  <c r="H53" i="4"/>
  <c r="I53" i="4"/>
  <c r="G82" i="4"/>
  <c r="G55" i="4"/>
  <c r="I55" i="4"/>
  <c r="H55" i="4"/>
  <c r="G44" i="4"/>
  <c r="I44" i="4"/>
  <c r="H44" i="4"/>
  <c r="G189" i="4"/>
  <c r="H189" i="4"/>
  <c r="I189" i="4"/>
  <c r="G58" i="4"/>
  <c r="H58" i="4"/>
  <c r="I58" i="4"/>
  <c r="H48" i="4"/>
  <c r="I42" i="4"/>
  <c r="G26" i="4"/>
  <c r="I26" i="4"/>
  <c r="H26" i="4"/>
  <c r="G173" i="4"/>
  <c r="G171" i="4" s="1"/>
  <c r="F37" i="18"/>
  <c r="F38" i="18"/>
  <c r="I46" i="9"/>
  <c r="J46" i="9"/>
  <c r="H46" i="9"/>
  <c r="G46" i="9"/>
  <c r="N26" i="17"/>
  <c r="H614" i="17"/>
  <c r="H609" i="17" s="1"/>
  <c r="H539" i="17" s="1"/>
  <c r="I614" i="17"/>
  <c r="I609" i="17" s="1"/>
  <c r="G614" i="17"/>
  <c r="G609" i="17" s="1"/>
  <c r="J743" i="17"/>
  <c r="E13" i="18"/>
  <c r="D13" i="18"/>
  <c r="C13" i="18"/>
  <c r="E17" i="18"/>
  <c r="D17" i="18"/>
  <c r="C17" i="18"/>
  <c r="E39" i="18"/>
  <c r="E12" i="18" s="1"/>
  <c r="D39" i="18"/>
  <c r="C39" i="18"/>
  <c r="C12" i="18" s="1"/>
  <c r="E43" i="18"/>
  <c r="E42" i="18"/>
  <c r="D43" i="18"/>
  <c r="D42" i="18"/>
  <c r="C43" i="18"/>
  <c r="E49" i="18"/>
  <c r="D49" i="18"/>
  <c r="C49" i="18"/>
  <c r="E51" i="18"/>
  <c r="D51" i="18"/>
  <c r="C51" i="18"/>
  <c r="E53" i="18"/>
  <c r="D53" i="18"/>
  <c r="C53" i="18"/>
  <c r="E55" i="18"/>
  <c r="D55" i="18"/>
  <c r="C55" i="18"/>
  <c r="E59" i="18"/>
  <c r="E57" i="18"/>
  <c r="D59" i="18"/>
  <c r="D57" i="18"/>
  <c r="C59" i="18"/>
  <c r="C57" i="18" s="1"/>
  <c r="C48" i="18" s="1"/>
  <c r="E64" i="18"/>
  <c r="D64" i="18"/>
  <c r="D48" i="18" s="1"/>
  <c r="C64" i="18"/>
  <c r="E68" i="18"/>
  <c r="D68" i="18"/>
  <c r="C68" i="18"/>
  <c r="E70" i="18"/>
  <c r="D70" i="18"/>
  <c r="C70" i="18"/>
  <c r="E72" i="18"/>
  <c r="D72" i="18"/>
  <c r="C72" i="18"/>
  <c r="E77" i="18"/>
  <c r="D77" i="18"/>
  <c r="D67" i="18" s="1"/>
  <c r="D122" i="18" s="1"/>
  <c r="C77" i="18"/>
  <c r="E89" i="18"/>
  <c r="E82" i="18" s="1"/>
  <c r="E81" i="18" s="1"/>
  <c r="D89" i="18"/>
  <c r="D82" i="18" s="1"/>
  <c r="D81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E48" i="18"/>
  <c r="C42" i="18"/>
  <c r="D12" i="18"/>
  <c r="C81" i="18"/>
  <c r="C67" i="18" s="1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 s="1"/>
  <c r="H778" i="17"/>
  <c r="H776" i="17"/>
  <c r="G778" i="17"/>
  <c r="G776" i="17" s="1"/>
  <c r="J770" i="17"/>
  <c r="O770" i="17" s="1"/>
  <c r="O760" i="17" s="1"/>
  <c r="O758" i="17" s="1"/>
  <c r="I760" i="17"/>
  <c r="I758" i="17" s="1"/>
  <c r="H760" i="17"/>
  <c r="H758" i="17" s="1"/>
  <c r="G760" i="17"/>
  <c r="G758" i="17" s="1"/>
  <c r="J753" i="17"/>
  <c r="M753" i="17" s="1"/>
  <c r="J752" i="17"/>
  <c r="N752" i="17" s="1"/>
  <c r="I746" i="17"/>
  <c r="I744" i="17" s="1"/>
  <c r="H746" i="17"/>
  <c r="H744" i="17" s="1"/>
  <c r="H706" i="17" s="1"/>
  <c r="G746" i="17"/>
  <c r="G744" i="17" s="1"/>
  <c r="O743" i="17"/>
  <c r="N743" i="17"/>
  <c r="M743" i="17"/>
  <c r="I738" i="17"/>
  <c r="I736" i="17"/>
  <c r="H738" i="17"/>
  <c r="H736" i="17"/>
  <c r="G738" i="17"/>
  <c r="G736" i="17"/>
  <c r="L727" i="17"/>
  <c r="L725" i="17"/>
  <c r="I727" i="17"/>
  <c r="I725" i="17"/>
  <c r="H727" i="17"/>
  <c r="H725" i="17"/>
  <c r="G727" i="17"/>
  <c r="G725" i="17"/>
  <c r="L721" i="17"/>
  <c r="I721" i="17"/>
  <c r="H721" i="17"/>
  <c r="G721" i="17"/>
  <c r="G706" i="17" s="1"/>
  <c r="L689" i="17"/>
  <c r="I689" i="17"/>
  <c r="H689" i="17"/>
  <c r="G689" i="17"/>
  <c r="L641" i="17"/>
  <c r="L639" i="17"/>
  <c r="I641" i="17"/>
  <c r="I639" i="17" s="1"/>
  <c r="I637" i="17" s="1"/>
  <c r="H641" i="17"/>
  <c r="H639" i="17"/>
  <c r="G641" i="17"/>
  <c r="G639" i="17"/>
  <c r="G637" i="17" s="1"/>
  <c r="I630" i="17"/>
  <c r="I629" i="17"/>
  <c r="H630" i="17"/>
  <c r="H629" i="17" s="1"/>
  <c r="G630" i="17"/>
  <c r="G629" i="17" s="1"/>
  <c r="L614" i="17"/>
  <c r="L609" i="17" s="1"/>
  <c r="I587" i="17"/>
  <c r="H587" i="17"/>
  <c r="G587" i="17"/>
  <c r="I568" i="17"/>
  <c r="H568" i="17"/>
  <c r="G568" i="17"/>
  <c r="G554" i="17" s="1"/>
  <c r="I562" i="17"/>
  <c r="H562" i="17"/>
  <c r="G562" i="17"/>
  <c r="I556" i="17"/>
  <c r="H556" i="17"/>
  <c r="G556" i="17"/>
  <c r="I543" i="17"/>
  <c r="I541" i="17"/>
  <c r="H543" i="17"/>
  <c r="H541" i="17"/>
  <c r="G543" i="17"/>
  <c r="G541" i="17"/>
  <c r="I448" i="17"/>
  <c r="I446" i="17" s="1"/>
  <c r="I410" i="17" s="1"/>
  <c r="H448" i="17"/>
  <c r="H446" i="17" s="1"/>
  <c r="G448" i="17"/>
  <c r="G446" i="17" s="1"/>
  <c r="I432" i="17"/>
  <c r="I430" i="17"/>
  <c r="H432" i="17"/>
  <c r="H430" i="17"/>
  <c r="G432" i="17"/>
  <c r="G430" i="17"/>
  <c r="G410" i="17" s="1"/>
  <c r="I401" i="17"/>
  <c r="I399" i="17" s="1"/>
  <c r="H401" i="17"/>
  <c r="H399" i="17" s="1"/>
  <c r="G401" i="17"/>
  <c r="G399" i="17" s="1"/>
  <c r="J366" i="17"/>
  <c r="N366" i="17"/>
  <c r="I360" i="17"/>
  <c r="I358" i="17"/>
  <c r="I356" i="17" s="1"/>
  <c r="H360" i="17"/>
  <c r="H358" i="17"/>
  <c r="G360" i="17"/>
  <c r="G358" i="17" s="1"/>
  <c r="G356" i="17" s="1"/>
  <c r="I350" i="17"/>
  <c r="H350" i="17"/>
  <c r="G350" i="17"/>
  <c r="J290" i="17"/>
  <c r="O290" i="17" s="1"/>
  <c r="I283" i="17"/>
  <c r="I281" i="17"/>
  <c r="I221" i="17" s="1"/>
  <c r="H283" i="17"/>
  <c r="H281" i="17" s="1"/>
  <c r="H221" i="17" s="1"/>
  <c r="G283" i="17"/>
  <c r="G281" i="17"/>
  <c r="G221" i="17" s="1"/>
  <c r="J164" i="17"/>
  <c r="O164" i="17" s="1"/>
  <c r="J163" i="17"/>
  <c r="O163" i="17" s="1"/>
  <c r="I156" i="17"/>
  <c r="I154" i="17" s="1"/>
  <c r="I130" i="17" s="1"/>
  <c r="H156" i="17"/>
  <c r="H154" i="17" s="1"/>
  <c r="H130" i="17" s="1"/>
  <c r="G156" i="17"/>
  <c r="G154" i="17"/>
  <c r="G130" i="17" s="1"/>
  <c r="L108" i="17"/>
  <c r="I108" i="17"/>
  <c r="H108" i="17"/>
  <c r="G108" i="17"/>
  <c r="I104" i="17"/>
  <c r="H104" i="17"/>
  <c r="G104" i="17"/>
  <c r="G102" i="17" s="1"/>
  <c r="G100" i="17" s="1"/>
  <c r="I95" i="17"/>
  <c r="I93" i="17"/>
  <c r="H95" i="17"/>
  <c r="H93" i="17"/>
  <c r="G95" i="17"/>
  <c r="G93" i="17" s="1"/>
  <c r="I76" i="17"/>
  <c r="I66" i="17"/>
  <c r="H76" i="17"/>
  <c r="H66" i="17"/>
  <c r="G76" i="17"/>
  <c r="G66" i="17"/>
  <c r="I46" i="17"/>
  <c r="H46" i="17"/>
  <c r="H16" i="17" s="1"/>
  <c r="H14" i="17" s="1"/>
  <c r="H12" i="17" s="1"/>
  <c r="G46" i="17"/>
  <c r="I18" i="17"/>
  <c r="I16" i="17" s="1"/>
  <c r="I14" i="17" s="1"/>
  <c r="H18" i="17"/>
  <c r="I102" i="17"/>
  <c r="I100" i="17" s="1"/>
  <c r="J768" i="17"/>
  <c r="J760" i="17" s="1"/>
  <c r="J758" i="17" s="1"/>
  <c r="G16" i="17"/>
  <c r="G14" i="17" s="1"/>
  <c r="G12" i="17" s="1"/>
  <c r="L562" i="17"/>
  <c r="L630" i="17"/>
  <c r="L629" i="17"/>
  <c r="L76" i="17"/>
  <c r="L66" i="17"/>
  <c r="L746" i="17"/>
  <c r="L744" i="17" s="1"/>
  <c r="I554" i="17"/>
  <c r="I539" i="17" s="1"/>
  <c r="L568" i="17"/>
  <c r="H102" i="17"/>
  <c r="H100" i="17"/>
  <c r="L543" i="17"/>
  <c r="L541" i="17"/>
  <c r="L760" i="17"/>
  <c r="L758" i="17" s="1"/>
  <c r="K760" i="17"/>
  <c r="K758" i="17" s="1"/>
  <c r="H554" i="17"/>
  <c r="H637" i="17"/>
  <c r="L104" i="17"/>
  <c r="L102" i="17" s="1"/>
  <c r="L100" i="17" s="1"/>
  <c r="J162" i="17"/>
  <c r="O162" i="17" s="1"/>
  <c r="J763" i="17"/>
  <c r="M763" i="17"/>
  <c r="J765" i="17"/>
  <c r="N765" i="17" s="1"/>
  <c r="L156" i="17"/>
  <c r="L154" i="17" s="1"/>
  <c r="L130" i="17" s="1"/>
  <c r="J764" i="17"/>
  <c r="M764" i="17" s="1"/>
  <c r="J766" i="17"/>
  <c r="M766" i="17" s="1"/>
  <c r="J769" i="17"/>
  <c r="O769" i="17"/>
  <c r="H56" i="18"/>
  <c r="H55" i="18"/>
  <c r="F55" i="18"/>
  <c r="G69" i="18"/>
  <c r="G68" i="18" s="1"/>
  <c r="F68" i="18"/>
  <c r="H54" i="18"/>
  <c r="H53" i="18" s="1"/>
  <c r="F53" i="18"/>
  <c r="G115" i="18"/>
  <c r="G114" i="18"/>
  <c r="F114" i="18"/>
  <c r="H52" i="18"/>
  <c r="H51" i="18"/>
  <c r="F51" i="18"/>
  <c r="H60" i="18"/>
  <c r="H59" i="18" s="1"/>
  <c r="F59" i="18"/>
  <c r="H65" i="18"/>
  <c r="H64" i="18" s="1"/>
  <c r="F64" i="18"/>
  <c r="I78" i="18"/>
  <c r="I77" i="18"/>
  <c r="F77" i="18"/>
  <c r="H44" i="18"/>
  <c r="H43" i="18"/>
  <c r="H42" i="18" s="1"/>
  <c r="F43" i="18"/>
  <c r="F42" i="18" s="1"/>
  <c r="G50" i="18"/>
  <c r="G49" i="18" s="1"/>
  <c r="F49" i="18"/>
  <c r="H71" i="18"/>
  <c r="H70" i="18" s="1"/>
  <c r="F70" i="18"/>
  <c r="H112" i="18"/>
  <c r="H111" i="18"/>
  <c r="F111" i="18"/>
  <c r="H118" i="18"/>
  <c r="G112" i="18"/>
  <c r="G111" i="18" s="1"/>
  <c r="G79" i="18"/>
  <c r="G63" i="18"/>
  <c r="G52" i="18"/>
  <c r="G51" i="18" s="1"/>
  <c r="I56" i="18"/>
  <c r="I55" i="18" s="1"/>
  <c r="G56" i="18"/>
  <c r="G55" i="18"/>
  <c r="I71" i="18"/>
  <c r="I70" i="18"/>
  <c r="H50" i="18"/>
  <c r="H49" i="18"/>
  <c r="G60" i="18"/>
  <c r="G78" i="18"/>
  <c r="G77" i="18" s="1"/>
  <c r="G80" i="18"/>
  <c r="G113" i="18"/>
  <c r="I61" i="18"/>
  <c r="I60" i="18"/>
  <c r="I113" i="18"/>
  <c r="J767" i="17"/>
  <c r="M767" i="17"/>
  <c r="I52" i="18"/>
  <c r="I51" i="18" s="1"/>
  <c r="G62" i="18"/>
  <c r="I63" i="18"/>
  <c r="H78" i="18"/>
  <c r="H79" i="18"/>
  <c r="H80" i="18"/>
  <c r="G105" i="18"/>
  <c r="I112" i="18"/>
  <c r="J762" i="17"/>
  <c r="M762" i="17"/>
  <c r="K46" i="17"/>
  <c r="M163" i="17"/>
  <c r="N164" i="17"/>
  <c r="K350" i="17"/>
  <c r="L637" i="17"/>
  <c r="I118" i="18"/>
  <c r="M164" i="17"/>
  <c r="G61" i="18"/>
  <c r="I62" i="18"/>
  <c r="H69" i="18"/>
  <c r="H68" i="18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/>
  <c r="G65" i="18"/>
  <c r="G64" i="18" s="1"/>
  <c r="G66" i="18"/>
  <c r="I69" i="18"/>
  <c r="I68" i="18" s="1"/>
  <c r="G93" i="18"/>
  <c r="G94" i="18"/>
  <c r="G95" i="18"/>
  <c r="G96" i="18"/>
  <c r="G97" i="18"/>
  <c r="G102" i="18"/>
  <c r="I115" i="18"/>
  <c r="I116" i="18"/>
  <c r="H115" i="18"/>
  <c r="H114" i="18" s="1"/>
  <c r="H116" i="18"/>
  <c r="I44" i="18"/>
  <c r="I43" i="18" s="1"/>
  <c r="I42" i="18" s="1"/>
  <c r="I45" i="18"/>
  <c r="I46" i="18"/>
  <c r="I47" i="18"/>
  <c r="I54" i="18"/>
  <c r="I53" i="18"/>
  <c r="I65" i="18"/>
  <c r="I66" i="18"/>
  <c r="I93" i="18"/>
  <c r="I94" i="18"/>
  <c r="I95" i="18"/>
  <c r="I96" i="18"/>
  <c r="I97" i="18"/>
  <c r="I102" i="18"/>
  <c r="O366" i="17"/>
  <c r="D114" i="4"/>
  <c r="I614" i="7"/>
  <c r="H239" i="3" s="1"/>
  <c r="H236" i="3" s="1"/>
  <c r="H616" i="7"/>
  <c r="H614" i="7" s="1"/>
  <c r="O768" i="17"/>
  <c r="N762" i="17"/>
  <c r="O764" i="17"/>
  <c r="M162" i="17"/>
  <c r="N767" i="17"/>
  <c r="M769" i="17"/>
  <c r="O765" i="17"/>
  <c r="N769" i="17"/>
  <c r="N764" i="17"/>
  <c r="N162" i="17"/>
  <c r="O762" i="17"/>
  <c r="M765" i="17"/>
  <c r="O767" i="17"/>
  <c r="N763" i="17"/>
  <c r="N766" i="17"/>
  <c r="O766" i="17"/>
  <c r="O763" i="17"/>
  <c r="I114" i="18"/>
  <c r="I59" i="18"/>
  <c r="I64" i="18"/>
  <c r="I111" i="18"/>
  <c r="H77" i="18"/>
  <c r="G59" i="18"/>
  <c r="I103" i="7"/>
  <c r="I101" i="7" s="1"/>
  <c r="J103" i="7"/>
  <c r="I41" i="3" s="1"/>
  <c r="D20" i="9"/>
  <c r="I20" i="9"/>
  <c r="D21" i="9"/>
  <c r="I21" i="9"/>
  <c r="H292" i="3"/>
  <c r="H290" i="3" s="1"/>
  <c r="H761" i="7"/>
  <c r="H762" i="7"/>
  <c r="H763" i="7"/>
  <c r="E75" i="4" s="1"/>
  <c r="H764" i="7"/>
  <c r="E43" i="4" s="1"/>
  <c r="H765" i="7"/>
  <c r="H766" i="7"/>
  <c r="H767" i="7"/>
  <c r="E72" i="4" s="1"/>
  <c r="H760" i="7"/>
  <c r="H747" i="7"/>
  <c r="H745" i="7" s="1"/>
  <c r="H742" i="7"/>
  <c r="H738" i="7" s="1"/>
  <c r="G298" i="3" s="1"/>
  <c r="G296" i="3" s="1"/>
  <c r="E144" i="4"/>
  <c r="G292" i="3"/>
  <c r="G290" i="3" s="1"/>
  <c r="G289" i="3"/>
  <c r="G287" i="3" s="1"/>
  <c r="H634" i="7"/>
  <c r="E154" i="4" s="1"/>
  <c r="E151" i="4" s="1"/>
  <c r="H635" i="7"/>
  <c r="H636" i="7"/>
  <c r="I589" i="7"/>
  <c r="I587" i="7" s="1"/>
  <c r="E70" i="4"/>
  <c r="H81" i="7"/>
  <c r="H82" i="7"/>
  <c r="H83" i="7"/>
  <c r="H84" i="7"/>
  <c r="H85" i="7"/>
  <c r="H86" i="7"/>
  <c r="H87" i="7"/>
  <c r="E76" i="4" s="1"/>
  <c r="H80" i="7"/>
  <c r="E44" i="4"/>
  <c r="E55" i="4"/>
  <c r="E58" i="4"/>
  <c r="I727" i="7"/>
  <c r="I725" i="7" s="1"/>
  <c r="J727" i="7"/>
  <c r="J725" i="7" s="1"/>
  <c r="I543" i="7"/>
  <c r="I541" i="7" s="1"/>
  <c r="I562" i="7"/>
  <c r="I630" i="7"/>
  <c r="I629" i="7" s="1"/>
  <c r="I641" i="7"/>
  <c r="I639" i="7" s="1"/>
  <c r="I689" i="7"/>
  <c r="I721" i="7"/>
  <c r="I745" i="7"/>
  <c r="H301" i="3" s="1"/>
  <c r="H299" i="3" s="1"/>
  <c r="L641" i="7"/>
  <c r="L639" i="7" s="1"/>
  <c r="J641" i="7"/>
  <c r="J639" i="7" s="1"/>
  <c r="I78" i="7"/>
  <c r="I68" i="7" s="1"/>
  <c r="I156" i="7"/>
  <c r="H348" i="7"/>
  <c r="I348" i="7"/>
  <c r="G350" i="7"/>
  <c r="K350" i="7" s="1"/>
  <c r="J147" i="3" s="1"/>
  <c r="J145" i="3" s="1"/>
  <c r="K721" i="7"/>
  <c r="I758" i="7"/>
  <c r="I756" i="7" s="1"/>
  <c r="D27" i="4"/>
  <c r="E28" i="4"/>
  <c r="D30" i="4"/>
  <c r="D28" i="4" s="1"/>
  <c r="E31" i="4"/>
  <c r="D33" i="4"/>
  <c r="D31" i="4"/>
  <c r="D38" i="4"/>
  <c r="D49" i="4"/>
  <c r="D52" i="4"/>
  <c r="D54" i="4"/>
  <c r="D56" i="4"/>
  <c r="D57" i="4"/>
  <c r="D71" i="4"/>
  <c r="D73" i="4"/>
  <c r="D74" i="4"/>
  <c r="D81" i="4"/>
  <c r="E83" i="4"/>
  <c r="D85" i="4"/>
  <c r="D83" i="4" s="1"/>
  <c r="D86" i="4"/>
  <c r="E87" i="4"/>
  <c r="D89" i="4"/>
  <c r="D90" i="4"/>
  <c r="D91" i="4"/>
  <c r="D97" i="4"/>
  <c r="D101" i="4"/>
  <c r="E104" i="4"/>
  <c r="D106" i="4"/>
  <c r="D107" i="4"/>
  <c r="D104" i="4" s="1"/>
  <c r="E108" i="4"/>
  <c r="D110" i="4"/>
  <c r="D108" i="4" s="1"/>
  <c r="D111" i="4"/>
  <c r="D115" i="4"/>
  <c r="E118" i="4"/>
  <c r="E116" i="4" s="1"/>
  <c r="D120" i="4"/>
  <c r="D118" i="4" s="1"/>
  <c r="D116" i="4" s="1"/>
  <c r="D121" i="4"/>
  <c r="D122" i="4"/>
  <c r="D125" i="4"/>
  <c r="D126" i="4"/>
  <c r="E129" i="4"/>
  <c r="E127" i="4"/>
  <c r="E123" i="4" s="1"/>
  <c r="D131" i="4"/>
  <c r="D129" i="4"/>
  <c r="D132" i="4"/>
  <c r="D133" i="4"/>
  <c r="E136" i="4"/>
  <c r="D138" i="4"/>
  <c r="D139" i="4"/>
  <c r="D142" i="4"/>
  <c r="E146" i="4"/>
  <c r="D148" i="4"/>
  <c r="D153" i="4"/>
  <c r="D157" i="4"/>
  <c r="F158" i="4"/>
  <c r="D160" i="4"/>
  <c r="E161" i="4"/>
  <c r="D163" i="4"/>
  <c r="D161" i="4"/>
  <c r="E164" i="4"/>
  <c r="D166" i="4"/>
  <c r="D167" i="4"/>
  <c r="E168" i="4"/>
  <c r="D170" i="4"/>
  <c r="D168" i="4"/>
  <c r="D174" i="4"/>
  <c r="D177" i="4"/>
  <c r="D196" i="4"/>
  <c r="F198" i="4"/>
  <c r="D200" i="4"/>
  <c r="D201" i="4"/>
  <c r="D202" i="4"/>
  <c r="D203" i="4"/>
  <c r="F204" i="4"/>
  <c r="D206" i="4"/>
  <c r="D204" i="4" s="1"/>
  <c r="D210" i="4"/>
  <c r="D211" i="4"/>
  <c r="D212" i="4"/>
  <c r="F217" i="4"/>
  <c r="F215" i="4" s="1"/>
  <c r="F213" i="4" s="1"/>
  <c r="G217" i="4"/>
  <c r="H217" i="4"/>
  <c r="I217" i="4"/>
  <c r="J217" i="4"/>
  <c r="D218" i="4"/>
  <c r="H218" i="4"/>
  <c r="D222" i="4"/>
  <c r="G222" i="4"/>
  <c r="G220" i="4" s="1"/>
  <c r="F223" i="4"/>
  <c r="F220" i="4" s="1"/>
  <c r="D225" i="4"/>
  <c r="H225" i="4" s="1"/>
  <c r="H223" i="4" s="1"/>
  <c r="H220" i="4" s="1"/>
  <c r="H213" i="4" s="1"/>
  <c r="D226" i="4"/>
  <c r="H226" i="4" s="1"/>
  <c r="D227" i="4"/>
  <c r="G227" i="4"/>
  <c r="F228" i="4"/>
  <c r="D230" i="4"/>
  <c r="H230" i="4" s="1"/>
  <c r="H228" i="4" s="1"/>
  <c r="F231" i="4"/>
  <c r="D234" i="4"/>
  <c r="J234" i="4"/>
  <c r="D235" i="4"/>
  <c r="H235" i="4" s="1"/>
  <c r="H231" i="4" s="1"/>
  <c r="D236" i="4"/>
  <c r="J236" i="4"/>
  <c r="F22" i="3"/>
  <c r="F23" i="3"/>
  <c r="G24" i="3"/>
  <c r="H24" i="3"/>
  <c r="F26" i="3"/>
  <c r="F24" i="3" s="1"/>
  <c r="F27" i="3"/>
  <c r="F30" i="3"/>
  <c r="F31" i="3"/>
  <c r="G33" i="3"/>
  <c r="F35" i="3"/>
  <c r="F33" i="3"/>
  <c r="G42" i="3"/>
  <c r="H42" i="3"/>
  <c r="F44" i="3"/>
  <c r="F42" i="3" s="1"/>
  <c r="G47" i="3"/>
  <c r="G45" i="3" s="1"/>
  <c r="H47" i="3"/>
  <c r="H45" i="3"/>
  <c r="F49" i="3"/>
  <c r="F50" i="3"/>
  <c r="F47" i="3" s="1"/>
  <c r="F45" i="3" s="1"/>
  <c r="G54" i="3"/>
  <c r="H54" i="3"/>
  <c r="F56" i="3"/>
  <c r="F54" i="3" s="1"/>
  <c r="G57" i="3"/>
  <c r="H57" i="3"/>
  <c r="F59" i="3"/>
  <c r="F57" i="3"/>
  <c r="G60" i="3"/>
  <c r="H60" i="3"/>
  <c r="F62" i="3"/>
  <c r="F60" i="3"/>
  <c r="G63" i="3"/>
  <c r="H63" i="3"/>
  <c r="F65" i="3"/>
  <c r="F63" i="3" s="1"/>
  <c r="G71" i="3"/>
  <c r="G69" i="3" s="1"/>
  <c r="H71" i="3"/>
  <c r="H69" i="3" s="1"/>
  <c r="F73" i="3"/>
  <c r="F74" i="3"/>
  <c r="F71" i="3" s="1"/>
  <c r="F69" i="3" s="1"/>
  <c r="F75" i="3"/>
  <c r="G76" i="3"/>
  <c r="H76" i="3"/>
  <c r="F78" i="3"/>
  <c r="F76" i="3" s="1"/>
  <c r="G79" i="3"/>
  <c r="H79" i="3"/>
  <c r="F81" i="3"/>
  <c r="F79" i="3" s="1"/>
  <c r="F82" i="3"/>
  <c r="G83" i="3"/>
  <c r="H83" i="3"/>
  <c r="F85" i="3"/>
  <c r="F83" i="3"/>
  <c r="G86" i="3"/>
  <c r="H86" i="3"/>
  <c r="F88" i="3"/>
  <c r="F86" i="3" s="1"/>
  <c r="G89" i="3"/>
  <c r="H89" i="3"/>
  <c r="F91" i="3"/>
  <c r="F89" i="3"/>
  <c r="G92" i="3"/>
  <c r="H92" i="3"/>
  <c r="F94" i="3"/>
  <c r="F92" i="3"/>
  <c r="G97" i="3"/>
  <c r="H97" i="3"/>
  <c r="F99" i="3"/>
  <c r="F97" i="3" s="1"/>
  <c r="F100" i="3"/>
  <c r="G101" i="3"/>
  <c r="H101" i="3"/>
  <c r="F103" i="3"/>
  <c r="F101" i="3" s="1"/>
  <c r="F104" i="3"/>
  <c r="F105" i="3"/>
  <c r="F106" i="3"/>
  <c r="G107" i="3"/>
  <c r="H107" i="3"/>
  <c r="F109" i="3"/>
  <c r="F107" i="3" s="1"/>
  <c r="F110" i="3"/>
  <c r="F111" i="3"/>
  <c r="F112" i="3"/>
  <c r="F113" i="3"/>
  <c r="F114" i="3"/>
  <c r="G115" i="3"/>
  <c r="H115" i="3"/>
  <c r="F117" i="3"/>
  <c r="F118" i="3"/>
  <c r="F115" i="3" s="1"/>
  <c r="F119" i="3"/>
  <c r="F123" i="3"/>
  <c r="F124" i="3"/>
  <c r="F125" i="3"/>
  <c r="F126" i="3"/>
  <c r="G127" i="3"/>
  <c r="H127" i="3"/>
  <c r="F129" i="3"/>
  <c r="F127" i="3"/>
  <c r="G130" i="3"/>
  <c r="H130" i="3"/>
  <c r="F132" i="3"/>
  <c r="F130" i="3" s="1"/>
  <c r="F133" i="3"/>
  <c r="F134" i="3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/>
  <c r="G159" i="3"/>
  <c r="H159" i="3"/>
  <c r="F161" i="3"/>
  <c r="F159" i="3" s="1"/>
  <c r="G162" i="3"/>
  <c r="H162" i="3"/>
  <c r="F164" i="3"/>
  <c r="F162" i="3"/>
  <c r="G170" i="3"/>
  <c r="H170" i="3"/>
  <c r="F172" i="3"/>
  <c r="F170" i="3"/>
  <c r="G173" i="3"/>
  <c r="H173" i="3"/>
  <c r="F175" i="3"/>
  <c r="F173" i="3" s="1"/>
  <c r="G176" i="3"/>
  <c r="H176" i="3"/>
  <c r="F178" i="3"/>
  <c r="F176" i="3" s="1"/>
  <c r="G182" i="3"/>
  <c r="H182" i="3"/>
  <c r="F184" i="3"/>
  <c r="F182" i="3"/>
  <c r="G190" i="3"/>
  <c r="G188" i="3" s="1"/>
  <c r="H190" i="3"/>
  <c r="H188" i="3" s="1"/>
  <c r="F192" i="3"/>
  <c r="F193" i="3"/>
  <c r="F190" i="3" s="1"/>
  <c r="F194" i="3"/>
  <c r="G195" i="3"/>
  <c r="H195" i="3"/>
  <c r="F197" i="3"/>
  <c r="F198" i="3"/>
  <c r="F195" i="3" s="1"/>
  <c r="F199" i="3"/>
  <c r="F200" i="3"/>
  <c r="G201" i="3"/>
  <c r="H201" i="3"/>
  <c r="F203" i="3"/>
  <c r="F201" i="3" s="1"/>
  <c r="F204" i="3"/>
  <c r="F205" i="3"/>
  <c r="F206" i="3"/>
  <c r="G207" i="3"/>
  <c r="H207" i="3"/>
  <c r="F209" i="3"/>
  <c r="F207" i="3"/>
  <c r="G210" i="3"/>
  <c r="H210" i="3"/>
  <c r="F212" i="3"/>
  <c r="F210" i="3" s="1"/>
  <c r="G213" i="3"/>
  <c r="H213" i="3"/>
  <c r="F215" i="3"/>
  <c r="F213" i="3" s="1"/>
  <c r="F216" i="3"/>
  <c r="F227" i="3"/>
  <c r="F228" i="3"/>
  <c r="F229" i="3"/>
  <c r="G231" i="3"/>
  <c r="H231" i="3"/>
  <c r="F233" i="3"/>
  <c r="F231" i="3" s="1"/>
  <c r="F234" i="3"/>
  <c r="F235" i="3"/>
  <c r="F238" i="3"/>
  <c r="F240" i="3"/>
  <c r="G241" i="3"/>
  <c r="H241" i="3"/>
  <c r="F243" i="3"/>
  <c r="F241" i="3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F261" i="3" s="1"/>
  <c r="G265" i="3"/>
  <c r="H265" i="3"/>
  <c r="F267" i="3"/>
  <c r="F265" i="3" s="1"/>
  <c r="F268" i="3"/>
  <c r="H271" i="3"/>
  <c r="H269" i="3" s="1"/>
  <c r="G272" i="3"/>
  <c r="H272" i="3"/>
  <c r="F274" i="3"/>
  <c r="F272" i="3"/>
  <c r="G275" i="3"/>
  <c r="H275" i="3"/>
  <c r="F277" i="3"/>
  <c r="F275" i="3"/>
  <c r="G280" i="3"/>
  <c r="H280" i="3"/>
  <c r="F282" i="3"/>
  <c r="F280" i="3" s="1"/>
  <c r="F283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I19" i="9" s="1"/>
  <c r="I18" i="9" s="1"/>
  <c r="E22" i="9"/>
  <c r="D23" i="9"/>
  <c r="D22" i="9"/>
  <c r="E26" i="9"/>
  <c r="E25" i="9" s="1"/>
  <c r="E24" i="9" s="1"/>
  <c r="D27" i="9"/>
  <c r="D28" i="9"/>
  <c r="D29" i="9"/>
  <c r="G29" i="9" s="1"/>
  <c r="D30" i="9"/>
  <c r="I30" i="9"/>
  <c r="D31" i="9"/>
  <c r="D32" i="9"/>
  <c r="D33" i="9"/>
  <c r="F25" i="18" s="1"/>
  <c r="D34" i="9"/>
  <c r="I34" i="9" s="1"/>
  <c r="D35" i="9"/>
  <c r="D36" i="9"/>
  <c r="D37" i="9"/>
  <c r="G37" i="9" s="1"/>
  <c r="D38" i="9"/>
  <c r="I38" i="9"/>
  <c r="D39" i="9"/>
  <c r="D40" i="9"/>
  <c r="H40" i="9"/>
  <c r="D41" i="9"/>
  <c r="G41" i="9"/>
  <c r="D42" i="9"/>
  <c r="I42" i="9" s="1"/>
  <c r="D43" i="9"/>
  <c r="D44" i="9"/>
  <c r="E48" i="9"/>
  <c r="E47" i="9" s="1"/>
  <c r="D49" i="9"/>
  <c r="D50" i="9"/>
  <c r="E52" i="9"/>
  <c r="E51" i="9" s="1"/>
  <c r="D53" i="9"/>
  <c r="D52" i="9" s="1"/>
  <c r="D54" i="9"/>
  <c r="D55" i="9"/>
  <c r="J55" i="9" s="1"/>
  <c r="D56" i="9"/>
  <c r="H56" i="9" s="1"/>
  <c r="D59" i="9"/>
  <c r="F60" i="9"/>
  <c r="D61" i="9"/>
  <c r="J61" i="9" s="1"/>
  <c r="J60" i="9" s="1"/>
  <c r="E62" i="9"/>
  <c r="D63" i="9"/>
  <c r="J63" i="9" s="1"/>
  <c r="J62" i="9" s="1"/>
  <c r="F64" i="9"/>
  <c r="D65" i="9"/>
  <c r="J65" i="9" s="1"/>
  <c r="J64" i="9" s="1"/>
  <c r="D67" i="9"/>
  <c r="G67" i="9" s="1"/>
  <c r="E68" i="9"/>
  <c r="E66" i="9" s="1"/>
  <c r="E57" i="9" s="1"/>
  <c r="D69" i="9"/>
  <c r="G69" i="9" s="1"/>
  <c r="G68" i="9" s="1"/>
  <c r="D70" i="9"/>
  <c r="D71" i="9"/>
  <c r="D72" i="9"/>
  <c r="I72" i="9" s="1"/>
  <c r="I66" i="9" s="1"/>
  <c r="D74" i="9"/>
  <c r="D75" i="9"/>
  <c r="I75" i="9" s="1"/>
  <c r="I73" i="9" s="1"/>
  <c r="F77" i="9"/>
  <c r="D78" i="9"/>
  <c r="I78" i="9" s="1"/>
  <c r="I77" i="9" s="1"/>
  <c r="E79" i="9"/>
  <c r="D80" i="9"/>
  <c r="I80" i="9" s="1"/>
  <c r="I79" i="9" s="1"/>
  <c r="E81" i="9"/>
  <c r="D82" i="9"/>
  <c r="I82" i="9" s="1"/>
  <c r="D83" i="9"/>
  <c r="I83" i="9" s="1"/>
  <c r="D84" i="9"/>
  <c r="H84" i="9" s="1"/>
  <c r="D85" i="9"/>
  <c r="E86" i="9"/>
  <c r="D87" i="9"/>
  <c r="G87" i="9" s="1"/>
  <c r="D88" i="9"/>
  <c r="I88" i="9" s="1"/>
  <c r="D89" i="9"/>
  <c r="D93" i="9"/>
  <c r="I93" i="9"/>
  <c r="D94" i="9"/>
  <c r="I94" i="9"/>
  <c r="D95" i="9"/>
  <c r="H95" i="9" s="1"/>
  <c r="D96" i="9"/>
  <c r="I96" i="9" s="1"/>
  <c r="D97" i="9"/>
  <c r="I97" i="9"/>
  <c r="D98" i="9"/>
  <c r="I98" i="9"/>
  <c r="E99" i="9"/>
  <c r="E91" i="9"/>
  <c r="E90" i="9" s="1"/>
  <c r="D100" i="9"/>
  <c r="D101" i="9"/>
  <c r="I101" i="9"/>
  <c r="D102" i="9"/>
  <c r="I102" i="9"/>
  <c r="D103" i="9"/>
  <c r="H103" i="9"/>
  <c r="D104" i="9"/>
  <c r="D105" i="9"/>
  <c r="H105" i="9" s="1"/>
  <c r="D106" i="9"/>
  <c r="I106" i="9" s="1"/>
  <c r="D107" i="9"/>
  <c r="H107" i="9"/>
  <c r="D108" i="9"/>
  <c r="D109" i="9"/>
  <c r="G109" i="9"/>
  <c r="D110" i="9"/>
  <c r="I110" i="9"/>
  <c r="D111" i="9"/>
  <c r="J111" i="9"/>
  <c r="D112" i="9"/>
  <c r="D113" i="9"/>
  <c r="G113" i="9" s="1"/>
  <c r="D114" i="9"/>
  <c r="J114" i="9" s="1"/>
  <c r="D115" i="9"/>
  <c r="H115" i="9"/>
  <c r="E116" i="9"/>
  <c r="D117" i="9"/>
  <c r="I117" i="9" s="1"/>
  <c r="D118" i="9"/>
  <c r="D116" i="9" s="1"/>
  <c r="E119" i="9"/>
  <c r="D120" i="9"/>
  <c r="D121" i="9"/>
  <c r="G121" i="9" s="1"/>
  <c r="F122" i="9"/>
  <c r="D123" i="9"/>
  <c r="J123" i="9" s="1"/>
  <c r="J122" i="9" s="1"/>
  <c r="D124" i="9"/>
  <c r="E125" i="9"/>
  <c r="D126" i="9"/>
  <c r="I126" i="9"/>
  <c r="I125" i="9" s="1"/>
  <c r="D128" i="9"/>
  <c r="K641" i="7"/>
  <c r="K639" i="7" s="1"/>
  <c r="D209" i="4"/>
  <c r="H236" i="4"/>
  <c r="J290" i="3"/>
  <c r="J292" i="3"/>
  <c r="J289" i="3"/>
  <c r="J287" i="3" s="1"/>
  <c r="G78" i="7"/>
  <c r="J689" i="7"/>
  <c r="L689" i="7"/>
  <c r="K689" i="7"/>
  <c r="L721" i="7"/>
  <c r="J721" i="7"/>
  <c r="J543" i="7"/>
  <c r="J541" i="7" s="1"/>
  <c r="K543" i="7"/>
  <c r="J221" i="3" s="1"/>
  <c r="J219" i="3" s="1"/>
  <c r="K290" i="3"/>
  <c r="K292" i="3"/>
  <c r="K281" i="7"/>
  <c r="K358" i="7"/>
  <c r="K356" i="7" s="1"/>
  <c r="I290" i="3"/>
  <c r="I292" i="3"/>
  <c r="L358" i="7"/>
  <c r="K152" i="3" s="1"/>
  <c r="K150" i="3" s="1"/>
  <c r="J271" i="3"/>
  <c r="J269" i="3" s="1"/>
  <c r="I271" i="3"/>
  <c r="I269" i="3" s="1"/>
  <c r="K289" i="3"/>
  <c r="K287" i="3" s="1"/>
  <c r="K271" i="3"/>
  <c r="K269" i="3" s="1"/>
  <c r="L281" i="7"/>
  <c r="J281" i="7"/>
  <c r="J279" i="7" s="1"/>
  <c r="J447" i="7"/>
  <c r="J445" i="7" s="1"/>
  <c r="I289" i="3"/>
  <c r="I287" i="3" s="1"/>
  <c r="J96" i="7"/>
  <c r="K447" i="7"/>
  <c r="G758" i="7"/>
  <c r="J314" i="3"/>
  <c r="J312" i="3" s="1"/>
  <c r="J310" i="3" s="1"/>
  <c r="H778" i="7"/>
  <c r="H314" i="3"/>
  <c r="H312" i="3" s="1"/>
  <c r="H310" i="3" s="1"/>
  <c r="I775" i="7"/>
  <c r="I773" i="7" s="1"/>
  <c r="F176" i="4"/>
  <c r="F174" i="4" s="1"/>
  <c r="F149" i="4" s="1"/>
  <c r="F19" i="4" s="1"/>
  <c r="D146" i="4"/>
  <c r="F257" i="3"/>
  <c r="J28" i="3"/>
  <c r="K28" i="3"/>
  <c r="H67" i="9"/>
  <c r="I67" i="9"/>
  <c r="I112" i="9"/>
  <c r="H112" i="9"/>
  <c r="J112" i="9"/>
  <c r="G112" i="9"/>
  <c r="H96" i="9"/>
  <c r="I40" i="9"/>
  <c r="J40" i="9"/>
  <c r="G40" i="9"/>
  <c r="J21" i="9"/>
  <c r="G21" i="9"/>
  <c r="I121" i="9"/>
  <c r="J121" i="9"/>
  <c r="H121" i="9"/>
  <c r="H117" i="9"/>
  <c r="I113" i="9"/>
  <c r="J113" i="9"/>
  <c r="H113" i="9"/>
  <c r="I109" i="9"/>
  <c r="J109" i="9"/>
  <c r="H109" i="9"/>
  <c r="F91" i="18"/>
  <c r="G91" i="18" s="1"/>
  <c r="J101" i="9"/>
  <c r="H101" i="9"/>
  <c r="G101" i="9"/>
  <c r="J97" i="9"/>
  <c r="G97" i="9"/>
  <c r="H97" i="9"/>
  <c r="J93" i="9"/>
  <c r="G93" i="9"/>
  <c r="H93" i="9"/>
  <c r="H78" i="9"/>
  <c r="H77" i="9" s="1"/>
  <c r="J78" i="9"/>
  <c r="J77" i="9" s="1"/>
  <c r="J72" i="9"/>
  <c r="G59" i="9"/>
  <c r="G58" i="9"/>
  <c r="I41" i="9"/>
  <c r="I37" i="9"/>
  <c r="I29" i="9"/>
  <c r="F18" i="18"/>
  <c r="I23" i="9"/>
  <c r="I22" i="9" s="1"/>
  <c r="J23" i="9"/>
  <c r="J22" i="9" s="1"/>
  <c r="H23" i="9"/>
  <c r="H22" i="9" s="1"/>
  <c r="G23" i="9"/>
  <c r="G22" i="9" s="1"/>
  <c r="I120" i="9"/>
  <c r="I119" i="9" s="1"/>
  <c r="J120" i="9"/>
  <c r="G120" i="9"/>
  <c r="G119" i="9" s="1"/>
  <c r="H120" i="9"/>
  <c r="H119" i="9" s="1"/>
  <c r="I104" i="9"/>
  <c r="J104" i="9"/>
  <c r="G104" i="9"/>
  <c r="H104" i="9"/>
  <c r="G89" i="9"/>
  <c r="H89" i="9"/>
  <c r="I89" i="9"/>
  <c r="J89" i="9"/>
  <c r="I44" i="9"/>
  <c r="H44" i="9"/>
  <c r="J44" i="9"/>
  <c r="G44" i="9"/>
  <c r="I32" i="9"/>
  <c r="J32" i="9"/>
  <c r="G32" i="9"/>
  <c r="H32" i="9"/>
  <c r="J126" i="9"/>
  <c r="J110" i="9"/>
  <c r="J106" i="9"/>
  <c r="J102" i="9"/>
  <c r="J98" i="9"/>
  <c r="J94" i="9"/>
  <c r="H87" i="9"/>
  <c r="J83" i="9"/>
  <c r="I54" i="9"/>
  <c r="J54" i="9"/>
  <c r="H54" i="9"/>
  <c r="G54" i="9"/>
  <c r="I49" i="9"/>
  <c r="J49" i="9"/>
  <c r="G49" i="9"/>
  <c r="G48" i="9"/>
  <c r="G47" i="9" s="1"/>
  <c r="H49" i="9"/>
  <c r="J42" i="9"/>
  <c r="H42" i="9"/>
  <c r="H38" i="9"/>
  <c r="J38" i="9"/>
  <c r="H30" i="9"/>
  <c r="J30" i="9"/>
  <c r="I124" i="9"/>
  <c r="J124" i="9"/>
  <c r="G124" i="9"/>
  <c r="H124" i="9"/>
  <c r="I108" i="9"/>
  <c r="J108" i="9"/>
  <c r="G108" i="9"/>
  <c r="H108" i="9"/>
  <c r="I100" i="9"/>
  <c r="J100" i="9"/>
  <c r="G100" i="9"/>
  <c r="H100" i="9"/>
  <c r="I85" i="9"/>
  <c r="J85" i="9"/>
  <c r="G85" i="9"/>
  <c r="H85" i="9"/>
  <c r="J71" i="9"/>
  <c r="I56" i="9"/>
  <c r="J56" i="9"/>
  <c r="I36" i="9"/>
  <c r="J36" i="9"/>
  <c r="G36" i="9"/>
  <c r="H36" i="9"/>
  <c r="I28" i="9"/>
  <c r="J28" i="9"/>
  <c r="G28" i="9"/>
  <c r="H28" i="9"/>
  <c r="J128" i="9"/>
  <c r="J125" i="9" s="1"/>
  <c r="I123" i="9"/>
  <c r="I122" i="9" s="1"/>
  <c r="H123" i="9"/>
  <c r="H122" i="9" s="1"/>
  <c r="G123" i="9"/>
  <c r="G122" i="9" s="1"/>
  <c r="J115" i="9"/>
  <c r="G115" i="9"/>
  <c r="G111" i="9"/>
  <c r="H111" i="9"/>
  <c r="J107" i="9"/>
  <c r="G107" i="9"/>
  <c r="J103" i="9"/>
  <c r="G103" i="9"/>
  <c r="J95" i="9"/>
  <c r="G95" i="9"/>
  <c r="J84" i="9"/>
  <c r="G84" i="9"/>
  <c r="J80" i="9"/>
  <c r="J79" i="9" s="1"/>
  <c r="G80" i="9"/>
  <c r="G79" i="9" s="1"/>
  <c r="J70" i="9"/>
  <c r="J50" i="9"/>
  <c r="F35" i="18"/>
  <c r="G35" i="18" s="1"/>
  <c r="I35" i="18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J27" i="9"/>
  <c r="J19" i="9"/>
  <c r="J18" i="9" s="1"/>
  <c r="G19" i="9"/>
  <c r="H20" i="9"/>
  <c r="F83" i="18"/>
  <c r="F40" i="18"/>
  <c r="F27" i="18"/>
  <c r="G27" i="18" s="1"/>
  <c r="F109" i="18"/>
  <c r="F103" i="18"/>
  <c r="I103" i="18" s="1"/>
  <c r="F99" i="18"/>
  <c r="I99" i="18"/>
  <c r="F74" i="18"/>
  <c r="F41" i="18"/>
  <c r="I41" i="18" s="1"/>
  <c r="F36" i="18"/>
  <c r="F32" i="18"/>
  <c r="F28" i="18"/>
  <c r="G28" i="18"/>
  <c r="F24" i="18"/>
  <c r="I24" i="18" s="1"/>
  <c r="F98" i="18"/>
  <c r="H98" i="18" s="1"/>
  <c r="F100" i="18"/>
  <c r="I100" i="18"/>
  <c r="F33" i="18"/>
  <c r="F15" i="18"/>
  <c r="G15" i="18" s="1"/>
  <c r="F87" i="18"/>
  <c r="F31" i="18"/>
  <c r="F23" i="18"/>
  <c r="F120" i="18"/>
  <c r="F101" i="18"/>
  <c r="I101" i="18" s="1"/>
  <c r="F90" i="18"/>
  <c r="G90" i="18" s="1"/>
  <c r="F86" i="18"/>
  <c r="F76" i="18"/>
  <c r="H76" i="18" s="1"/>
  <c r="F58" i="18"/>
  <c r="H58" i="18" s="1"/>
  <c r="F22" i="18"/>
  <c r="I22" i="18"/>
  <c r="J59" i="9"/>
  <c r="J58" i="9" s="1"/>
  <c r="D48" i="9"/>
  <c r="D47" i="9" s="1"/>
  <c r="D58" i="9"/>
  <c r="D62" i="9"/>
  <c r="I59" i="9"/>
  <c r="I58" i="9"/>
  <c r="D77" i="9"/>
  <c r="H59" i="9"/>
  <c r="H58" i="9"/>
  <c r="H61" i="9"/>
  <c r="H60" i="9" s="1"/>
  <c r="D119" i="9"/>
  <c r="D79" i="9"/>
  <c r="D26" i="9"/>
  <c r="H721" i="7"/>
  <c r="I28" i="3"/>
  <c r="H727" i="7"/>
  <c r="H725" i="7" s="1"/>
  <c r="E48" i="4"/>
  <c r="H587" i="7"/>
  <c r="G230" i="3" s="1"/>
  <c r="I431" i="7"/>
  <c r="H181" i="3" s="1"/>
  <c r="H179" i="3" s="1"/>
  <c r="E66" i="4"/>
  <c r="F185" i="4"/>
  <c r="E145" i="4"/>
  <c r="E62" i="4"/>
  <c r="E60" i="4" s="1"/>
  <c r="H281" i="7"/>
  <c r="G122" i="3" s="1"/>
  <c r="G120" i="3" s="1"/>
  <c r="G95" i="3" s="1"/>
  <c r="E42" i="4"/>
  <c r="H556" i="7"/>
  <c r="G224" i="3" s="1"/>
  <c r="H562" i="7"/>
  <c r="G225" i="3" s="1"/>
  <c r="E158" i="4"/>
  <c r="E155" i="4" s="1"/>
  <c r="H431" i="7"/>
  <c r="H429" i="7" s="1"/>
  <c r="H543" i="7"/>
  <c r="H541" i="7" s="1"/>
  <c r="H96" i="7"/>
  <c r="G38" i="3" s="1"/>
  <c r="I96" i="7"/>
  <c r="H38" i="3" s="1"/>
  <c r="H447" i="7"/>
  <c r="G187" i="3" s="1"/>
  <c r="G185" i="3" s="1"/>
  <c r="D18" i="9"/>
  <c r="E96" i="4"/>
  <c r="E94" i="4" s="1"/>
  <c r="G271" i="3"/>
  <c r="G269" i="3" s="1"/>
  <c r="H689" i="7"/>
  <c r="H91" i="18"/>
  <c r="H35" i="18"/>
  <c r="H48" i="9"/>
  <c r="H47" i="9" s="1"/>
  <c r="I48" i="9"/>
  <c r="I47" i="9" s="1"/>
  <c r="H28" i="18"/>
  <c r="G74" i="18"/>
  <c r="H22" i="18"/>
  <c r="G22" i="18"/>
  <c r="H86" i="18"/>
  <c r="I86" i="18"/>
  <c r="G86" i="18"/>
  <c r="H101" i="18"/>
  <c r="G101" i="18"/>
  <c r="G23" i="18"/>
  <c r="G40" i="18"/>
  <c r="G83" i="18"/>
  <c r="I98" i="18"/>
  <c r="G24" i="18"/>
  <c r="G32" i="18"/>
  <c r="H31" i="18"/>
  <c r="I31" i="18"/>
  <c r="G31" i="18"/>
  <c r="G99" i="18"/>
  <c r="F108" i="18"/>
  <c r="H109" i="18"/>
  <c r="H108" i="18" s="1"/>
  <c r="G109" i="18"/>
  <c r="G108" i="18" s="1"/>
  <c r="I109" i="18"/>
  <c r="I108" i="18" s="1"/>
  <c r="J119" i="9"/>
  <c r="L28" i="3"/>
  <c r="I741" i="7"/>
  <c r="I738" i="7" s="1"/>
  <c r="I736" i="7" s="1"/>
  <c r="F191" i="4"/>
  <c r="L45" i="17"/>
  <c r="J45" i="17" s="1"/>
  <c r="L42" i="17"/>
  <c r="J42" i="17" s="1"/>
  <c r="N42" i="17" s="1"/>
  <c r="D184" i="4"/>
  <c r="L41" i="17"/>
  <c r="J41" i="17" s="1"/>
  <c r="O41" i="17" s="1"/>
  <c r="I43" i="7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H161" i="7"/>
  <c r="E100" i="4" s="1"/>
  <c r="E98" i="4" s="1"/>
  <c r="I358" i="7"/>
  <c r="I356" i="7" s="1"/>
  <c r="L561" i="17"/>
  <c r="L556" i="17" s="1"/>
  <c r="I556" i="7"/>
  <c r="F190" i="4"/>
  <c r="L562" i="7"/>
  <c r="K225" i="3" s="1"/>
  <c r="K562" i="7"/>
  <c r="G70" i="4"/>
  <c r="I70" i="4"/>
  <c r="D26" i="4"/>
  <c r="L43" i="17"/>
  <c r="J43" i="17" s="1"/>
  <c r="H70" i="4"/>
  <c r="L408" i="17"/>
  <c r="J408" i="17" s="1"/>
  <c r="N408" i="17" s="1"/>
  <c r="O26" i="17"/>
  <c r="K723" i="17"/>
  <c r="K721" i="17" s="1"/>
  <c r="H173" i="4"/>
  <c r="H171" i="4" s="1"/>
  <c r="M366" i="17"/>
  <c r="H65" i="4"/>
  <c r="G721" i="7"/>
  <c r="H40" i="18"/>
  <c r="G33" i="18"/>
  <c r="D81" i="9"/>
  <c r="H64" i="9"/>
  <c r="G61" i="9"/>
  <c r="G60" i="9" s="1"/>
  <c r="J69" i="9"/>
  <c r="J68" i="9"/>
  <c r="F92" i="18"/>
  <c r="I92" i="18" s="1"/>
  <c r="J20" i="9"/>
  <c r="H83" i="9"/>
  <c r="H94" i="9"/>
  <c r="G102" i="9"/>
  <c r="H110" i="9"/>
  <c r="G118" i="9"/>
  <c r="J29" i="9"/>
  <c r="J37" i="9"/>
  <c r="H99" i="18"/>
  <c r="G120" i="18"/>
  <c r="I40" i="18"/>
  <c r="G100" i="18"/>
  <c r="I28" i="18"/>
  <c r="I91" i="18"/>
  <c r="I64" i="9"/>
  <c r="I61" i="9"/>
  <c r="I60" i="9" s="1"/>
  <c r="F16" i="18"/>
  <c r="H16" i="18" s="1"/>
  <c r="F34" i="18"/>
  <c r="F85" i="18"/>
  <c r="F88" i="18"/>
  <c r="H88" i="18" s="1"/>
  <c r="F14" i="18"/>
  <c r="I69" i="9"/>
  <c r="I68" i="9"/>
  <c r="G20" i="9"/>
  <c r="G18" i="9" s="1"/>
  <c r="H19" i="9"/>
  <c r="H18" i="9" s="1"/>
  <c r="H80" i="9"/>
  <c r="H79" i="9"/>
  <c r="I84" i="9"/>
  <c r="I95" i="9"/>
  <c r="I103" i="9"/>
  <c r="I107" i="9"/>
  <c r="I111" i="9"/>
  <c r="I115" i="9"/>
  <c r="G56" i="9"/>
  <c r="G30" i="9"/>
  <c r="G38" i="9"/>
  <c r="G42" i="9"/>
  <c r="G83" i="9"/>
  <c r="J87" i="9"/>
  <c r="G94" i="9"/>
  <c r="G98" i="9"/>
  <c r="H102" i="9"/>
  <c r="H106" i="9"/>
  <c r="G110" i="9"/>
  <c r="H126" i="9"/>
  <c r="H125" i="9" s="1"/>
  <c r="H29" i="9"/>
  <c r="H37" i="9"/>
  <c r="J41" i="9"/>
  <c r="G78" i="9"/>
  <c r="G77" i="9" s="1"/>
  <c r="H21" i="9"/>
  <c r="J67" i="9"/>
  <c r="H100" i="18"/>
  <c r="F17" i="18"/>
  <c r="D68" i="9"/>
  <c r="D60" i="9"/>
  <c r="D125" i="9"/>
  <c r="G64" i="9"/>
  <c r="F29" i="18"/>
  <c r="I55" i="9"/>
  <c r="H69" i="9"/>
  <c r="H68" i="9" s="1"/>
  <c r="I87" i="9"/>
  <c r="H98" i="9"/>
  <c r="G106" i="9"/>
  <c r="G126" i="9"/>
  <c r="G125" i="9" s="1"/>
  <c r="J33" i="9"/>
  <c r="H41" i="9"/>
  <c r="D86" i="9"/>
  <c r="D122" i="9"/>
  <c r="F30" i="18"/>
  <c r="I30" i="18" s="1"/>
  <c r="F21" i="18"/>
  <c r="F75" i="18"/>
  <c r="F106" i="18"/>
  <c r="I106" i="18" s="1"/>
  <c r="F84" i="18"/>
  <c r="D99" i="9"/>
  <c r="J99" i="9" s="1"/>
  <c r="H219" i="4"/>
  <c r="H222" i="4"/>
  <c r="G219" i="4"/>
  <c r="G215" i="4" s="1"/>
  <c r="G225" i="4"/>
  <c r="D87" i="4"/>
  <c r="G236" i="4"/>
  <c r="I218" i="4"/>
  <c r="J218" i="4"/>
  <c r="I226" i="4"/>
  <c r="I223" i="4" s="1"/>
  <c r="I220" i="4" s="1"/>
  <c r="H215" i="4"/>
  <c r="D164" i="4"/>
  <c r="D136" i="4"/>
  <c r="I108" i="4"/>
  <c r="G226" i="4"/>
  <c r="H142" i="4"/>
  <c r="G142" i="4"/>
  <c r="I198" i="4"/>
  <c r="I87" i="4"/>
  <c r="J227" i="4"/>
  <c r="G235" i="4"/>
  <c r="G231" i="4" s="1"/>
  <c r="I219" i="4"/>
  <c r="I215" i="4"/>
  <c r="H33" i="4"/>
  <c r="G33" i="4"/>
  <c r="G31" i="4"/>
  <c r="G233" i="4"/>
  <c r="I235" i="4"/>
  <c r="I231" i="4" s="1"/>
  <c r="D127" i="4"/>
  <c r="D123" i="4"/>
  <c r="J222" i="4"/>
  <c r="I222" i="4"/>
  <c r="J235" i="4"/>
  <c r="J231" i="4"/>
  <c r="J226" i="4"/>
  <c r="H227" i="4"/>
  <c r="I225" i="4"/>
  <c r="D198" i="4"/>
  <c r="H233" i="4"/>
  <c r="I136" i="4"/>
  <c r="I227" i="4"/>
  <c r="J225" i="4"/>
  <c r="D231" i="4"/>
  <c r="H120" i="4"/>
  <c r="H110" i="4"/>
  <c r="G138" i="4"/>
  <c r="G136" i="4" s="1"/>
  <c r="H106" i="4"/>
  <c r="G106" i="4" s="1"/>
  <c r="G104" i="4" s="1"/>
  <c r="I104" i="4"/>
  <c r="I204" i="4"/>
  <c r="H206" i="4"/>
  <c r="I83" i="4"/>
  <c r="H85" i="4"/>
  <c r="I146" i="4"/>
  <c r="H148" i="4"/>
  <c r="I164" i="4"/>
  <c r="H166" i="4"/>
  <c r="G38" i="4"/>
  <c r="G157" i="4"/>
  <c r="G218" i="4"/>
  <c r="D223" i="4"/>
  <c r="D220" i="4" s="1"/>
  <c r="H234" i="4"/>
  <c r="I236" i="4"/>
  <c r="G234" i="4"/>
  <c r="I233" i="4"/>
  <c r="I30" i="4"/>
  <c r="H30" i="4" s="1"/>
  <c r="I125" i="4"/>
  <c r="I131" i="4"/>
  <c r="J146" i="4"/>
  <c r="H163" i="4"/>
  <c r="J164" i="4"/>
  <c r="H200" i="4"/>
  <c r="J204" i="4"/>
  <c r="I234" i="4"/>
  <c r="D215" i="4"/>
  <c r="I429" i="7"/>
  <c r="O752" i="17"/>
  <c r="M364" i="7"/>
  <c r="H96" i="4"/>
  <c r="H94" i="4" s="1"/>
  <c r="H736" i="7"/>
  <c r="K551" i="17"/>
  <c r="J551" i="17" s="1"/>
  <c r="M30" i="7"/>
  <c r="K19" i="17"/>
  <c r="J19" i="17" s="1"/>
  <c r="G84" i="18"/>
  <c r="G30" i="18"/>
  <c r="G85" i="18"/>
  <c r="I85" i="18"/>
  <c r="H85" i="18"/>
  <c r="I99" i="9"/>
  <c r="H21" i="18"/>
  <c r="I21" i="18"/>
  <c r="G21" i="18"/>
  <c r="G29" i="18"/>
  <c r="I88" i="18"/>
  <c r="G88" i="18"/>
  <c r="G16" i="18"/>
  <c r="I16" i="18"/>
  <c r="I75" i="18"/>
  <c r="G75" i="18"/>
  <c r="H75" i="18"/>
  <c r="H14" i="18"/>
  <c r="I14" i="18"/>
  <c r="G92" i="18"/>
  <c r="F89" i="18"/>
  <c r="H92" i="18"/>
  <c r="G223" i="4"/>
  <c r="J223" i="4"/>
  <c r="J220" i="4"/>
  <c r="H31" i="4"/>
  <c r="G120" i="4"/>
  <c r="G118" i="4" s="1"/>
  <c r="G116" i="4" s="1"/>
  <c r="H118" i="4"/>
  <c r="H116" i="4"/>
  <c r="G110" i="4"/>
  <c r="H161" i="4"/>
  <c r="G163" i="4"/>
  <c r="G161" i="4"/>
  <c r="H125" i="4"/>
  <c r="H146" i="4"/>
  <c r="G148" i="4"/>
  <c r="G146" i="4" s="1"/>
  <c r="I129" i="4"/>
  <c r="I127" i="4" s="1"/>
  <c r="I123" i="4" s="1"/>
  <c r="H131" i="4"/>
  <c r="G200" i="4"/>
  <c r="G166" i="4"/>
  <c r="G85" i="4"/>
  <c r="H83" i="4"/>
  <c r="H204" i="4"/>
  <c r="G206" i="4"/>
  <c r="G204" i="4"/>
  <c r="G131" i="4"/>
  <c r="G129" i="4"/>
  <c r="H129" i="4"/>
  <c r="G125" i="4"/>
  <c r="C122" i="18" l="1"/>
  <c r="C11" i="18"/>
  <c r="G11" i="17"/>
  <c r="G539" i="17"/>
  <c r="F188" i="3"/>
  <c r="M760" i="17"/>
  <c r="M758" i="17" s="1"/>
  <c r="D11" i="18"/>
  <c r="H28" i="4"/>
  <c r="G30" i="4"/>
  <c r="G28" i="4" s="1"/>
  <c r="G201" i="4"/>
  <c r="G198" i="4" s="1"/>
  <c r="H198" i="4"/>
  <c r="I86" i="9"/>
  <c r="G86" i="9"/>
  <c r="I25" i="18"/>
  <c r="G25" i="18"/>
  <c r="H25" i="18"/>
  <c r="I12" i="17"/>
  <c r="H87" i="4"/>
  <c r="H410" i="17"/>
  <c r="H164" i="4"/>
  <c r="G167" i="4"/>
  <c r="G164" i="4" s="1"/>
  <c r="I213" i="4"/>
  <c r="H356" i="17"/>
  <c r="H11" i="17" s="1"/>
  <c r="G111" i="4"/>
  <c r="G108" i="4" s="1"/>
  <c r="H108" i="4"/>
  <c r="H66" i="9"/>
  <c r="E67" i="18"/>
  <c r="E122" i="18" s="1"/>
  <c r="E123" i="18" s="1"/>
  <c r="I81" i="9"/>
  <c r="J52" i="9"/>
  <c r="J51" i="9" s="1"/>
  <c r="H52" i="9"/>
  <c r="H51" i="9" s="1"/>
  <c r="I52" i="9"/>
  <c r="I51" i="9" s="1"/>
  <c r="G52" i="9"/>
  <c r="G51" i="9" s="1"/>
  <c r="D51" i="9"/>
  <c r="I706" i="17"/>
  <c r="H127" i="4"/>
  <c r="H123" i="4" s="1"/>
  <c r="G132" i="4"/>
  <c r="G127" i="4" s="1"/>
  <c r="G123" i="4" s="1"/>
  <c r="H57" i="18"/>
  <c r="H48" i="18" s="1"/>
  <c r="N770" i="17"/>
  <c r="G45" i="9"/>
  <c r="G99" i="9"/>
  <c r="J230" i="4"/>
  <c r="J228" i="4" s="1"/>
  <c r="J213" i="4" s="1"/>
  <c r="G98" i="18"/>
  <c r="I76" i="18"/>
  <c r="I33" i="9"/>
  <c r="I25" i="9" s="1"/>
  <c r="I24" i="9" s="1"/>
  <c r="I17" i="9" s="1"/>
  <c r="I118" i="9"/>
  <c r="I116" i="9" s="1"/>
  <c r="H88" i="9"/>
  <c r="H86" i="9" s="1"/>
  <c r="D73" i="9"/>
  <c r="G33" i="9"/>
  <c r="G230" i="4"/>
  <c r="G228" i="4" s="1"/>
  <c r="G213" i="4" s="1"/>
  <c r="M768" i="17"/>
  <c r="M770" i="17"/>
  <c r="J45" i="9"/>
  <c r="I45" i="9"/>
  <c r="G207" i="4"/>
  <c r="H170" i="4"/>
  <c r="I230" i="4"/>
  <c r="I228" i="4" s="1"/>
  <c r="H33" i="9"/>
  <c r="H25" i="9" s="1"/>
  <c r="H24" i="9" s="1"/>
  <c r="H17" i="9" s="1"/>
  <c r="H15" i="18"/>
  <c r="H13" i="18" s="1"/>
  <c r="G72" i="9"/>
  <c r="G66" i="9" s="1"/>
  <c r="G57" i="9" s="1"/>
  <c r="G117" i="9"/>
  <c r="G116" i="9" s="1"/>
  <c r="N768" i="17"/>
  <c r="N760" i="17" s="1"/>
  <c r="N758" i="17" s="1"/>
  <c r="H98" i="4"/>
  <c r="I15" i="18"/>
  <c r="G89" i="18"/>
  <c r="J118" i="9"/>
  <c r="H53" i="9"/>
  <c r="F76" i="9"/>
  <c r="I98" i="4"/>
  <c r="I13" i="18"/>
  <c r="D66" i="9"/>
  <c r="G88" i="9"/>
  <c r="D25" i="9"/>
  <c r="D24" i="9" s="1"/>
  <c r="H63" i="9"/>
  <c r="H62" i="9" s="1"/>
  <c r="H72" i="9"/>
  <c r="J88" i="9"/>
  <c r="J86" i="9" s="1"/>
  <c r="J34" i="9"/>
  <c r="G53" i="9"/>
  <c r="H82" i="9"/>
  <c r="H81" i="9" s="1"/>
  <c r="J117" i="9"/>
  <c r="J116" i="9" s="1"/>
  <c r="G96" i="9"/>
  <c r="G112" i="4"/>
  <c r="G98" i="4"/>
  <c r="K630" i="7"/>
  <c r="J246" i="3" s="1"/>
  <c r="J244" i="3" s="1"/>
  <c r="G89" i="4"/>
  <c r="G87" i="4" s="1"/>
  <c r="G76" i="18"/>
  <c r="H103" i="18"/>
  <c r="F73" i="18"/>
  <c r="H34" i="9"/>
  <c r="J53" i="9"/>
  <c r="G82" i="9"/>
  <c r="G81" i="9" s="1"/>
  <c r="J96" i="9"/>
  <c r="J91" i="9" s="1"/>
  <c r="J90" i="9" s="1"/>
  <c r="J76" i="9" s="1"/>
  <c r="J78" i="7"/>
  <c r="I32" i="3" s="1"/>
  <c r="H112" i="4"/>
  <c r="H102" i="4" s="1"/>
  <c r="L706" i="17"/>
  <c r="D91" i="9"/>
  <c r="H104" i="4"/>
  <c r="H99" i="9"/>
  <c r="H91" i="9" s="1"/>
  <c r="H90" i="9" s="1"/>
  <c r="H76" i="9" s="1"/>
  <c r="H75" i="9"/>
  <c r="H73" i="9" s="1"/>
  <c r="G63" i="9"/>
  <c r="G62" i="9" s="1"/>
  <c r="I53" i="9"/>
  <c r="J82" i="9"/>
  <c r="J81" i="9" s="1"/>
  <c r="G105" i="9"/>
  <c r="D207" i="4"/>
  <c r="H118" i="9"/>
  <c r="H116" i="9" s="1"/>
  <c r="G34" i="9"/>
  <c r="J48" i="9"/>
  <c r="J47" i="9" s="1"/>
  <c r="J105" i="9"/>
  <c r="J102" i="4"/>
  <c r="H106" i="18"/>
  <c r="G55" i="9"/>
  <c r="I105" i="9"/>
  <c r="I91" i="9" s="1"/>
  <c r="I90" i="9" s="1"/>
  <c r="G79" i="4"/>
  <c r="G77" i="4" s="1"/>
  <c r="M78" i="7"/>
  <c r="L32" i="3" s="1"/>
  <c r="D123" i="18"/>
  <c r="I28" i="4"/>
  <c r="H55" i="9"/>
  <c r="I27" i="18"/>
  <c r="I63" i="9"/>
  <c r="I62" i="9" s="1"/>
  <c r="J66" i="9"/>
  <c r="D112" i="4"/>
  <c r="D102" i="4" s="1"/>
  <c r="K758" i="7"/>
  <c r="K756" i="7" s="1"/>
  <c r="D228" i="4"/>
  <c r="D213" i="4" s="1"/>
  <c r="G75" i="9"/>
  <c r="G73" i="9" s="1"/>
  <c r="F26" i="18"/>
  <c r="F72" i="18"/>
  <c r="J75" i="9"/>
  <c r="L630" i="7"/>
  <c r="K246" i="3" s="1"/>
  <c r="K244" i="3" s="1"/>
  <c r="J159" i="7"/>
  <c r="G72" i="4" s="1"/>
  <c r="I314" i="3"/>
  <c r="I312" i="3" s="1"/>
  <c r="I310" i="3" s="1"/>
  <c r="K541" i="7"/>
  <c r="H251" i="3"/>
  <c r="H249" i="3" s="1"/>
  <c r="H247" i="3" s="1"/>
  <c r="J437" i="7"/>
  <c r="K590" i="17"/>
  <c r="J590" i="17" s="1"/>
  <c r="O590" i="17" s="1"/>
  <c r="M723" i="7"/>
  <c r="M721" i="7" s="1"/>
  <c r="J308" i="3"/>
  <c r="J306" i="3" s="1"/>
  <c r="M38" i="7"/>
  <c r="D75" i="4"/>
  <c r="M749" i="7"/>
  <c r="L438" i="17"/>
  <c r="J438" i="17" s="1"/>
  <c r="G65" i="4"/>
  <c r="K775" i="7"/>
  <c r="K773" i="7" s="1"/>
  <c r="G167" i="3"/>
  <c r="G165" i="3" s="1"/>
  <c r="D197" i="4"/>
  <c r="F271" i="3"/>
  <c r="F269" i="3" s="1"/>
  <c r="I637" i="7"/>
  <c r="J775" i="7"/>
  <c r="J773" i="7" s="1"/>
  <c r="K637" i="7"/>
  <c r="J100" i="4"/>
  <c r="J98" i="4" s="1"/>
  <c r="I43" i="4"/>
  <c r="I39" i="4"/>
  <c r="M406" i="7"/>
  <c r="J194" i="4" s="1"/>
  <c r="D194" i="4"/>
  <c r="K32" i="17"/>
  <c r="J32" i="17" s="1"/>
  <c r="N32" i="17" s="1"/>
  <c r="H94" i="7"/>
  <c r="G36" i="3" s="1"/>
  <c r="G39" i="4"/>
  <c r="G41" i="4"/>
  <c r="L352" i="17"/>
  <c r="J352" i="17" s="1"/>
  <c r="N461" i="17"/>
  <c r="M591" i="7"/>
  <c r="K160" i="7"/>
  <c r="H75" i="4" s="1"/>
  <c r="K407" i="17"/>
  <c r="J407" i="17" s="1"/>
  <c r="N407" i="17" s="1"/>
  <c r="O461" i="17"/>
  <c r="H92" i="4"/>
  <c r="K38" i="17"/>
  <c r="J38" i="17" s="1"/>
  <c r="O38" i="17" s="1"/>
  <c r="I609" i="7"/>
  <c r="M98" i="7"/>
  <c r="M435" i="7"/>
  <c r="M106" i="7"/>
  <c r="K549" i="17"/>
  <c r="J549" i="17" s="1"/>
  <c r="N549" i="17" s="1"/>
  <c r="M160" i="7"/>
  <c r="J75" i="4" s="1"/>
  <c r="E114" i="4"/>
  <c r="E112" i="4" s="1"/>
  <c r="E102" i="4" s="1"/>
  <c r="D58" i="4"/>
  <c r="D144" i="4"/>
  <c r="K558" i="17"/>
  <c r="J558" i="17" s="1"/>
  <c r="N558" i="17" s="1"/>
  <c r="H630" i="7"/>
  <c r="H629" i="7" s="1"/>
  <c r="K559" i="7"/>
  <c r="H43" i="4" s="1"/>
  <c r="M559" i="7"/>
  <c r="M556" i="7" s="1"/>
  <c r="L224" i="3" s="1"/>
  <c r="G76" i="4"/>
  <c r="M775" i="7"/>
  <c r="M773" i="7" s="1"/>
  <c r="L289" i="17"/>
  <c r="J289" i="17" s="1"/>
  <c r="M289" i="17" s="1"/>
  <c r="D189" i="4"/>
  <c r="K740" i="7"/>
  <c r="K738" i="7" s="1"/>
  <c r="K736" i="7" s="1"/>
  <c r="E39" i="4"/>
  <c r="E143" i="4"/>
  <c r="E140" i="4" s="1"/>
  <c r="E134" i="4" s="1"/>
  <c r="L593" i="7"/>
  <c r="I186" i="4" s="1"/>
  <c r="K692" i="17"/>
  <c r="K689" i="17" s="1"/>
  <c r="J350" i="7"/>
  <c r="K362" i="17"/>
  <c r="J362" i="17" s="1"/>
  <c r="O362" i="17" s="1"/>
  <c r="K158" i="7"/>
  <c r="H69" i="4" s="1"/>
  <c r="J740" i="7"/>
  <c r="G144" i="4" s="1"/>
  <c r="M740" i="7"/>
  <c r="J144" i="4" s="1"/>
  <c r="D70" i="4"/>
  <c r="J593" i="7"/>
  <c r="G186" i="4" s="1"/>
  <c r="H298" i="3"/>
  <c r="H296" i="3" s="1"/>
  <c r="H278" i="3" s="1"/>
  <c r="H152" i="3"/>
  <c r="H150" i="3" s="1"/>
  <c r="K405" i="17"/>
  <c r="J405" i="17" s="1"/>
  <c r="M405" i="17" s="1"/>
  <c r="M158" i="7"/>
  <c r="K27" i="17"/>
  <c r="J27" i="17" s="1"/>
  <c r="O27" i="17" s="1"/>
  <c r="L740" i="7"/>
  <c r="L738" i="7" s="1"/>
  <c r="K298" i="3" s="1"/>
  <c r="K296" i="3" s="1"/>
  <c r="D44" i="4"/>
  <c r="K454" i="17"/>
  <c r="J454" i="17" s="1"/>
  <c r="N454" i="17" s="1"/>
  <c r="M39" i="7"/>
  <c r="D100" i="4"/>
  <c r="D98" i="4" s="1"/>
  <c r="I127" i="9"/>
  <c r="M547" i="7"/>
  <c r="J41" i="4"/>
  <c r="M630" i="7"/>
  <c r="L246" i="3" s="1"/>
  <c r="L244" i="3" s="1"/>
  <c r="L68" i="7"/>
  <c r="G738" i="7"/>
  <c r="G736" i="7" s="1"/>
  <c r="J127" i="9"/>
  <c r="N41" i="17"/>
  <c r="M692" i="7"/>
  <c r="J637" i="7"/>
  <c r="J47" i="17"/>
  <c r="N47" i="17" s="1"/>
  <c r="N46" i="17" s="1"/>
  <c r="L46" i="17"/>
  <c r="K436" i="17"/>
  <c r="J436" i="17" s="1"/>
  <c r="N436" i="17" s="1"/>
  <c r="J68" i="7"/>
  <c r="M564" i="7"/>
  <c r="K437" i="7"/>
  <c r="H185" i="4" s="1"/>
  <c r="I221" i="3"/>
  <c r="I219" i="3" s="1"/>
  <c r="M41" i="17"/>
  <c r="M32" i="7"/>
  <c r="J55" i="4" s="1"/>
  <c r="K161" i="17"/>
  <c r="J161" i="17" s="1"/>
  <c r="O161" i="17" s="1"/>
  <c r="M552" i="7"/>
  <c r="J143" i="4" s="1"/>
  <c r="M26" i="7"/>
  <c r="I114" i="4"/>
  <c r="I112" i="4" s="1"/>
  <c r="I102" i="4" s="1"/>
  <c r="K559" i="17"/>
  <c r="J559" i="17" s="1"/>
  <c r="M559" i="17" s="1"/>
  <c r="L637" i="7"/>
  <c r="E69" i="4"/>
  <c r="E67" i="4" s="1"/>
  <c r="I75" i="4"/>
  <c r="J559" i="7"/>
  <c r="G43" i="4" s="1"/>
  <c r="K370" i="17"/>
  <c r="J370" i="17" s="1"/>
  <c r="M370" i="17" s="1"/>
  <c r="L437" i="7"/>
  <c r="I185" i="4" s="1"/>
  <c r="K287" i="17"/>
  <c r="J287" i="17" s="1"/>
  <c r="O287" i="17" s="1"/>
  <c r="K22" i="17"/>
  <c r="J22" i="17" s="1"/>
  <c r="N22" i="17" s="1"/>
  <c r="I743" i="7"/>
  <c r="I706" i="7" s="1"/>
  <c r="D55" i="4"/>
  <c r="E25" i="4"/>
  <c r="E23" i="4" s="1"/>
  <c r="E21" i="4" s="1"/>
  <c r="E47" i="4"/>
  <c r="E45" i="4" s="1"/>
  <c r="M642" i="7"/>
  <c r="M641" i="7" s="1"/>
  <c r="M639" i="7" s="1"/>
  <c r="J160" i="7"/>
  <c r="G75" i="4" s="1"/>
  <c r="M590" i="7"/>
  <c r="G556" i="7"/>
  <c r="F224" i="3" s="1"/>
  <c r="J184" i="4"/>
  <c r="H354" i="7"/>
  <c r="J74" i="9"/>
  <c r="J73" i="9" s="1"/>
  <c r="D64" i="9"/>
  <c r="D57" i="9" s="1"/>
  <c r="M451" i="7"/>
  <c r="G106" i="18"/>
  <c r="D90" i="9"/>
  <c r="D76" i="9" s="1"/>
  <c r="E76" i="9"/>
  <c r="G41" i="18"/>
  <c r="G39" i="18" s="1"/>
  <c r="E17" i="9"/>
  <c r="E16" i="9" s="1"/>
  <c r="N17" i="9" s="1"/>
  <c r="H41" i="18"/>
  <c r="H39" i="18" s="1"/>
  <c r="F39" i="18"/>
  <c r="I39" i="18"/>
  <c r="D17" i="9"/>
  <c r="J26" i="9"/>
  <c r="J25" i="9" s="1"/>
  <c r="J24" i="9" s="1"/>
  <c r="J17" i="9" s="1"/>
  <c r="F20" i="18"/>
  <c r="G25" i="9"/>
  <c r="G24" i="9" s="1"/>
  <c r="D39" i="4"/>
  <c r="M433" i="7"/>
  <c r="H639" i="7"/>
  <c r="H637" i="7" s="1"/>
  <c r="G251" i="3"/>
  <c r="G249" i="3" s="1"/>
  <c r="G247" i="3" s="1"/>
  <c r="F57" i="9"/>
  <c r="I57" i="9"/>
  <c r="M41" i="7"/>
  <c r="M548" i="7"/>
  <c r="H63" i="4"/>
  <c r="D43" i="4"/>
  <c r="M361" i="7"/>
  <c r="D42" i="4"/>
  <c r="K105" i="17"/>
  <c r="J105" i="17" s="1"/>
  <c r="M105" i="17" s="1"/>
  <c r="M104" i="17" s="1"/>
  <c r="G568" i="7"/>
  <c r="F226" i="3" s="1"/>
  <c r="M568" i="7"/>
  <c r="J97" i="17"/>
  <c r="O97" i="17" s="1"/>
  <c r="K95" i="17"/>
  <c r="K93" i="17" s="1"/>
  <c r="E82" i="4"/>
  <c r="E79" i="4" s="1"/>
  <c r="E77" i="4" s="1"/>
  <c r="L103" i="7"/>
  <c r="L101" i="7" s="1"/>
  <c r="K39" i="3" s="1"/>
  <c r="K113" i="17"/>
  <c r="J113" i="17" s="1"/>
  <c r="N113" i="17" s="1"/>
  <c r="I82" i="4"/>
  <c r="I79" i="4" s="1"/>
  <c r="I77" i="4" s="1"/>
  <c r="M109" i="7"/>
  <c r="J82" i="4" s="1"/>
  <c r="J79" i="4" s="1"/>
  <c r="J77" i="4" s="1"/>
  <c r="G103" i="7"/>
  <c r="D82" i="4"/>
  <c r="D79" i="4" s="1"/>
  <c r="D77" i="4" s="1"/>
  <c r="H103" i="7"/>
  <c r="H101" i="7" s="1"/>
  <c r="G39" i="3" s="1"/>
  <c r="M35" i="7"/>
  <c r="G641" i="7"/>
  <c r="G462" i="7"/>
  <c r="L463" i="17" s="1"/>
  <c r="J463" i="17" s="1"/>
  <c r="N463" i="17" s="1"/>
  <c r="H445" i="7"/>
  <c r="H409" i="7" s="1"/>
  <c r="M729" i="7"/>
  <c r="L290" i="3" s="1"/>
  <c r="M456" i="7"/>
  <c r="D76" i="4"/>
  <c r="J152" i="3"/>
  <c r="J150" i="3" s="1"/>
  <c r="K615" i="17"/>
  <c r="K614" i="17" s="1"/>
  <c r="K609" i="17" s="1"/>
  <c r="J614" i="7"/>
  <c r="J609" i="7" s="1"/>
  <c r="G221" i="3"/>
  <c r="G219" i="3" s="1"/>
  <c r="H279" i="7"/>
  <c r="H219" i="7" s="1"/>
  <c r="D59" i="4"/>
  <c r="H57" i="9"/>
  <c r="F186" i="4"/>
  <c r="G286" i="7"/>
  <c r="L288" i="17" s="1"/>
  <c r="I281" i="7"/>
  <c r="I122" i="3"/>
  <c r="I120" i="3" s="1"/>
  <c r="N462" i="17"/>
  <c r="O462" i="17"/>
  <c r="M462" i="17"/>
  <c r="G609" i="7"/>
  <c r="F239" i="3"/>
  <c r="F236" i="3" s="1"/>
  <c r="H82" i="4"/>
  <c r="H79" i="4" s="1"/>
  <c r="H77" i="4" s="1"/>
  <c r="K103" i="7"/>
  <c r="M547" i="17"/>
  <c r="O547" i="17"/>
  <c r="N547" i="17"/>
  <c r="M551" i="17"/>
  <c r="N551" i="17"/>
  <c r="K239" i="3"/>
  <c r="K236" i="3" s="1"/>
  <c r="L609" i="7"/>
  <c r="H743" i="7"/>
  <c r="G301" i="3"/>
  <c r="G299" i="3" s="1"/>
  <c r="O29" i="17"/>
  <c r="N29" i="17"/>
  <c r="M29" i="17"/>
  <c r="K226" i="3"/>
  <c r="I96" i="4"/>
  <c r="I94" i="4" s="1"/>
  <c r="I92" i="4" s="1"/>
  <c r="J642" i="17"/>
  <c r="N642" i="17" s="1"/>
  <c r="N641" i="17" s="1"/>
  <c r="N639" i="17" s="1"/>
  <c r="K641" i="17"/>
  <c r="K639" i="17" s="1"/>
  <c r="H230" i="3"/>
  <c r="I554" i="7"/>
  <c r="H222" i="3" s="1"/>
  <c r="H217" i="3" s="1"/>
  <c r="M82" i="17"/>
  <c r="O82" i="17"/>
  <c r="N82" i="17"/>
  <c r="N750" i="17"/>
  <c r="M750" i="17"/>
  <c r="O750" i="17"/>
  <c r="F209" i="4"/>
  <c r="F207" i="4" s="1"/>
  <c r="M288" i="7"/>
  <c r="K372" i="17"/>
  <c r="J372" i="17" s="1"/>
  <c r="M372" i="17" s="1"/>
  <c r="M756" i="7"/>
  <c r="G152" i="3"/>
  <c r="G150" i="3" s="1"/>
  <c r="G148" i="3" s="1"/>
  <c r="M592" i="7"/>
  <c r="J185" i="4" s="1"/>
  <c r="D65" i="4"/>
  <c r="K560" i="17"/>
  <c r="J560" i="17" s="1"/>
  <c r="O560" i="17" s="1"/>
  <c r="M27" i="7"/>
  <c r="J723" i="17"/>
  <c r="I226" i="3"/>
  <c r="D158" i="4"/>
  <c r="K571" i="17"/>
  <c r="J571" i="17" s="1"/>
  <c r="N571" i="17" s="1"/>
  <c r="G156" i="7"/>
  <c r="G154" i="7" s="1"/>
  <c r="G130" i="7" s="1"/>
  <c r="M369" i="7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8" i="7"/>
  <c r="M615" i="7"/>
  <c r="M614" i="7" s="1"/>
  <c r="K614" i="7"/>
  <c r="M22" i="7"/>
  <c r="J26" i="4" s="1"/>
  <c r="J158" i="7"/>
  <c r="K458" i="17"/>
  <c r="J458" i="17" s="1"/>
  <c r="O458" i="17" s="1"/>
  <c r="M454" i="7"/>
  <c r="M449" i="7"/>
  <c r="M362" i="7"/>
  <c r="J251" i="3"/>
  <c r="J249" i="3" s="1"/>
  <c r="J247" i="3" s="1"/>
  <c r="I251" i="3"/>
  <c r="I249" i="3" s="1"/>
  <c r="I247" i="3" s="1"/>
  <c r="E59" i="4"/>
  <c r="E50" i="4" s="1"/>
  <c r="J101" i="7"/>
  <c r="I39" i="3" s="1"/>
  <c r="M286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H76" i="4"/>
  <c r="G40" i="4"/>
  <c r="D48" i="4"/>
  <c r="M408" i="17"/>
  <c r="L289" i="3"/>
  <c r="L287" i="3" s="1"/>
  <c r="J749" i="7"/>
  <c r="G145" i="4" s="1"/>
  <c r="M366" i="7"/>
  <c r="L356" i="7"/>
  <c r="K749" i="7"/>
  <c r="H145" i="4" s="1"/>
  <c r="L749" i="7"/>
  <c r="I145" i="4" s="1"/>
  <c r="O408" i="17"/>
  <c r="K591" i="17"/>
  <c r="J591" i="17" s="1"/>
  <c r="K456" i="17"/>
  <c r="J456" i="17" s="1"/>
  <c r="N456" i="17" s="1"/>
  <c r="D185" i="4"/>
  <c r="K552" i="17"/>
  <c r="J552" i="17" s="1"/>
  <c r="M552" i="17" s="1"/>
  <c r="L460" i="17"/>
  <c r="J460" i="17" s="1"/>
  <c r="N460" i="17" s="1"/>
  <c r="K286" i="17"/>
  <c r="J286" i="17" s="1"/>
  <c r="N286" i="17" s="1"/>
  <c r="L158" i="7"/>
  <c r="I69" i="4" s="1"/>
  <c r="H40" i="4"/>
  <c r="H554" i="7"/>
  <c r="G222" i="3" s="1"/>
  <c r="I41" i="4"/>
  <c r="I47" i="4"/>
  <c r="I45" i="4" s="1"/>
  <c r="J630" i="7"/>
  <c r="I246" i="3" s="1"/>
  <c r="I244" i="3" s="1"/>
  <c r="L758" i="7"/>
  <c r="G47" i="4"/>
  <c r="G45" i="4" s="1"/>
  <c r="O30" i="17"/>
  <c r="N30" i="17"/>
  <c r="D53" i="4"/>
  <c r="G21" i="3"/>
  <c r="M19" i="17"/>
  <c r="N19" i="17"/>
  <c r="O19" i="17"/>
  <c r="I187" i="3"/>
  <c r="I185" i="3" s="1"/>
  <c r="J225" i="3"/>
  <c r="M43" i="17"/>
  <c r="N43" i="17"/>
  <c r="O43" i="17"/>
  <c r="N159" i="17"/>
  <c r="M159" i="17"/>
  <c r="O159" i="17"/>
  <c r="O740" i="17"/>
  <c r="O738" i="17" s="1"/>
  <c r="O736" i="17" s="1"/>
  <c r="N740" i="17"/>
  <c r="N738" i="17" s="1"/>
  <c r="N736" i="17" s="1"/>
  <c r="E176" i="4"/>
  <c r="E174" i="4" s="1"/>
  <c r="K781" i="17"/>
  <c r="G314" i="3"/>
  <c r="G312" i="3" s="1"/>
  <c r="G310" i="3" s="1"/>
  <c r="G756" i="7"/>
  <c r="F308" i="3"/>
  <c r="F306" i="3" s="1"/>
  <c r="L279" i="7"/>
  <c r="K122" i="3"/>
  <c r="K120" i="3" s="1"/>
  <c r="G68" i="7"/>
  <c r="F28" i="3" s="1"/>
  <c r="F32" i="3"/>
  <c r="H68" i="3"/>
  <c r="H66" i="3" s="1"/>
  <c r="H52" i="3" s="1"/>
  <c r="I154" i="7"/>
  <c r="I130" i="7" s="1"/>
  <c r="O753" i="17"/>
  <c r="N753" i="17"/>
  <c r="N39" i="17"/>
  <c r="O39" i="17"/>
  <c r="M434" i="7"/>
  <c r="H59" i="4"/>
  <c r="H50" i="4" s="1"/>
  <c r="M438" i="7"/>
  <c r="L438" i="7"/>
  <c r="I191" i="4" s="1"/>
  <c r="K438" i="7"/>
  <c r="H191" i="4" s="1"/>
  <c r="H187" i="4" s="1"/>
  <c r="J438" i="7"/>
  <c r="G191" i="4" s="1"/>
  <c r="G187" i="4" s="1"/>
  <c r="L439" i="17"/>
  <c r="J439" i="17" s="1"/>
  <c r="O439" i="17" s="1"/>
  <c r="D96" i="4"/>
  <c r="D94" i="4" s="1"/>
  <c r="K565" i="17"/>
  <c r="M565" i="7"/>
  <c r="K749" i="17"/>
  <c r="J748" i="7"/>
  <c r="L556" i="7"/>
  <c r="I190" i="4"/>
  <c r="J94" i="7"/>
  <c r="I36" i="3" s="1"/>
  <c r="I38" i="3"/>
  <c r="J122" i="3"/>
  <c r="J120" i="3" s="1"/>
  <c r="J95" i="3" s="1"/>
  <c r="K279" i="7"/>
  <c r="H78" i="7"/>
  <c r="E40" i="4"/>
  <c r="N84" i="17"/>
  <c r="O84" i="17"/>
  <c r="M84" i="17"/>
  <c r="J589" i="17"/>
  <c r="M589" i="17" s="1"/>
  <c r="K28" i="17"/>
  <c r="J28" i="17" s="1"/>
  <c r="N28" i="17" s="1"/>
  <c r="D47" i="4"/>
  <c r="K21" i="17"/>
  <c r="K365" i="17"/>
  <c r="J365" i="17" s="1"/>
  <c r="M365" i="17" s="1"/>
  <c r="M363" i="7"/>
  <c r="G358" i="7"/>
  <c r="L373" i="17"/>
  <c r="M370" i="7"/>
  <c r="J190" i="4" s="1"/>
  <c r="D190" i="4"/>
  <c r="K451" i="17"/>
  <c r="J451" i="17" s="1"/>
  <c r="N451" i="17" s="1"/>
  <c r="M450" i="7"/>
  <c r="N457" i="17"/>
  <c r="O457" i="17"/>
  <c r="M463" i="7"/>
  <c r="L464" i="17"/>
  <c r="J464" i="17" s="1"/>
  <c r="N464" i="17" s="1"/>
  <c r="K550" i="17"/>
  <c r="J550" i="17" s="1"/>
  <c r="N550" i="17" s="1"/>
  <c r="D173" i="4"/>
  <c r="D171" i="4" s="1"/>
  <c r="K593" i="7"/>
  <c r="H186" i="4" s="1"/>
  <c r="L593" i="17"/>
  <c r="J593" i="17" s="1"/>
  <c r="O593" i="17" s="1"/>
  <c r="G587" i="7"/>
  <c r="F230" i="3" s="1"/>
  <c r="I154" i="4"/>
  <c r="I151" i="4" s="1"/>
  <c r="M750" i="7"/>
  <c r="M403" i="7"/>
  <c r="M363" i="17"/>
  <c r="K629" i="7"/>
  <c r="O42" i="17"/>
  <c r="G181" i="3"/>
  <c r="G179" i="3" s="1"/>
  <c r="G168" i="3" s="1"/>
  <c r="E92" i="4"/>
  <c r="G543" i="7"/>
  <c r="D69" i="4"/>
  <c r="L159" i="7"/>
  <c r="D62" i="4"/>
  <c r="D60" i="4" s="1"/>
  <c r="L436" i="7"/>
  <c r="I159" i="4" s="1"/>
  <c r="I155" i="4" s="1"/>
  <c r="K453" i="17"/>
  <c r="J453" i="17" s="1"/>
  <c r="M453" i="17" s="1"/>
  <c r="M42" i="17"/>
  <c r="M546" i="7"/>
  <c r="J48" i="4" s="1"/>
  <c r="G745" i="7"/>
  <c r="J562" i="7"/>
  <c r="I225" i="3" s="1"/>
  <c r="M748" i="7"/>
  <c r="M401" i="7"/>
  <c r="J40" i="4" s="1"/>
  <c r="E173" i="4"/>
  <c r="E171" i="4" s="1"/>
  <c r="H775" i="7"/>
  <c r="H773" i="7" s="1"/>
  <c r="L775" i="7"/>
  <c r="L773" i="7" s="1"/>
  <c r="J738" i="17"/>
  <c r="J736" i="17" s="1"/>
  <c r="I63" i="4"/>
  <c r="L78" i="7"/>
  <c r="K32" i="3" s="1"/>
  <c r="J758" i="7"/>
  <c r="M564" i="17"/>
  <c r="N564" i="17"/>
  <c r="J187" i="3"/>
  <c r="J185" i="3" s="1"/>
  <c r="K445" i="7"/>
  <c r="K221" i="3"/>
  <c r="K219" i="3" s="1"/>
  <c r="L541" i="7"/>
  <c r="O81" i="17"/>
  <c r="N81" i="17"/>
  <c r="N83" i="17"/>
  <c r="O83" i="17"/>
  <c r="M36" i="17"/>
  <c r="O36" i="17"/>
  <c r="N36" i="17"/>
  <c r="M159" i="7"/>
  <c r="D72" i="4"/>
  <c r="K159" i="7"/>
  <c r="H72" i="4" s="1"/>
  <c r="J65" i="4"/>
  <c r="M400" i="7"/>
  <c r="D25" i="4"/>
  <c r="D23" i="4" s="1"/>
  <c r="D21" i="4" s="1"/>
  <c r="K403" i="17"/>
  <c r="J403" i="17" s="1"/>
  <c r="G398" i="7"/>
  <c r="D159" i="4"/>
  <c r="K436" i="7"/>
  <c r="H159" i="4" s="1"/>
  <c r="H155" i="4" s="1"/>
  <c r="K437" i="17"/>
  <c r="J437" i="17" s="1"/>
  <c r="N437" i="17" s="1"/>
  <c r="D154" i="4"/>
  <c r="D151" i="4" s="1"/>
  <c r="K570" i="17"/>
  <c r="G630" i="7"/>
  <c r="K633" i="17"/>
  <c r="J633" i="17" s="1"/>
  <c r="H39" i="4"/>
  <c r="K68" i="7"/>
  <c r="K404" i="17"/>
  <c r="J404" i="17" s="1"/>
  <c r="O404" i="17" s="1"/>
  <c r="I40" i="4"/>
  <c r="D40" i="4"/>
  <c r="O454" i="17"/>
  <c r="M751" i="17"/>
  <c r="N751" i="17"/>
  <c r="F147" i="3"/>
  <c r="F145" i="3" s="1"/>
  <c r="G348" i="7"/>
  <c r="M350" i="7"/>
  <c r="L350" i="7"/>
  <c r="E41" i="4"/>
  <c r="H758" i="7"/>
  <c r="G239" i="3"/>
  <c r="G236" i="3" s="1"/>
  <c r="H609" i="7"/>
  <c r="M37" i="7"/>
  <c r="K35" i="17"/>
  <c r="J35" i="17" s="1"/>
  <c r="D66" i="4"/>
  <c r="K33" i="17"/>
  <c r="J33" i="17" s="1"/>
  <c r="O33" i="17" s="1"/>
  <c r="M34" i="7"/>
  <c r="N291" i="17"/>
  <c r="M291" i="17"/>
  <c r="M371" i="17"/>
  <c r="N371" i="17"/>
  <c r="F292" i="3"/>
  <c r="F290" i="3" s="1"/>
  <c r="K729" i="17"/>
  <c r="D145" i="4"/>
  <c r="H167" i="3"/>
  <c r="H165" i="3" s="1"/>
  <c r="I396" i="7"/>
  <c r="I354" i="7" s="1"/>
  <c r="G96" i="4"/>
  <c r="G94" i="4" s="1"/>
  <c r="G92" i="4" s="1"/>
  <c r="O363" i="17"/>
  <c r="K348" i="7"/>
  <c r="G431" i="7"/>
  <c r="J398" i="7"/>
  <c r="K78" i="7"/>
  <c r="J32" i="3" s="1"/>
  <c r="F184" i="4"/>
  <c r="L629" i="7"/>
  <c r="J436" i="7"/>
  <c r="G159" i="4" s="1"/>
  <c r="G155" i="4" s="1"/>
  <c r="H156" i="7"/>
  <c r="K738" i="17"/>
  <c r="K736" i="17" s="1"/>
  <c r="K435" i="17"/>
  <c r="M83" i="17"/>
  <c r="J158" i="17"/>
  <c r="O158" i="17" s="1"/>
  <c r="G226" i="3"/>
  <c r="H45" i="4"/>
  <c r="L445" i="7"/>
  <c r="K96" i="7"/>
  <c r="I94" i="7"/>
  <c r="L96" i="7"/>
  <c r="L98" i="17"/>
  <c r="G96" i="7"/>
  <c r="M99" i="7"/>
  <c r="I445" i="7"/>
  <c r="I409" i="7" s="1"/>
  <c r="J356" i="7"/>
  <c r="G63" i="4"/>
  <c r="M45" i="17"/>
  <c r="O45" i="17"/>
  <c r="N45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0" i="17"/>
  <c r="M20" i="17"/>
  <c r="O20" i="17"/>
  <c r="O452" i="17"/>
  <c r="N452" i="17"/>
  <c r="M452" i="17"/>
  <c r="N367" i="17"/>
  <c r="M367" i="17"/>
  <c r="I84" i="18"/>
  <c r="H84" i="18"/>
  <c r="M364" i="17"/>
  <c r="O364" i="17"/>
  <c r="N364" i="17"/>
  <c r="N160" i="17"/>
  <c r="O160" i="17"/>
  <c r="G87" i="18"/>
  <c r="G82" i="18" s="1"/>
  <c r="G81" i="18" s="1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40" i="17"/>
  <c r="N40" i="17"/>
  <c r="I33" i="18"/>
  <c r="H33" i="18"/>
  <c r="I32" i="18"/>
  <c r="H32" i="18"/>
  <c r="M31" i="17"/>
  <c r="N31" i="17"/>
  <c r="O369" i="17"/>
  <c r="N369" i="17"/>
  <c r="H90" i="18"/>
  <c r="H89" i="18" s="1"/>
  <c r="E63" i="4"/>
  <c r="M752" i="17"/>
  <c r="O551" i="17"/>
  <c r="H30" i="18"/>
  <c r="H168" i="3"/>
  <c r="H87" i="18"/>
  <c r="M30" i="17"/>
  <c r="H27" i="18"/>
  <c r="G36" i="18"/>
  <c r="H24" i="18"/>
  <c r="I74" i="18"/>
  <c r="G103" i="18"/>
  <c r="G117" i="18"/>
  <c r="N163" i="17"/>
  <c r="M290" i="17"/>
  <c r="N290" i="17"/>
  <c r="C123" i="18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H29" i="18"/>
  <c r="I29" i="18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H196" i="4"/>
  <c r="G196" i="4" s="1"/>
  <c r="M434" i="17"/>
  <c r="N434" i="17"/>
  <c r="O367" i="17"/>
  <c r="O34" i="17"/>
  <c r="F82" i="18"/>
  <c r="F81" i="18" s="1"/>
  <c r="I34" i="18"/>
  <c r="L401" i="17"/>
  <c r="L399" i="17" s="1"/>
  <c r="D127" i="9"/>
  <c r="F119" i="18" s="1"/>
  <c r="G18" i="18"/>
  <c r="G17" i="18" s="1"/>
  <c r="H74" i="18"/>
  <c r="J561" i="17"/>
  <c r="O455" i="17"/>
  <c r="F187" i="4"/>
  <c r="I90" i="18"/>
  <c r="I89" i="18" s="1"/>
  <c r="I23" i="18"/>
  <c r="H73" i="4"/>
  <c r="G73" i="4" s="1"/>
  <c r="G76" i="9" l="1"/>
  <c r="I76" i="9"/>
  <c r="I16" i="9" s="1"/>
  <c r="R17" i="9" s="1"/>
  <c r="F16" i="9"/>
  <c r="G26" i="18"/>
  <c r="I26" i="18"/>
  <c r="H26" i="18"/>
  <c r="E11" i="18"/>
  <c r="H73" i="18"/>
  <c r="I73" i="18"/>
  <c r="G73" i="18"/>
  <c r="G72" i="18" s="1"/>
  <c r="G67" i="18" s="1"/>
  <c r="H72" i="18"/>
  <c r="H67" i="18" s="1"/>
  <c r="H16" i="9"/>
  <c r="M407" i="17"/>
  <c r="I82" i="18"/>
  <c r="I81" i="18" s="1"/>
  <c r="F19" i="18"/>
  <c r="M738" i="7"/>
  <c r="L298" i="3" s="1"/>
  <c r="L296" i="3" s="1"/>
  <c r="H168" i="4"/>
  <c r="G170" i="4"/>
  <c r="G168" i="4" s="1"/>
  <c r="G17" i="9"/>
  <c r="I11" i="17"/>
  <c r="G102" i="4"/>
  <c r="I72" i="18"/>
  <c r="I67" i="18" s="1"/>
  <c r="J57" i="9"/>
  <c r="J16" i="9" s="1"/>
  <c r="S17" i="9" s="1"/>
  <c r="G91" i="9"/>
  <c r="G90" i="9" s="1"/>
  <c r="L350" i="17"/>
  <c r="F298" i="3"/>
  <c r="F296" i="3" s="1"/>
  <c r="F68" i="3"/>
  <c r="F66" i="3" s="1"/>
  <c r="F52" i="3" s="1"/>
  <c r="M736" i="7"/>
  <c r="J298" i="3"/>
  <c r="J296" i="3" s="1"/>
  <c r="O22" i="17"/>
  <c r="J587" i="7"/>
  <c r="I230" i="3" s="1"/>
  <c r="E149" i="4"/>
  <c r="O32" i="17"/>
  <c r="M96" i="7"/>
  <c r="L38" i="3" s="1"/>
  <c r="J197" i="4"/>
  <c r="J629" i="7"/>
  <c r="O407" i="17"/>
  <c r="M27" i="17"/>
  <c r="K556" i="7"/>
  <c r="J224" i="3" s="1"/>
  <c r="L587" i="7"/>
  <c r="K230" i="3" s="1"/>
  <c r="O549" i="17"/>
  <c r="K745" i="7"/>
  <c r="K743" i="7" s="1"/>
  <c r="K706" i="7" s="1"/>
  <c r="J156" i="7"/>
  <c r="I68" i="3" s="1"/>
  <c r="I66" i="3" s="1"/>
  <c r="I52" i="3" s="1"/>
  <c r="M454" i="17"/>
  <c r="M32" i="17"/>
  <c r="J62" i="4"/>
  <c r="J60" i="4" s="1"/>
  <c r="N289" i="17"/>
  <c r="I149" i="4"/>
  <c r="M558" i="17"/>
  <c r="N405" i="17"/>
  <c r="O289" i="17"/>
  <c r="O558" i="17"/>
  <c r="D140" i="4"/>
  <c r="D134" i="4" s="1"/>
  <c r="N105" i="17"/>
  <c r="N104" i="17" s="1"/>
  <c r="O571" i="17"/>
  <c r="N559" i="17"/>
  <c r="M161" i="17"/>
  <c r="O436" i="17"/>
  <c r="N97" i="17"/>
  <c r="L283" i="17"/>
  <c r="L281" i="17" s="1"/>
  <c r="J109" i="17"/>
  <c r="J108" i="17" s="1"/>
  <c r="O105" i="17"/>
  <c r="O104" i="17" s="1"/>
  <c r="N38" i="17"/>
  <c r="J104" i="17"/>
  <c r="O453" i="17"/>
  <c r="O370" i="17"/>
  <c r="M38" i="17"/>
  <c r="J46" i="17"/>
  <c r="H148" i="3"/>
  <c r="E36" i="4"/>
  <c r="E34" i="4" s="1"/>
  <c r="N27" i="17"/>
  <c r="M549" i="17"/>
  <c r="J738" i="7"/>
  <c r="I298" i="3" s="1"/>
  <c r="I296" i="3" s="1"/>
  <c r="G140" i="4"/>
  <c r="G134" i="4" s="1"/>
  <c r="G36" i="4"/>
  <c r="K637" i="17"/>
  <c r="J25" i="4"/>
  <c r="J23" i="4" s="1"/>
  <c r="J21" i="4" s="1"/>
  <c r="J42" i="4"/>
  <c r="J692" i="17"/>
  <c r="M692" i="17" s="1"/>
  <c r="M689" i="17" s="1"/>
  <c r="H144" i="4"/>
  <c r="H140" i="4" s="1"/>
  <c r="H134" i="4" s="1"/>
  <c r="N370" i="17"/>
  <c r="O552" i="17"/>
  <c r="K104" i="17"/>
  <c r="K102" i="17" s="1"/>
  <c r="K100" i="17" s="1"/>
  <c r="G246" i="3"/>
  <c r="G244" i="3" s="1"/>
  <c r="G217" i="3" s="1"/>
  <c r="M689" i="7"/>
  <c r="M637" i="7" s="1"/>
  <c r="L271" i="3"/>
  <c r="L269" i="3" s="1"/>
  <c r="D155" i="4"/>
  <c r="D149" i="4" s="1"/>
  <c r="M629" i="7"/>
  <c r="L736" i="7"/>
  <c r="N374" i="17"/>
  <c r="M22" i="17"/>
  <c r="O405" i="17"/>
  <c r="M287" i="17"/>
  <c r="O156" i="17"/>
  <c r="O154" i="17" s="1"/>
  <c r="O130" i="17" s="1"/>
  <c r="N287" i="17"/>
  <c r="N362" i="17"/>
  <c r="D92" i="4"/>
  <c r="I144" i="4"/>
  <c r="I140" i="4" s="1"/>
  <c r="I134" i="4" s="1"/>
  <c r="L251" i="3"/>
  <c r="L249" i="3" s="1"/>
  <c r="J348" i="7"/>
  <c r="J219" i="7" s="1"/>
  <c r="I147" i="3"/>
  <c r="I145" i="3" s="1"/>
  <c r="I95" i="3" s="1"/>
  <c r="M158" i="17"/>
  <c r="K630" i="17"/>
  <c r="K629" i="17" s="1"/>
  <c r="N161" i="17"/>
  <c r="K156" i="17"/>
  <c r="K154" i="17" s="1"/>
  <c r="K130" i="17" s="1"/>
  <c r="M590" i="17"/>
  <c r="M362" i="17"/>
  <c r="O559" i="17"/>
  <c r="O365" i="17"/>
  <c r="J156" i="17"/>
  <c r="J154" i="17" s="1"/>
  <c r="J130" i="17" s="1"/>
  <c r="M464" i="17"/>
  <c r="L745" i="7"/>
  <c r="L743" i="7" s="1"/>
  <c r="H182" i="4"/>
  <c r="D45" i="4"/>
  <c r="O372" i="17"/>
  <c r="I76" i="4"/>
  <c r="J43" i="4"/>
  <c r="J556" i="7"/>
  <c r="I224" i="3" s="1"/>
  <c r="M103" i="7"/>
  <c r="M101" i="7" s="1"/>
  <c r="L39" i="3" s="1"/>
  <c r="I182" i="4"/>
  <c r="O285" i="17"/>
  <c r="M436" i="17"/>
  <c r="J158" i="4"/>
  <c r="J155" i="4" s="1"/>
  <c r="J76" i="4"/>
  <c r="M47" i="17"/>
  <c r="M46" i="17" s="1"/>
  <c r="M23" i="17"/>
  <c r="O463" i="17"/>
  <c r="M560" i="17"/>
  <c r="M571" i="17"/>
  <c r="M404" i="17"/>
  <c r="O47" i="17"/>
  <c r="O46" i="17" s="1"/>
  <c r="O23" i="17"/>
  <c r="J59" i="4"/>
  <c r="J50" i="4" s="1"/>
  <c r="I36" i="4"/>
  <c r="J641" i="17"/>
  <c r="J639" i="17" s="1"/>
  <c r="D50" i="4"/>
  <c r="O113" i="17"/>
  <c r="M113" i="17"/>
  <c r="F67" i="18"/>
  <c r="D16" i="9"/>
  <c r="M17" i="9" s="1"/>
  <c r="G16" i="9"/>
  <c r="P17" i="9" s="1"/>
  <c r="G20" i="18"/>
  <c r="G19" i="18" s="1"/>
  <c r="G12" i="18" s="1"/>
  <c r="H20" i="18"/>
  <c r="H19" i="18" s="1"/>
  <c r="H12" i="18" s="1"/>
  <c r="I20" i="18"/>
  <c r="F12" i="18"/>
  <c r="F11" i="18" s="1"/>
  <c r="G447" i="7"/>
  <c r="G445" i="7" s="1"/>
  <c r="D36" i="4"/>
  <c r="N458" i="17"/>
  <c r="J173" i="4"/>
  <c r="J171" i="4" s="1"/>
  <c r="M97" i="17"/>
  <c r="J288" i="17"/>
  <c r="M288" i="17" s="1"/>
  <c r="G281" i="7"/>
  <c r="G279" i="7" s="1"/>
  <c r="G219" i="7" s="1"/>
  <c r="K41" i="3"/>
  <c r="G101" i="7"/>
  <c r="F39" i="3" s="1"/>
  <c r="F41" i="3"/>
  <c r="G41" i="3"/>
  <c r="G639" i="7"/>
  <c r="G637" i="7" s="1"/>
  <c r="F251" i="3"/>
  <c r="F249" i="3" s="1"/>
  <c r="F247" i="3" s="1"/>
  <c r="N592" i="17"/>
  <c r="J587" i="17"/>
  <c r="M463" i="17"/>
  <c r="D191" i="4"/>
  <c r="D187" i="4" s="1"/>
  <c r="M462" i="7"/>
  <c r="J191" i="4" s="1"/>
  <c r="J187" i="4" s="1"/>
  <c r="M727" i="7"/>
  <c r="M725" i="7" s="1"/>
  <c r="L292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9" i="3"/>
  <c r="I236" i="3" s="1"/>
  <c r="N552" i="17"/>
  <c r="M286" i="17"/>
  <c r="Q17" i="9"/>
  <c r="O17" i="9"/>
  <c r="N372" i="17"/>
  <c r="O464" i="17"/>
  <c r="N33" i="17"/>
  <c r="M458" i="17"/>
  <c r="I187" i="4"/>
  <c r="M437" i="17"/>
  <c r="O286" i="17"/>
  <c r="M592" i="17"/>
  <c r="L448" i="17"/>
  <c r="L446" i="17" s="1"/>
  <c r="D63" i="4"/>
  <c r="D67" i="4"/>
  <c r="F182" i="4"/>
  <c r="H122" i="3"/>
  <c r="H120" i="3" s="1"/>
  <c r="H95" i="3" s="1"/>
  <c r="I279" i="7"/>
  <c r="I219" i="7" s="1"/>
  <c r="J182" i="4"/>
  <c r="D186" i="4"/>
  <c r="D182" i="4" s="1"/>
  <c r="H539" i="7"/>
  <c r="K308" i="3"/>
  <c r="K306" i="3" s="1"/>
  <c r="L756" i="7"/>
  <c r="O460" i="17"/>
  <c r="M460" i="17"/>
  <c r="K609" i="7"/>
  <c r="J239" i="3"/>
  <c r="J236" i="3" s="1"/>
  <c r="J41" i="3"/>
  <c r="K101" i="7"/>
  <c r="J39" i="3" s="1"/>
  <c r="M368" i="17"/>
  <c r="O368" i="17"/>
  <c r="N368" i="17"/>
  <c r="J721" i="17"/>
  <c r="M723" i="17"/>
  <c r="M721" i="17" s="1"/>
  <c r="N723" i="17"/>
  <c r="N721" i="17" s="1"/>
  <c r="O723" i="17"/>
  <c r="O721" i="17" s="1"/>
  <c r="K219" i="7"/>
  <c r="N590" i="17"/>
  <c r="N560" i="17"/>
  <c r="N158" i="17"/>
  <c r="K283" i="17"/>
  <c r="K281" i="17" s="1"/>
  <c r="K221" i="17" s="1"/>
  <c r="O451" i="17"/>
  <c r="N285" i="17"/>
  <c r="K587" i="17"/>
  <c r="M281" i="7"/>
  <c r="M279" i="7" s="1"/>
  <c r="O642" i="17"/>
  <c r="O641" i="17" s="1"/>
  <c r="O639" i="17" s="1"/>
  <c r="J45" i="4"/>
  <c r="K556" i="17"/>
  <c r="G185" i="4"/>
  <c r="G182" i="4" s="1"/>
  <c r="I539" i="7"/>
  <c r="O591" i="17"/>
  <c r="M591" i="17"/>
  <c r="N591" i="17"/>
  <c r="M456" i="17"/>
  <c r="O456" i="17"/>
  <c r="L239" i="3"/>
  <c r="L236" i="3" s="1"/>
  <c r="M609" i="7"/>
  <c r="H154" i="4"/>
  <c r="H151" i="4" s="1"/>
  <c r="H149" i="4" s="1"/>
  <c r="M587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L587" i="17"/>
  <c r="L554" i="17" s="1"/>
  <c r="L539" i="17" s="1"/>
  <c r="L432" i="17"/>
  <c r="L430" i="17" s="1"/>
  <c r="M33" i="17"/>
  <c r="F181" i="3"/>
  <c r="F179" i="3" s="1"/>
  <c r="G429" i="7"/>
  <c r="K727" i="17"/>
  <c r="K725" i="17" s="1"/>
  <c r="J729" i="17"/>
  <c r="F246" i="3"/>
  <c r="F244" i="3" s="1"/>
  <c r="G629" i="7"/>
  <c r="G396" i="7"/>
  <c r="F167" i="3"/>
  <c r="F165" i="3" s="1"/>
  <c r="L398" i="7"/>
  <c r="I25" i="4"/>
  <c r="I23" i="4" s="1"/>
  <c r="I21" i="4" s="1"/>
  <c r="F301" i="3"/>
  <c r="F299" i="3" s="1"/>
  <c r="G743" i="7"/>
  <c r="G706" i="7" s="1"/>
  <c r="F221" i="3"/>
  <c r="F219" i="3" s="1"/>
  <c r="G541" i="7"/>
  <c r="G356" i="7"/>
  <c r="F152" i="3"/>
  <c r="F150" i="3" s="1"/>
  <c r="F148" i="3" s="1"/>
  <c r="N438" i="17"/>
  <c r="O438" i="17"/>
  <c r="M438" i="17"/>
  <c r="M562" i="7"/>
  <c r="J96" i="4"/>
  <c r="J94" i="4" s="1"/>
  <c r="J92" i="4" s="1"/>
  <c r="L431" i="7"/>
  <c r="I59" i="4"/>
  <c r="I50" i="4" s="1"/>
  <c r="H154" i="7"/>
  <c r="H130" i="7" s="1"/>
  <c r="G68" i="3"/>
  <c r="G66" i="3" s="1"/>
  <c r="G52" i="3" s="1"/>
  <c r="M35" i="17"/>
  <c r="N35" i="17"/>
  <c r="O35" i="17"/>
  <c r="G308" i="3"/>
  <c r="G306" i="3" s="1"/>
  <c r="G278" i="3" s="1"/>
  <c r="H756" i="7"/>
  <c r="H706" i="7" s="1"/>
  <c r="H25" i="4"/>
  <c r="H23" i="4" s="1"/>
  <c r="H21" i="4" s="1"/>
  <c r="K398" i="7"/>
  <c r="N593" i="17"/>
  <c r="M593" i="17"/>
  <c r="L360" i="17"/>
  <c r="L358" i="17" s="1"/>
  <c r="L356" i="17" s="1"/>
  <c r="J373" i="17"/>
  <c r="J360" i="17" s="1"/>
  <c r="J358" i="17" s="1"/>
  <c r="G32" i="3"/>
  <c r="H68" i="7"/>
  <c r="K746" i="17"/>
  <c r="K744" i="17" s="1"/>
  <c r="J749" i="17"/>
  <c r="N439" i="17"/>
  <c r="M439" i="17"/>
  <c r="M358" i="7"/>
  <c r="K587" i="7"/>
  <c r="M543" i="7"/>
  <c r="K448" i="17"/>
  <c r="K446" i="17" s="1"/>
  <c r="O589" i="17"/>
  <c r="M451" i="17"/>
  <c r="G25" i="4"/>
  <c r="G23" i="4" s="1"/>
  <c r="G21" i="4" s="1"/>
  <c r="G554" i="7"/>
  <c r="F222" i="3" s="1"/>
  <c r="M431" i="7"/>
  <c r="I167" i="3"/>
  <c r="I165" i="3" s="1"/>
  <c r="I148" i="3" s="1"/>
  <c r="J396" i="7"/>
  <c r="J354" i="7" s="1"/>
  <c r="L147" i="3"/>
  <c r="L145" i="3" s="1"/>
  <c r="M348" i="7"/>
  <c r="K568" i="17"/>
  <c r="J570" i="17"/>
  <c r="M156" i="7"/>
  <c r="J72" i="4"/>
  <c r="I72" i="4"/>
  <c r="L156" i="7"/>
  <c r="J301" i="3"/>
  <c r="J299" i="3" s="1"/>
  <c r="M550" i="17"/>
  <c r="O550" i="17"/>
  <c r="J39" i="4"/>
  <c r="G69" i="4"/>
  <c r="G67" i="4" s="1"/>
  <c r="J745" i="7"/>
  <c r="K778" i="17"/>
  <c r="K776" i="17" s="1"/>
  <c r="J781" i="17"/>
  <c r="J435" i="17"/>
  <c r="K432" i="17"/>
  <c r="K430" i="17" s="1"/>
  <c r="K147" i="3"/>
  <c r="K145" i="3" s="1"/>
  <c r="K95" i="3" s="1"/>
  <c r="L348" i="7"/>
  <c r="L219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756" i="7"/>
  <c r="I308" i="3"/>
  <c r="I306" i="3" s="1"/>
  <c r="M745" i="7"/>
  <c r="J69" i="4"/>
  <c r="J21" i="17"/>
  <c r="K18" i="17"/>
  <c r="K16" i="17" s="1"/>
  <c r="K14" i="17" s="1"/>
  <c r="K224" i="3"/>
  <c r="J565" i="17"/>
  <c r="K562" i="17"/>
  <c r="G59" i="4"/>
  <c r="G50" i="4" s="1"/>
  <c r="J431" i="7"/>
  <c r="K431" i="7"/>
  <c r="M28" i="17"/>
  <c r="N404" i="17"/>
  <c r="K401" i="17"/>
  <c r="K399" i="17" s="1"/>
  <c r="N589" i="17"/>
  <c r="K543" i="17"/>
  <c r="K541" i="17" s="1"/>
  <c r="K156" i="7"/>
  <c r="M398" i="7"/>
  <c r="L94" i="7"/>
  <c r="K38" i="3"/>
  <c r="J98" i="17"/>
  <c r="L95" i="17"/>
  <c r="L93" i="17" s="1"/>
  <c r="K94" i="7"/>
  <c r="J38" i="3"/>
  <c r="G94" i="7"/>
  <c r="F38" i="3"/>
  <c r="H36" i="3"/>
  <c r="N450" i="17"/>
  <c r="O450" i="17"/>
  <c r="M450" i="17"/>
  <c r="J448" i="17"/>
  <c r="J446" i="17" s="1"/>
  <c r="O561" i="17"/>
  <c r="N561" i="17"/>
  <c r="M561" i="17"/>
  <c r="H119" i="18"/>
  <c r="I119" i="18"/>
  <c r="G119" i="18"/>
  <c r="O545" i="17"/>
  <c r="N545" i="17"/>
  <c r="J543" i="17"/>
  <c r="J541" i="17" s="1"/>
  <c r="M545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N403" i="17"/>
  <c r="M403" i="17"/>
  <c r="J401" i="17"/>
  <c r="J399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I12" i="18" s="1"/>
  <c r="H82" i="18"/>
  <c r="H81" i="18" s="1"/>
  <c r="H67" i="4"/>
  <c r="G354" i="7" l="1"/>
  <c r="F122" i="18"/>
  <c r="M94" i="7"/>
  <c r="J154" i="7"/>
  <c r="J130" i="7" s="1"/>
  <c r="E19" i="4"/>
  <c r="E17" i="4" s="1"/>
  <c r="O109" i="17"/>
  <c r="O108" i="17" s="1"/>
  <c r="O102" i="17" s="1"/>
  <c r="O100" i="17" s="1"/>
  <c r="F278" i="3"/>
  <c r="J278" i="3"/>
  <c r="L221" i="17"/>
  <c r="J554" i="7"/>
  <c r="I222" i="3" s="1"/>
  <c r="I217" i="3" s="1"/>
  <c r="L554" i="7"/>
  <c r="K222" i="3" s="1"/>
  <c r="K217" i="3" s="1"/>
  <c r="N556" i="17"/>
  <c r="J283" i="17"/>
  <c r="J281" i="17" s="1"/>
  <c r="O288" i="17"/>
  <c r="N692" i="17"/>
  <c r="N689" i="17" s="1"/>
  <c r="N637" i="17" s="1"/>
  <c r="J102" i="17"/>
  <c r="J100" i="17" s="1"/>
  <c r="I67" i="4"/>
  <c r="I34" i="4" s="1"/>
  <c r="I19" i="4" s="1"/>
  <c r="N288" i="17"/>
  <c r="N283" i="17" s="1"/>
  <c r="N281" i="17" s="1"/>
  <c r="N221" i="17" s="1"/>
  <c r="M156" i="17"/>
  <c r="M154" i="17" s="1"/>
  <c r="M130" i="17" s="1"/>
  <c r="M637" i="17"/>
  <c r="L247" i="3"/>
  <c r="J689" i="17"/>
  <c r="J637" i="17" s="1"/>
  <c r="O692" i="17"/>
  <c r="O689" i="17" s="1"/>
  <c r="O637" i="17" s="1"/>
  <c r="K301" i="3"/>
  <c r="K299" i="3" s="1"/>
  <c r="K278" i="3" s="1"/>
  <c r="N109" i="17"/>
  <c r="N108" i="17" s="1"/>
  <c r="N102" i="17" s="1"/>
  <c r="N100" i="17" s="1"/>
  <c r="O556" i="17"/>
  <c r="J149" i="4"/>
  <c r="J36" i="4"/>
  <c r="M587" i="17"/>
  <c r="J736" i="7"/>
  <c r="M109" i="17"/>
  <c r="M108" i="17" s="1"/>
  <c r="M102" i="17" s="1"/>
  <c r="M100" i="17" s="1"/>
  <c r="O401" i="17"/>
  <c r="O399" i="17" s="1"/>
  <c r="M401" i="17"/>
  <c r="M399" i="17" s="1"/>
  <c r="M219" i="7"/>
  <c r="N156" i="17"/>
  <c r="N154" i="17" s="1"/>
  <c r="N130" i="17" s="1"/>
  <c r="O283" i="17"/>
  <c r="O281" i="17" s="1"/>
  <c r="O221" i="17" s="1"/>
  <c r="J221" i="17"/>
  <c r="M556" i="17"/>
  <c r="G11" i="18"/>
  <c r="F187" i="3"/>
  <c r="F185" i="3" s="1"/>
  <c r="F168" i="3" s="1"/>
  <c r="O615" i="17"/>
  <c r="O614" i="17" s="1"/>
  <c r="O609" i="17" s="1"/>
  <c r="J614" i="17"/>
  <c r="J609" i="17" s="1"/>
  <c r="F122" i="3"/>
  <c r="F120" i="3" s="1"/>
  <c r="F95" i="3" s="1"/>
  <c r="M283" i="17"/>
  <c r="M281" i="17" s="1"/>
  <c r="M221" i="17" s="1"/>
  <c r="O448" i="17"/>
  <c r="O446" i="17" s="1"/>
  <c r="D34" i="4"/>
  <c r="D19" i="4" s="1"/>
  <c r="M447" i="7"/>
  <c r="H34" i="4"/>
  <c r="H19" i="4" s="1"/>
  <c r="M615" i="17"/>
  <c r="M614" i="17" s="1"/>
  <c r="M609" i="17" s="1"/>
  <c r="N543" i="17"/>
  <c r="N541" i="17" s="1"/>
  <c r="M543" i="17"/>
  <c r="M541" i="17" s="1"/>
  <c r="N448" i="17"/>
  <c r="N446" i="17" s="1"/>
  <c r="N587" i="17"/>
  <c r="L410" i="17"/>
  <c r="N401" i="17"/>
  <c r="N399" i="17" s="1"/>
  <c r="O543" i="17"/>
  <c r="O541" i="17" s="1"/>
  <c r="L122" i="3"/>
  <c r="L120" i="3" s="1"/>
  <c r="L95" i="3" s="1"/>
  <c r="K554" i="17"/>
  <c r="K539" i="17" s="1"/>
  <c r="K12" i="17"/>
  <c r="G34" i="4"/>
  <c r="G19" i="4" s="1"/>
  <c r="K410" i="17"/>
  <c r="J356" i="17"/>
  <c r="K356" i="17"/>
  <c r="O587" i="17"/>
  <c r="G409" i="7"/>
  <c r="L706" i="7"/>
  <c r="M396" i="7"/>
  <c r="L167" i="3"/>
  <c r="L165" i="3" s="1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J230" i="3"/>
  <c r="K554" i="7"/>
  <c r="G28" i="3"/>
  <c r="G17" i="3" s="1"/>
  <c r="G16" i="3" s="1"/>
  <c r="H16" i="7"/>
  <c r="H15" i="7" s="1"/>
  <c r="J167" i="3"/>
  <c r="J165" i="3" s="1"/>
  <c r="J148" i="3" s="1"/>
  <c r="K396" i="7"/>
  <c r="K354" i="7" s="1"/>
  <c r="L429" i="7"/>
  <c r="L409" i="7" s="1"/>
  <c r="K181" i="3"/>
  <c r="K179" i="3" s="1"/>
  <c r="K168" i="3" s="1"/>
  <c r="M743" i="7"/>
  <c r="M706" i="7" s="1"/>
  <c r="L301" i="3"/>
  <c r="L299" i="3" s="1"/>
  <c r="L278" i="3" s="1"/>
  <c r="I121" i="18"/>
  <c r="G121" i="18"/>
  <c r="H121" i="18"/>
  <c r="J743" i="7"/>
  <c r="I301" i="3"/>
  <c r="I299" i="3" s="1"/>
  <c r="I278" i="3" s="1"/>
  <c r="K68" i="3"/>
  <c r="K66" i="3" s="1"/>
  <c r="K52" i="3" s="1"/>
  <c r="L154" i="7"/>
  <c r="L130" i="7" s="1"/>
  <c r="M429" i="7"/>
  <c r="L181" i="3"/>
  <c r="L179" i="3" s="1"/>
  <c r="L221" i="3"/>
  <c r="L219" i="3" s="1"/>
  <c r="M541" i="7"/>
  <c r="F217" i="3"/>
  <c r="G539" i="7"/>
  <c r="K706" i="17"/>
  <c r="K429" i="7"/>
  <c r="K409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N21" i="17"/>
  <c r="O21" i="17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6" i="7"/>
  <c r="K167" i="3"/>
  <c r="K165" i="3" s="1"/>
  <c r="K148" i="3" s="1"/>
  <c r="L396" i="7"/>
  <c r="L354" i="7" s="1"/>
  <c r="K154" i="7"/>
  <c r="K130" i="7" s="1"/>
  <c r="J68" i="3"/>
  <c r="J66" i="3" s="1"/>
  <c r="J52" i="3" s="1"/>
  <c r="I181" i="3"/>
  <c r="I179" i="3" s="1"/>
  <c r="I168" i="3" s="1"/>
  <c r="J429" i="7"/>
  <c r="J409" i="7" s="1"/>
  <c r="M154" i="7"/>
  <c r="M130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N373" i="17"/>
  <c r="N360" i="17" s="1"/>
  <c r="N358" i="17" s="1"/>
  <c r="O373" i="17"/>
  <c r="O360" i="17" s="1"/>
  <c r="O358" i="17" s="1"/>
  <c r="L225" i="3"/>
  <c r="M554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67" i="4"/>
  <c r="F36" i="3"/>
  <c r="L36" i="3"/>
  <c r="J36" i="3"/>
  <c r="K36" i="3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J706" i="17" l="1"/>
  <c r="J539" i="7"/>
  <c r="J34" i="4"/>
  <c r="J19" i="4" s="1"/>
  <c r="O356" i="17"/>
  <c r="L539" i="7"/>
  <c r="M356" i="17"/>
  <c r="J706" i="7"/>
  <c r="O410" i="17"/>
  <c r="N356" i="17"/>
  <c r="M354" i="7"/>
  <c r="M445" i="7"/>
  <c r="M409" i="7" s="1"/>
  <c r="L187" i="3"/>
  <c r="L185" i="3" s="1"/>
  <c r="L168" i="3" s="1"/>
  <c r="Q7" i="7"/>
  <c r="Q5" i="7"/>
  <c r="N410" i="17"/>
  <c r="M554" i="17"/>
  <c r="M539" i="17" s="1"/>
  <c r="N554" i="17"/>
  <c r="N539" i="17" s="1"/>
  <c r="K11" i="17"/>
  <c r="N706" i="17"/>
  <c r="O554" i="17"/>
  <c r="O539" i="17" s="1"/>
  <c r="K539" i="7"/>
  <c r="J222" i="3"/>
  <c r="J217" i="3" s="1"/>
  <c r="Q13" i="7"/>
  <c r="Q11" i="7"/>
  <c r="Q16" i="7"/>
  <c r="D17" i="15"/>
  <c r="M410" i="17"/>
  <c r="M706" i="17"/>
  <c r="O706" i="17"/>
  <c r="L217" i="3"/>
  <c r="L148" i="3"/>
  <c r="J554" i="17"/>
  <c r="J539" i="17" s="1"/>
  <c r="M539" i="7"/>
  <c r="I123" i="18"/>
  <c r="H123" i="18"/>
  <c r="G123" i="18"/>
  <c r="M19" i="4" l="1"/>
  <c r="G20" i="7"/>
  <c r="F21" i="3" s="1"/>
  <c r="J47" i="7"/>
  <c r="G195" i="4" s="1"/>
  <c r="G192" i="4" s="1"/>
  <c r="G180" i="4" s="1"/>
  <c r="G178" i="4" s="1"/>
  <c r="G17" i="4" s="1"/>
  <c r="O19" i="4" s="1"/>
  <c r="D195" i="4"/>
  <c r="D192" i="4" s="1"/>
  <c r="D180" i="4" s="1"/>
  <c r="D178" i="4" s="1"/>
  <c r="D17" i="4" s="1"/>
  <c r="L19" i="4" s="1"/>
  <c r="F195" i="4"/>
  <c r="F192" i="4" s="1"/>
  <c r="F180" i="4" s="1"/>
  <c r="F178" i="4" s="1"/>
  <c r="F17" i="4" s="1"/>
  <c r="N19" i="4" s="1"/>
  <c r="L47" i="7"/>
  <c r="I195" i="4" s="1"/>
  <c r="I192" i="4" s="1"/>
  <c r="I180" i="4" s="1"/>
  <c r="I178" i="4" s="1"/>
  <c r="I17" i="4" s="1"/>
  <c r="Q19" i="4" s="1"/>
  <c r="J195" i="4"/>
  <c r="J192" i="4" s="1"/>
  <c r="J180" i="4" s="1"/>
  <c r="J178" i="4" s="1"/>
  <c r="J17" i="4" s="1"/>
  <c r="R19" i="4" s="1"/>
  <c r="L44" i="17"/>
  <c r="L18" i="17" s="1"/>
  <c r="L16" i="17" s="1"/>
  <c r="L14" i="17" s="1"/>
  <c r="L12" i="17" s="1"/>
  <c r="L11" i="17" s="1"/>
  <c r="I20" i="7"/>
  <c r="H21" i="3" s="1"/>
  <c r="K47" i="7"/>
  <c r="K20" i="7" s="1"/>
  <c r="J21" i="3" s="1"/>
  <c r="H195" i="4" l="1"/>
  <c r="H192" i="4" s="1"/>
  <c r="H180" i="4" s="1"/>
  <c r="H178" i="4" s="1"/>
  <c r="H17" i="4" s="1"/>
  <c r="P19" i="4" s="1"/>
  <c r="L20" i="7"/>
  <c r="K21" i="3" s="1"/>
  <c r="J20" i="7"/>
  <c r="I21" i="3" s="1"/>
  <c r="J44" i="17"/>
  <c r="O44" i="17" s="1"/>
  <c r="O18" i="17" s="1"/>
  <c r="O16" i="17" s="1"/>
  <c r="O14" i="17" s="1"/>
  <c r="O12" i="17" s="1"/>
  <c r="O11" i="17" s="1"/>
  <c r="K18" i="7"/>
  <c r="G18" i="7"/>
  <c r="I18" i="7"/>
  <c r="M20" i="7"/>
  <c r="M44" i="17" l="1"/>
  <c r="M18" i="17" s="1"/>
  <c r="M16" i="17" s="1"/>
  <c r="M14" i="17" s="1"/>
  <c r="M12" i="17" s="1"/>
  <c r="M11" i="17" s="1"/>
  <c r="L18" i="7"/>
  <c r="L16" i="7" s="1"/>
  <c r="L15" i="7" s="1"/>
  <c r="U13" i="7" s="1"/>
  <c r="N44" i="17"/>
  <c r="N18" i="17" s="1"/>
  <c r="N16" i="17" s="1"/>
  <c r="N14" i="17" s="1"/>
  <c r="N12" i="17" s="1"/>
  <c r="N11" i="17" s="1"/>
  <c r="J18" i="7"/>
  <c r="J16" i="7" s="1"/>
  <c r="J15" i="7" s="1"/>
  <c r="J18" i="17"/>
  <c r="J16" i="17" s="1"/>
  <c r="J14" i="17" s="1"/>
  <c r="J12" i="17" s="1"/>
  <c r="J11" i="17" s="1"/>
  <c r="F19" i="3"/>
  <c r="F17" i="3" s="1"/>
  <c r="F16" i="3" s="1"/>
  <c r="G16" i="7"/>
  <c r="G15" i="7" s="1"/>
  <c r="I19" i="3"/>
  <c r="I17" i="3" s="1"/>
  <c r="I16" i="3" s="1"/>
  <c r="H19" i="3"/>
  <c r="H17" i="3" s="1"/>
  <c r="H16" i="3" s="1"/>
  <c r="I16" i="7"/>
  <c r="I15" i="7" s="1"/>
  <c r="M18" i="7"/>
  <c r="L21" i="3"/>
  <c r="K16" i="7"/>
  <c r="K15" i="7" s="1"/>
  <c r="J19" i="3"/>
  <c r="J17" i="3" s="1"/>
  <c r="J16" i="3" s="1"/>
  <c r="H17" i="15" l="1"/>
  <c r="K19" i="3"/>
  <c r="K17" i="3" s="1"/>
  <c r="K16" i="3" s="1"/>
  <c r="U11" i="7" s="1"/>
  <c r="U16" i="7"/>
  <c r="U5" i="7"/>
  <c r="U7" i="7"/>
  <c r="S7" i="7"/>
  <c r="F17" i="15"/>
  <c r="S16" i="7"/>
  <c r="S11" i="7"/>
  <c r="S13" i="7"/>
  <c r="S5" i="7"/>
  <c r="T11" i="7"/>
  <c r="T13" i="7"/>
  <c r="T16" i="7"/>
  <c r="T7" i="7"/>
  <c r="G17" i="15"/>
  <c r="T5" i="7"/>
  <c r="R7" i="7"/>
  <c r="R16" i="7"/>
  <c r="R13" i="7"/>
  <c r="E17" i="15"/>
  <c r="R11" i="7"/>
  <c r="R5" i="7"/>
  <c r="P16" i="7"/>
  <c r="P13" i="7"/>
  <c r="P7" i="7"/>
  <c r="P5" i="7"/>
  <c r="C17" i="15"/>
  <c r="P11" i="7"/>
  <c r="L19" i="3"/>
  <c r="L17" i="3" s="1"/>
  <c r="L16" i="3" s="1"/>
  <c r="M16" i="7"/>
  <c r="M15" i="7" s="1"/>
  <c r="I17" i="15" l="1"/>
  <c r="V11" i="7"/>
  <c r="V13" i="7"/>
  <c r="V16" i="7"/>
  <c r="V7" i="7"/>
  <c r="V5" i="7"/>
  <c r="R17" i="3"/>
  <c r="S17" i="3"/>
  <c r="Q17" i="3"/>
  <c r="T17" i="3"/>
  <c r="N17" i="3"/>
  <c r="O17" i="3"/>
  <c r="P17" i="3"/>
</calcChain>
</file>

<file path=xl/sharedStrings.xml><?xml version="1.0" encoding="utf-8"?>
<sst xmlns="http://schemas.openxmlformats.org/spreadsheetml/2006/main" count="3747" uniqueCount="1038">
  <si>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</si>
  <si>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</si>
  <si>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</si>
  <si>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</si>
  <si>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</si>
  <si>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</si>
  <si>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</si>
  <si>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</si>
  <si>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</si>
  <si>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</si>
  <si>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</si>
  <si>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</si>
  <si>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</si>
  <si>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</si>
  <si>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</si>
  <si>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</si>
  <si>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</si>
  <si>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</si>
  <si>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</si>
  <si>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</si>
  <si>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</si>
  <si>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</si>
  <si>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</si>
  <si>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</si>
  <si>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</si>
  <si>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</si>
  <si>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</si>
  <si>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</si>
  <si>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</si>
  <si>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</si>
  <si>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</si>
  <si>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</si>
  <si>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</si>
  <si>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</si>
  <si>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</si>
  <si>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</si>
  <si>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</si>
  <si>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</si>
  <si>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</si>
  <si>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</si>
  <si>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</si>
  <si>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</si>
  <si>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</si>
  <si>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</si>
  <si>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</si>
  <si>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</si>
  <si>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</si>
  <si>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</si>
  <si>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</si>
  <si>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</si>
  <si>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</si>
  <si>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</si>
  <si>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</si>
  <si>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</si>
  <si>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</si>
  <si>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</si>
  <si>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</si>
  <si>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</si>
  <si>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</si>
  <si>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</si>
  <si>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</si>
  <si>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</si>
  <si>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</si>
  <si>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</si>
  <si>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</si>
  <si>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</si>
  <si>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</si>
  <si>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</si>
  <si>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</si>
  <si>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</si>
  <si>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</si>
  <si>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</si>
  <si>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</si>
  <si>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</si>
  <si>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</si>
  <si>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</si>
  <si>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</si>
  <si>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</si>
  <si>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</si>
  <si>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</si>
  <si>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</si>
  <si>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</si>
  <si>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</si>
  <si>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</si>
  <si>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</si>
  <si>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</si>
  <si>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</si>
  <si>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</si>
  <si>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</si>
  <si>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</si>
  <si>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</si>
  <si>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</si>
  <si>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</si>
  <si>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</si>
  <si>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</si>
  <si>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</si>
  <si>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</si>
  <si>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</si>
  <si>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</si>
  <si>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</si>
  <si>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</si>
  <si>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</si>
  <si>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</si>
  <si>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</si>
  <si>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</si>
  <si>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</si>
  <si>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</si>
  <si>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</si>
  <si>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</si>
  <si>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</si>
  <si>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</si>
  <si>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</si>
  <si>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</si>
  <si>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</si>
  <si>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</si>
  <si>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</si>
  <si>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</si>
  <si>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</si>
  <si>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</si>
  <si>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</si>
  <si>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</si>
  <si>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</si>
  <si>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</si>
  <si>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</si>
  <si>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</si>
  <si>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</si>
  <si>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</si>
  <si>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</si>
  <si>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</si>
  <si>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</si>
  <si>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</si>
  <si>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</si>
  <si>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</si>
  <si>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</si>
  <si>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</si>
  <si>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</si>
  <si>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</si>
  <si>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</si>
  <si>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</si>
  <si>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</si>
  <si>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</si>
  <si>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</si>
  <si>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</si>
  <si>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</si>
  <si>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</si>
  <si>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</si>
  <si>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</si>
  <si>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</si>
  <si>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</si>
  <si>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</si>
  <si>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</si>
  <si>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</si>
  <si>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</si>
  <si>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</si>
  <si>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</si>
  <si>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</si>
  <si>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</si>
  <si>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</si>
  <si>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</si>
  <si>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</si>
  <si>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</si>
  <si>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</si>
  <si>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</si>
  <si>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</si>
  <si>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</si>
  <si>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</si>
  <si>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</si>
  <si>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</si>
  <si>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</si>
  <si>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</si>
  <si>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</si>
  <si>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</si>
  <si>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</si>
  <si>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</si>
  <si>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</si>
  <si>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</si>
  <si>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</si>
  <si>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</si>
  <si>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</si>
  <si>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</si>
  <si>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</si>
  <si>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</si>
  <si>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</si>
  <si>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</si>
  <si>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</si>
  <si>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</si>
  <si>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</si>
  <si>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</si>
  <si>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</si>
  <si>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</si>
  <si>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</si>
  <si>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</si>
  <si>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</si>
  <si>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</si>
  <si>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</si>
  <si>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</si>
  <si>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</si>
  <si>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</si>
  <si>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</si>
  <si>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</si>
  <si>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</si>
  <si>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</si>
  <si>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</si>
  <si>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</si>
  <si>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</si>
  <si>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</si>
  <si>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</si>
  <si>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</si>
  <si>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</si>
  <si>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</si>
  <si>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</si>
  <si>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</si>
  <si>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</si>
  <si>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</si>
  <si>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</si>
  <si>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</si>
  <si>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</si>
  <si>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</si>
  <si>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</si>
  <si>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</si>
  <si>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</si>
  <si>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</si>
  <si>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</si>
  <si>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</si>
  <si>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</si>
  <si>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</si>
  <si>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</si>
  <si>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</si>
  <si>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</si>
  <si>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</si>
  <si>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</si>
  <si>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</si>
  <si>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</si>
  <si>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</si>
  <si>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</si>
  <si>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</si>
  <si>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</si>
  <si>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</si>
  <si>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</si>
  <si>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</si>
  <si>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</si>
  <si>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</si>
  <si>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</si>
  <si>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</si>
  <si>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</si>
  <si>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</si>
  <si>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</si>
  <si>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</si>
  <si>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</si>
  <si>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</si>
  <si>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</si>
  <si>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</si>
  <si>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</si>
  <si>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</si>
  <si>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</si>
  <si>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</si>
  <si>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</si>
  <si>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</si>
  <si>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</si>
  <si>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</si>
  <si>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</si>
  <si>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</si>
  <si>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</si>
  <si>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</si>
  <si>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</si>
  <si>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</si>
  <si>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</si>
  <si>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</si>
  <si>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</si>
  <si>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</si>
  <si>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</si>
  <si>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</si>
  <si>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</si>
  <si>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</si>
  <si>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</si>
  <si>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</si>
  <si>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</si>
  <si>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</si>
  <si>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</si>
  <si>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</si>
  <si>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</si>
  <si>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</si>
  <si>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</si>
  <si>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</si>
  <si>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</si>
  <si>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</si>
  <si>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</si>
  <si>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</si>
  <si>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</si>
  <si>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</si>
  <si>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</si>
  <si>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</si>
  <si>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</si>
  <si>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</si>
  <si>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</si>
  <si>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</si>
  <si>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</si>
  <si>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</si>
  <si>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</si>
  <si>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</si>
  <si>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</si>
  <si>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</si>
  <si>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</si>
  <si>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</si>
  <si>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</si>
  <si>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</si>
  <si>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</si>
  <si>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</si>
  <si>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</si>
  <si>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</si>
  <si>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</si>
  <si>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</si>
  <si>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</si>
  <si>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</si>
  <si>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</si>
  <si>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</si>
  <si>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</si>
  <si>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</si>
  <si>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</si>
  <si>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</si>
  <si>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</si>
  <si>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</si>
  <si>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</si>
  <si>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</si>
  <si>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</si>
  <si>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</si>
  <si>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</si>
  <si>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</si>
  <si>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</si>
  <si>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</si>
  <si>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</si>
  <si>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</si>
  <si>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</si>
  <si>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</si>
  <si>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</si>
  <si>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</si>
  <si>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</si>
  <si>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</si>
  <si>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</si>
  <si>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</si>
  <si>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</si>
  <si>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</si>
  <si>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</si>
  <si>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</si>
  <si>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</si>
  <si>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</si>
  <si>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</si>
  <si>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</si>
  <si>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</si>
  <si>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</si>
  <si>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</si>
  <si>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</si>
  <si>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</si>
  <si>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</si>
  <si>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</si>
  <si>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</si>
  <si>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</si>
  <si>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</si>
  <si>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</si>
  <si>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</si>
  <si>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</si>
  <si>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</si>
  <si>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</si>
  <si>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</si>
  <si>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</si>
  <si>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</si>
  <si>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</si>
  <si>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</si>
  <si>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</si>
  <si>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</si>
  <si>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</si>
  <si>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</si>
  <si>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</si>
  <si>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</si>
  <si>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</si>
  <si>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</si>
  <si>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</si>
  <si>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</si>
  <si>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</si>
  <si>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</si>
  <si>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</si>
  <si>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</si>
  <si>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</si>
  <si>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</si>
  <si>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</si>
  <si>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</si>
  <si>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</si>
  <si>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</si>
  <si>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</si>
  <si>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</si>
  <si>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</si>
  <si>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</si>
  <si>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</si>
  <si>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</si>
  <si>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</si>
  <si>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</si>
  <si>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</si>
  <si>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</si>
  <si>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</si>
  <si>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</si>
  <si>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</si>
  <si>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</si>
  <si>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</si>
  <si>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</si>
  <si>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</si>
  <si>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</si>
  <si>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</si>
  <si>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</si>
  <si>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</si>
  <si>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</si>
  <si>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</si>
  <si>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</si>
  <si>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</si>
  <si>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</si>
  <si>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</si>
  <si>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</si>
  <si>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</si>
  <si>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</si>
  <si>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</si>
  <si>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</si>
  <si>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</si>
  <si>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</si>
  <si>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</si>
  <si>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</si>
  <si>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</si>
  <si>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</si>
  <si>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</si>
  <si>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</si>
  <si>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</si>
  <si>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</si>
  <si>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</si>
  <si>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</si>
  <si>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</si>
  <si>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</si>
  <si>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</si>
  <si>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</si>
  <si>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</si>
  <si>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</si>
  <si>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</si>
  <si>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</si>
  <si>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</si>
  <si>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</si>
  <si>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</si>
  <si>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</si>
  <si>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</si>
  <si>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</si>
  <si>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</si>
  <si>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</si>
  <si>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</si>
  <si>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</si>
  <si>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</si>
  <si>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</si>
  <si>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</si>
  <si>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</si>
  <si>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</si>
  <si>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</si>
  <si>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</si>
  <si>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</si>
  <si>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</si>
  <si>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</si>
  <si>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</si>
  <si>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</si>
  <si>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</si>
  <si>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</si>
  <si>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</si>
  <si>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</si>
  <si>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</si>
  <si>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</si>
  <si>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</si>
  <si>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</si>
  <si>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</si>
  <si>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</si>
  <si>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</si>
  <si>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</si>
  <si>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</si>
  <si>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</si>
  <si>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</si>
  <si>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</si>
  <si>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</si>
  <si>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</si>
  <si>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</si>
  <si>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</si>
  <si>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</si>
  <si>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</si>
  <si>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</si>
  <si>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</si>
  <si>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</si>
  <si>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</si>
  <si>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</si>
  <si>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</si>
  <si>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</si>
  <si>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</si>
  <si>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</si>
  <si>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</si>
  <si>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</si>
  <si>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</si>
  <si>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</si>
  <si>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</si>
  <si>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</si>
  <si>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</si>
  <si>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</si>
  <si>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</si>
  <si>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</si>
  <si>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</si>
  <si>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</si>
  <si>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</si>
  <si>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</si>
  <si>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</si>
  <si>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</si>
  <si>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</si>
  <si>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</si>
  <si>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</si>
  <si>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</si>
  <si>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</si>
  <si>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</si>
  <si>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</si>
  <si>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</si>
  <si>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</si>
  <si>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</si>
  <si>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</si>
  <si>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</si>
  <si>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</si>
  <si>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</si>
  <si>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</si>
  <si>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</si>
  <si>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</si>
  <si>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</si>
  <si>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</si>
  <si>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</si>
  <si>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</si>
  <si>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</si>
  <si>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</si>
  <si>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</si>
  <si>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</si>
  <si>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</si>
  <si>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</si>
  <si>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</si>
  <si>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</si>
  <si>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</si>
  <si>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</si>
  <si>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</si>
  <si>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</si>
  <si>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</si>
  <si>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</si>
  <si>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</si>
  <si>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</si>
  <si>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</si>
  <si>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</si>
  <si>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</si>
  <si>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</si>
  <si>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</si>
  <si>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</si>
  <si>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</si>
  <si>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</si>
  <si>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</si>
  <si>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</si>
  <si>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</si>
  <si>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</si>
  <si>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</si>
  <si>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</si>
  <si>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</si>
  <si>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</si>
  <si>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</si>
  <si>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</si>
  <si>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</si>
  <si>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</si>
  <si>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</si>
  <si>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</si>
  <si>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</si>
  <si>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</si>
  <si>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</si>
  <si>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</si>
  <si>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</si>
  <si>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</si>
  <si>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</si>
  <si>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</si>
  <si>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</si>
  <si>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</si>
  <si>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</si>
  <si>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</si>
  <si>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</si>
  <si>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</si>
  <si>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</si>
  <si>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</si>
  <si>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</si>
  <si>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</si>
  <si>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</si>
  <si>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</si>
  <si>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</si>
  <si>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</si>
  <si>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</si>
  <si>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</si>
  <si>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</si>
  <si>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</si>
  <si>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</si>
  <si>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</si>
  <si>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</si>
  <si>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</si>
  <si>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</si>
  <si>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</si>
  <si>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</si>
  <si>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</si>
  <si>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</si>
  <si>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</si>
  <si>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</si>
  <si>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</si>
  <si>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</si>
  <si>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</si>
  <si>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</si>
  <si>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</si>
  <si>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</si>
  <si>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</si>
  <si>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</si>
  <si>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</si>
  <si>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</si>
  <si>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</si>
  <si>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</si>
  <si>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</si>
  <si>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</si>
  <si>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</si>
  <si>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</si>
  <si>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</si>
  <si>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</si>
  <si>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</si>
  <si>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</si>
  <si>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</si>
  <si>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</si>
  <si>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</si>
  <si>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</si>
  <si>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</si>
  <si>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</si>
  <si>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</si>
  <si>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</si>
  <si>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</si>
  <si>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</si>
  <si>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</si>
  <si>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</si>
  <si>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</si>
  <si>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</si>
  <si>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</si>
  <si>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</si>
  <si>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</si>
  <si>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</si>
  <si>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</si>
  <si>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</si>
  <si>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</si>
  <si>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</si>
  <si>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</si>
  <si>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</si>
  <si>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</si>
  <si>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</si>
  <si>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</si>
  <si>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</si>
  <si>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</si>
  <si>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</si>
  <si>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</si>
  <si>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</si>
  <si>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</si>
  <si>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</si>
  <si>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</si>
  <si>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</si>
  <si>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</si>
  <si>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</si>
  <si>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</si>
  <si>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</si>
  <si>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</si>
  <si>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</si>
  <si>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</si>
  <si>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</si>
  <si>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</si>
  <si>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</si>
  <si>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</si>
  <si>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</si>
  <si>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</si>
  <si>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</si>
  <si>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</si>
  <si>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</si>
  <si>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</si>
  <si>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</si>
  <si>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</si>
  <si>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</si>
  <si>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</si>
  <si>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</si>
  <si>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</si>
  <si>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</si>
  <si>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</si>
  <si>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</si>
  <si>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</si>
  <si>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</si>
  <si>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</si>
  <si>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</si>
  <si>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</si>
  <si>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</si>
  <si>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</si>
  <si>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</si>
  <si>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</si>
  <si>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</si>
  <si>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</si>
  <si>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</si>
  <si>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</si>
  <si>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</si>
  <si>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</si>
  <si>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</si>
  <si>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</si>
  <si>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</si>
  <si>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</si>
  <si>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</si>
  <si>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</si>
  <si>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</si>
  <si>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</si>
  <si>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</si>
  <si>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</si>
  <si>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</si>
  <si>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</si>
  <si>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</si>
  <si>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</si>
  <si>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</si>
  <si>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</si>
  <si>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</si>
  <si>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</si>
  <si>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</si>
  <si>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</si>
  <si>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</si>
  <si>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</si>
  <si>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</si>
  <si>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</si>
  <si>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</si>
  <si>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</si>
  <si>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</si>
  <si>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</si>
  <si>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</si>
  <si>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</si>
  <si>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</si>
  <si>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</si>
  <si>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</si>
  <si>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</si>
  <si>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</si>
  <si>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</si>
  <si>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</si>
  <si>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</si>
  <si>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</si>
  <si>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</si>
  <si>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</si>
  <si>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</si>
  <si>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</si>
  <si>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</si>
  <si>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</si>
  <si>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</si>
  <si>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</si>
  <si>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</si>
  <si>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</si>
  <si>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</si>
  <si>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</si>
  <si>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</si>
  <si>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</si>
  <si>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</si>
  <si>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</si>
  <si>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</si>
  <si>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</si>
  <si>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</si>
  <si>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</si>
  <si>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</si>
  <si>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</si>
  <si>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</si>
  <si>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</si>
  <si>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</si>
  <si>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</si>
  <si>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</si>
  <si>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</si>
  <si>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</si>
  <si>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</si>
  <si>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</si>
  <si>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</si>
  <si>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</si>
  <si>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</si>
  <si>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</si>
  <si>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</si>
  <si>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</si>
  <si>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</si>
  <si>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</si>
  <si>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</si>
  <si>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</si>
  <si>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</si>
  <si>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</si>
  <si>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</si>
  <si>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</si>
  <si>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</si>
  <si>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</si>
  <si>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</si>
  <si>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</si>
  <si>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</si>
  <si>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</si>
  <si>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</si>
  <si>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</si>
  <si>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</si>
  <si>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</si>
  <si>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</si>
  <si>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</si>
  <si>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</si>
  <si>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</si>
  <si>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</si>
  <si>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</si>
  <si>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</si>
  <si>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</si>
  <si>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</si>
  <si>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</si>
  <si>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</si>
  <si>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</si>
  <si>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</si>
  <si>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</si>
  <si>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</si>
  <si>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</si>
  <si>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</si>
  <si>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</si>
  <si>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</si>
  <si>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</si>
  <si>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</si>
  <si>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</si>
  <si>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</si>
  <si>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</si>
  <si>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</si>
  <si>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</si>
  <si>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</si>
  <si>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</si>
  <si>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</si>
  <si>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</si>
  <si>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</si>
  <si>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</si>
  <si>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</si>
  <si>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</si>
  <si>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</si>
  <si>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</si>
  <si>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</si>
  <si>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</si>
  <si>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</si>
  <si>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</si>
  <si>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</si>
  <si>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</si>
  <si>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</si>
  <si>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</si>
  <si>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</si>
  <si>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</si>
  <si>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</si>
  <si>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</si>
  <si>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</si>
  <si>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</si>
  <si>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</si>
  <si>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</si>
  <si>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</si>
  <si>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</si>
  <si>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</si>
  <si>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</si>
  <si>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</si>
  <si>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</si>
  <si>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</si>
  <si>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</si>
  <si>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</si>
  <si>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</si>
  <si>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</si>
  <si>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</si>
  <si>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</si>
  <si>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</si>
  <si>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</si>
  <si>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</si>
  <si>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</si>
  <si>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</si>
  <si>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</si>
  <si>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</si>
  <si>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</si>
  <si>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</si>
  <si>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</si>
  <si>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</si>
  <si>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</si>
  <si>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</si>
  <si>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</si>
  <si>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</si>
  <si>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</si>
  <si>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</si>
  <si>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</si>
  <si>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</si>
  <si>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</si>
  <si>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</si>
  <si>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</si>
  <si>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</si>
  <si>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</si>
  <si>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</si>
  <si>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</si>
  <si>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</si>
  <si>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</si>
  <si>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</si>
  <si>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</si>
  <si>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</si>
  <si>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</si>
  <si>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</si>
  <si>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</si>
  <si>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</si>
  <si>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</si>
  <si>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</si>
  <si>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</si>
  <si>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</si>
  <si>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</si>
  <si>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</si>
  <si>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</si>
  <si>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</si>
  <si>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</si>
  <si>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</si>
  <si>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</si>
  <si>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</si>
  <si>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</si>
  <si>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</si>
  <si>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</si>
  <si>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</si>
  <si>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</si>
  <si>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</si>
  <si>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</si>
  <si>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</si>
  <si>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</si>
  <si>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</si>
  <si>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</si>
  <si>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</si>
  <si>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</si>
  <si>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</si>
  <si>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</si>
  <si>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</si>
  <si>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</si>
  <si>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</si>
  <si>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</si>
  <si>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</si>
  <si>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</si>
  <si>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</si>
  <si>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</si>
  <si>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</si>
  <si>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</si>
  <si>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</si>
  <si>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</si>
  <si>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</si>
  <si>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</si>
  <si>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</si>
  <si>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</si>
  <si>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</si>
  <si>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</si>
  <si>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</si>
  <si>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</si>
  <si>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</si>
  <si>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</si>
  <si>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</si>
  <si>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</si>
  <si>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</si>
  <si>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</si>
  <si>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</si>
  <si>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</si>
  <si>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</si>
  <si>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</si>
  <si>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</si>
  <si>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</si>
  <si>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</si>
  <si>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</si>
  <si>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</si>
  <si>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</si>
  <si>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</si>
  <si>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</si>
  <si>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</si>
  <si>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</si>
  <si>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</si>
  <si>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</si>
  <si>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</si>
  <si>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</si>
  <si>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</si>
  <si>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</si>
  <si>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</si>
  <si>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</si>
  <si>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</si>
  <si>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</si>
  <si>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</si>
  <si>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</si>
  <si>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</si>
  <si>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</si>
  <si>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</si>
  <si>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</si>
  <si>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</si>
  <si>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</si>
  <si>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</si>
  <si>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</si>
  <si>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</si>
  <si>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</si>
  <si>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</si>
  <si>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</si>
  <si>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</si>
  <si>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</si>
  <si>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</si>
  <si>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</si>
  <si>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</si>
  <si>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</si>
  <si>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</si>
  <si>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</si>
  <si>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</si>
  <si>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</si>
  <si>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</si>
  <si>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</si>
  <si>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</si>
  <si>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</si>
  <si>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</si>
  <si>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</si>
  <si>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</si>
  <si>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</si>
  <si>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</si>
  <si>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</si>
  <si>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</si>
  <si>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</si>
  <si>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</si>
  <si>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</si>
  <si>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</si>
  <si>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</si>
  <si>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</si>
  <si>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</si>
  <si>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</si>
  <si>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</si>
  <si>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</si>
  <si>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</si>
  <si>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</si>
  <si>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</si>
  <si>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</si>
  <si>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</si>
  <si>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</si>
  <si>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</si>
  <si>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</si>
  <si>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</si>
  <si>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 xml:space="preserve">Գյումրի համայնքի ավագանու 2023 թ.-ի </t>
  </si>
  <si>
    <t>Հավելված 4</t>
  </si>
  <si>
    <t>a</t>
  </si>
  <si>
    <t xml:space="preserve">դեկտեմբերի  13-ի N 251-Ն որոշման </t>
  </si>
  <si>
    <t xml:space="preserve">  դեկտեմբերի 26-ի N 266 Ն որոշման &gt;&gt;</t>
  </si>
  <si>
    <t>Հավելված 2՝</t>
  </si>
  <si>
    <t xml:space="preserve">                                       դեկտեմբերի   13-ի N 251-Ն որոշման </t>
  </si>
  <si>
    <t xml:space="preserve">                 դեկտեմբերի  13 -ի N 251-Ն որոշման </t>
  </si>
  <si>
    <t>Հավելված 1՝</t>
  </si>
  <si>
    <t xml:space="preserve">Հավելված` </t>
  </si>
  <si>
    <t xml:space="preserve">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</si>
</sst>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6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164" fontId="1" fillId="0" borderId="1" xfId="0" quotePrefix="1" applyNumberFormat="1" applyFont="1" applyBorder="1" applyAlignment="1">
      <alignment horizontal="center" vertical="center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view="pageBreakPreview" topLeftCell="C67" zoomScale="60" workbookViewId="0">
      <selection activeCell="N10" sqref="N10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1" width="9.140625" style="90"/>
    <col min="12" max="12" width="9.85546875" style="90" bestFit="1" customWidth="1"/>
    <col min="13" max="13" width="13.5703125" style="90" bestFit="1" customWidth="1"/>
    <col min="14" max="14" width="13.140625" style="90" bestFit="1" customWidth="1"/>
    <col min="15" max="15" width="11.42578125" style="90" customWidth="1"/>
    <col min="16" max="16" width="13.42578125" style="90" bestFit="1" customWidth="1"/>
    <col min="17" max="17" width="13" style="90" bestFit="1" customWidth="1"/>
    <col min="18" max="18" width="13.5703125" style="90" bestFit="1" customWidth="1"/>
    <col min="19" max="19" width="11.28515625" style="90" bestFit="1" customWidth="1"/>
    <col min="20" max="16384" width="9.140625" style="90"/>
  </cols>
  <sheetData>
    <row r="1" spans="1:19" x14ac:dyDescent="0.25">
      <c r="H1" s="92" t="s">
        <v>1035</v>
      </c>
    </row>
    <row r="2" spans="1:19" x14ac:dyDescent="0.25">
      <c r="G2" s="293" t="s">
        <v>610</v>
      </c>
      <c r="H2" s="293"/>
      <c r="I2" s="293"/>
      <c r="J2" s="293"/>
    </row>
    <row r="3" spans="1:19" x14ac:dyDescent="0.25">
      <c r="G3" s="293" t="s">
        <v>1027</v>
      </c>
      <c r="H3" s="293"/>
      <c r="I3" s="293"/>
      <c r="J3" s="293"/>
    </row>
    <row r="4" spans="1:19" x14ac:dyDescent="0.25">
      <c r="G4" s="292" t="s">
        <v>1034</v>
      </c>
      <c r="H4" s="292"/>
      <c r="I4" s="292"/>
      <c r="J4" s="292"/>
    </row>
    <row r="5" spans="1:19" x14ac:dyDescent="0.25">
      <c r="C5" s="203"/>
      <c r="G5" s="294" t="s">
        <v>1026</v>
      </c>
      <c r="H5" s="294"/>
      <c r="I5" s="294"/>
      <c r="J5" s="294"/>
    </row>
    <row r="6" spans="1:19" x14ac:dyDescent="0.25">
      <c r="G6" s="293" t="s">
        <v>610</v>
      </c>
      <c r="H6" s="293"/>
      <c r="I6" s="293"/>
      <c r="J6" s="293"/>
    </row>
    <row r="7" spans="1:19" x14ac:dyDescent="0.25">
      <c r="G7" s="293" t="s">
        <v>867</v>
      </c>
      <c r="H7" s="293"/>
      <c r="I7" s="293"/>
      <c r="J7" s="293"/>
    </row>
    <row r="8" spans="1:19" x14ac:dyDescent="0.25">
      <c r="G8" s="292" t="s">
        <v>1025</v>
      </c>
      <c r="H8" s="292"/>
      <c r="I8" s="292"/>
      <c r="J8" s="292"/>
    </row>
    <row r="9" spans="1:19" ht="20.25" x14ac:dyDescent="0.25">
      <c r="A9" s="283" t="s">
        <v>705</v>
      </c>
      <c r="B9" s="283"/>
      <c r="C9" s="283"/>
      <c r="D9" s="283"/>
      <c r="E9" s="283"/>
      <c r="F9" s="283"/>
      <c r="H9" s="90"/>
      <c r="I9" s="90"/>
    </row>
    <row r="10" spans="1:19" ht="20.25" x14ac:dyDescent="0.25">
      <c r="A10" s="283" t="s">
        <v>706</v>
      </c>
      <c r="B10" s="283"/>
      <c r="C10" s="283"/>
      <c r="D10" s="283"/>
      <c r="E10" s="283"/>
      <c r="F10" s="283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0" t="s">
        <v>709</v>
      </c>
      <c r="D12" s="91" t="s">
        <v>707</v>
      </c>
      <c r="E12" s="91"/>
      <c r="F12" s="91"/>
      <c r="G12" s="284" t="s">
        <v>764</v>
      </c>
      <c r="H12" s="285"/>
      <c r="I12" s="285"/>
      <c r="J12" s="286"/>
    </row>
    <row r="13" spans="1:19" x14ac:dyDescent="0.25">
      <c r="A13" s="247" t="s">
        <v>143</v>
      </c>
      <c r="B13" s="247" t="s">
        <v>708</v>
      </c>
      <c r="C13" s="281"/>
      <c r="D13" s="287" t="s">
        <v>373</v>
      </c>
      <c r="E13" s="92" t="s">
        <v>154</v>
      </c>
      <c r="G13" s="289" t="s">
        <v>372</v>
      </c>
      <c r="H13" s="290"/>
      <c r="I13" s="290"/>
      <c r="J13" s="291"/>
    </row>
    <row r="14" spans="1:19" ht="27.75" thickBot="1" x14ac:dyDescent="0.3">
      <c r="A14" s="248"/>
      <c r="B14" s="248"/>
      <c r="C14" s="282"/>
      <c r="D14" s="288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6588356.222000001</v>
      </c>
      <c r="E16" s="88">
        <f t="shared" si="0"/>
        <v>4674186.3920000009</v>
      </c>
      <c r="F16" s="88">
        <f t="shared" si="0"/>
        <v>2261054.5300000003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4996216.4035873022</v>
      </c>
      <c r="J16" s="81">
        <f t="shared" si="0"/>
        <v>6588356.222000001</v>
      </c>
      <c r="M16" s="275">
        <v>6588356.222000001</v>
      </c>
      <c r="N16" s="90">
        <v>4674186.3920000009</v>
      </c>
      <c r="O16" s="90">
        <v>2261054.5300000003</v>
      </c>
      <c r="P16" s="90">
        <v>2552727.3777936506</v>
      </c>
      <c r="Q16" s="90">
        <v>3684293.1555873016</v>
      </c>
      <c r="R16" s="90">
        <v>4996216.4035873022</v>
      </c>
      <c r="S16" s="275">
        <v>6588356.222000001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1262045.4060000002</v>
      </c>
      <c r="E17" s="88">
        <f>SUM(E18,E22,E24,E47,E51)</f>
        <v>1262045.4060000002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1262045.4060000002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ht="27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133764.894</v>
      </c>
      <c r="E24" s="88">
        <f>SUM(E25)</f>
        <v>133764.894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133764.894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133764.894</v>
      </c>
      <c r="E25" s="146">
        <f>E26+E29+E30+E31+E32+E33+E34+E35+E36+E37+E38+E39+E40+E41+E42+E43+E44+E45+E46</f>
        <v>133764.894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133764.894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19625</v>
      </c>
      <c r="E26" s="146">
        <f>SUM(E27:E28)</f>
        <v>19625</v>
      </c>
      <c r="F26" s="146" t="s">
        <v>0</v>
      </c>
      <c r="G26" s="146">
        <v>2614.0873015873017</v>
      </c>
      <c r="H26" s="146">
        <v>5228.1746031746034</v>
      </c>
      <c r="I26" s="146">
        <v>7884.4246031746025</v>
      </c>
      <c r="J26" s="146">
        <f t="shared" ref="J26:J46" si="2">+D26</f>
        <v>19625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19625</v>
      </c>
      <c r="E27" s="146">
        <v>19625</v>
      </c>
      <c r="F27" s="146" t="s">
        <v>0</v>
      </c>
      <c r="G27" s="146">
        <v>2614.0873015873017</v>
      </c>
      <c r="H27" s="146">
        <v>5228.1746031746034</v>
      </c>
      <c r="I27" s="146">
        <v>7884.4246031746025</v>
      </c>
      <c r="J27" s="146">
        <f t="shared" si="2"/>
        <v>19625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ref="G28:G46" si="3">+D28/252*62</f>
        <v>0</v>
      </c>
      <c r="H28" s="146">
        <f t="shared" ref="H28:H46" si="4">+D28/252*124</f>
        <v>0</v>
      </c>
      <c r="I28" s="146">
        <f t="shared" ref="I28:I46" si="5">+D28/252*187</f>
        <v>0</v>
      </c>
      <c r="J28" s="146">
        <f t="shared" si="2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3"/>
        <v>20.666666666666664</v>
      </c>
      <c r="H29" s="146">
        <f t="shared" si="4"/>
        <v>41.333333333333329</v>
      </c>
      <c r="I29" s="146">
        <f t="shared" si="5"/>
        <v>62.333333333333329</v>
      </c>
      <c r="J29" s="146">
        <f t="shared" si="2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3"/>
        <v>8.6111111111111107</v>
      </c>
      <c r="H30" s="146">
        <f t="shared" si="4"/>
        <v>17.222222222222221</v>
      </c>
      <c r="I30" s="146">
        <f t="shared" si="5"/>
        <v>25.972222222222225</v>
      </c>
      <c r="J30" s="146">
        <f t="shared" si="2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3"/>
        <v>3838.0952380952381</v>
      </c>
      <c r="H31" s="146">
        <f t="shared" si="4"/>
        <v>7676.1904761904761</v>
      </c>
      <c r="I31" s="146">
        <f t="shared" si="5"/>
        <v>11576.190476190477</v>
      </c>
      <c r="J31" s="146">
        <f t="shared" si="2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3"/>
        <v>531.42857142857144</v>
      </c>
      <c r="H32" s="146">
        <f t="shared" si="4"/>
        <v>1062.8571428571429</v>
      </c>
      <c r="I32" s="146">
        <f t="shared" si="5"/>
        <v>1602.8571428571429</v>
      </c>
      <c r="J32" s="146">
        <f t="shared" si="2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3"/>
        <v>467.46031746031747</v>
      </c>
      <c r="H33" s="146">
        <f t="shared" si="4"/>
        <v>934.92063492063494</v>
      </c>
      <c r="I33" s="146">
        <f t="shared" si="5"/>
        <v>1409.9206349206349</v>
      </c>
      <c r="J33" s="146">
        <f t="shared" si="2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3"/>
        <v>7321.9047619047624</v>
      </c>
      <c r="H34" s="146">
        <f t="shared" si="4"/>
        <v>14643.809523809525</v>
      </c>
      <c r="I34" s="146">
        <f t="shared" si="5"/>
        <v>22083.809523809527</v>
      </c>
      <c r="J34" s="146">
        <f t="shared" si="2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3"/>
        <v>1018.3485238095238</v>
      </c>
      <c r="H35" s="146">
        <f t="shared" si="4"/>
        <v>2036.6970476190477</v>
      </c>
      <c r="I35" s="146">
        <f t="shared" si="5"/>
        <v>3071.4705476190475</v>
      </c>
      <c r="J35" s="146">
        <f t="shared" si="2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3"/>
        <v>738.09523809523807</v>
      </c>
      <c r="H36" s="146">
        <f t="shared" si="4"/>
        <v>1476.1904761904761</v>
      </c>
      <c r="I36" s="146">
        <f t="shared" si="5"/>
        <v>2226.1904761904761</v>
      </c>
      <c r="J36" s="146">
        <f t="shared" si="2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3"/>
        <v>1007.9428571428571</v>
      </c>
      <c r="H37" s="146">
        <f t="shared" si="4"/>
        <v>2015.8857142857141</v>
      </c>
      <c r="I37" s="146">
        <f t="shared" si="5"/>
        <v>3040.0857142857139</v>
      </c>
      <c r="J37" s="146">
        <f t="shared" si="2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3"/>
        <v>553.57142857142856</v>
      </c>
      <c r="H38" s="146">
        <f t="shared" si="4"/>
        <v>1107.1428571428571</v>
      </c>
      <c r="I38" s="146">
        <f t="shared" si="5"/>
        <v>1669.6428571428571</v>
      </c>
      <c r="J38" s="146">
        <f t="shared" si="2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3"/>
        <v>12123.214285714284</v>
      </c>
      <c r="H39" s="146">
        <f t="shared" si="4"/>
        <v>24246.428571428569</v>
      </c>
      <c r="I39" s="146">
        <f t="shared" si="5"/>
        <v>36565.178571428572</v>
      </c>
      <c r="J39" s="146">
        <f t="shared" si="2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3"/>
        <v>98.412698412698404</v>
      </c>
      <c r="H40" s="146">
        <f t="shared" si="4"/>
        <v>196.82539682539681</v>
      </c>
      <c r="I40" s="146">
        <f t="shared" si="5"/>
        <v>296.82539682539681</v>
      </c>
      <c r="J40" s="146">
        <f t="shared" si="2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3"/>
        <v>34.444444444444443</v>
      </c>
      <c r="H41" s="146">
        <f t="shared" si="4"/>
        <v>68.888888888888886</v>
      </c>
      <c r="I41" s="146">
        <f t="shared" si="5"/>
        <v>103.8888888888889</v>
      </c>
      <c r="J41" s="146">
        <f t="shared" si="2"/>
        <v>140</v>
      </c>
    </row>
    <row r="42" spans="1:10" ht="67.5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3"/>
        <v>123.01587301587301</v>
      </c>
      <c r="H42" s="146">
        <f t="shared" si="4"/>
        <v>246.03174603174602</v>
      </c>
      <c r="I42" s="146">
        <f t="shared" si="5"/>
        <v>371.03174603174602</v>
      </c>
      <c r="J42" s="146">
        <f t="shared" si="2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3"/>
        <v>0</v>
      </c>
      <c r="H43" s="146">
        <f t="shared" si="4"/>
        <v>0</v>
      </c>
      <c r="I43" s="146">
        <f t="shared" si="5"/>
        <v>0</v>
      </c>
      <c r="J43" s="146">
        <f t="shared" si="2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3"/>
        <v>24.603174603174601</v>
      </c>
      <c r="H44" s="146">
        <f t="shared" si="4"/>
        <v>49.206349206349202</v>
      </c>
      <c r="I44" s="146">
        <f t="shared" si="5"/>
        <v>74.206349206349202</v>
      </c>
      <c r="J44" s="146">
        <f t="shared" si="2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3"/>
        <v>172.22222222222223</v>
      </c>
      <c r="H45" s="146">
        <f t="shared" si="4"/>
        <v>344.44444444444446</v>
      </c>
      <c r="I45" s="146">
        <f t="shared" si="5"/>
        <v>519.44444444444446</v>
      </c>
      <c r="J45" s="146">
        <f t="shared" si="2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3"/>
        <v>0</v>
      </c>
      <c r="H46" s="146">
        <f t="shared" si="4"/>
        <v>0</v>
      </c>
      <c r="I46" s="146">
        <f t="shared" si="5"/>
        <v>0</v>
      </c>
      <c r="J46" s="146">
        <f t="shared" si="2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51500</v>
      </c>
      <c r="E47" s="88">
        <f>SUM(E48)</f>
        <v>51500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51500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51500</v>
      </c>
      <c r="E48" s="146">
        <f>SUM(E49,E50)</f>
        <v>51500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51500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39000</v>
      </c>
      <c r="E50" s="146">
        <v>39000</v>
      </c>
      <c r="F50" s="146" t="s">
        <v>0</v>
      </c>
      <c r="G50" s="146">
        <v>8611.1111111111113</v>
      </c>
      <c r="H50" s="146">
        <v>17222.222222222223</v>
      </c>
      <c r="I50" s="146">
        <v>25972.222222222223</v>
      </c>
      <c r="J50" s="146">
        <f>+D50</f>
        <v>39000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4503344.53</v>
      </c>
      <c r="E57" s="88">
        <f t="shared" si="7"/>
        <v>2589174.7000000002</v>
      </c>
      <c r="F57" s="88">
        <f t="shared" si="7"/>
        <v>1914169.83</v>
      </c>
      <c r="G57" s="88">
        <f t="shared" si="7"/>
        <v>2068534.0250000001</v>
      </c>
      <c r="H57" s="88">
        <f t="shared" si="7"/>
        <v>2715906.45</v>
      </c>
      <c r="I57" s="88">
        <f t="shared" si="7"/>
        <v>3535826.7750000004</v>
      </c>
      <c r="J57" s="88">
        <f t="shared" si="7"/>
        <v>4503344.53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153571.73000000001</v>
      </c>
      <c r="E64" s="88" t="s">
        <v>0</v>
      </c>
      <c r="F64" s="88">
        <f>SUM(F65)</f>
        <v>153571.73000000001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153571.73000000001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153571.73000000001</v>
      </c>
      <c r="E65" s="146" t="s">
        <v>0</v>
      </c>
      <c r="F65" s="146">
        <v>153571.73000000001</v>
      </c>
      <c r="G65" s="146">
        <v>0</v>
      </c>
      <c r="H65" s="146">
        <v>0</v>
      </c>
      <c r="I65" s="146">
        <v>0</v>
      </c>
      <c r="J65" s="146">
        <f>+D65</f>
        <v>153571.73000000001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1760598.1</v>
      </c>
      <c r="E73" s="88" t="s">
        <v>0</v>
      </c>
      <c r="F73" s="88">
        <f>SUM(F74:F75)</f>
        <v>1760598.1</v>
      </c>
      <c r="G73" s="82">
        <f>SUM(G74:G75)</f>
        <v>1421326.6</v>
      </c>
      <c r="H73" s="82">
        <f>SUM(H74:H75)</f>
        <v>1421326.6</v>
      </c>
      <c r="I73" s="82">
        <f>SUM(I74:I75)</f>
        <v>1593949.5</v>
      </c>
      <c r="J73" s="82">
        <f>SUM(J74:J75)</f>
        <v>1760598.1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1760598.1</v>
      </c>
      <c r="E74" s="146" t="s">
        <v>0</v>
      </c>
      <c r="F74" s="146">
        <v>1760598.1</v>
      </c>
      <c r="G74" s="146">
        <v>1421326.6</v>
      </c>
      <c r="H74" s="146">
        <v>1421326.6</v>
      </c>
      <c r="I74" s="146">
        <v>1593949.5</v>
      </c>
      <c r="J74" s="146">
        <f>+D74</f>
        <v>1760598.1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822966.28600000008</v>
      </c>
      <c r="E76" s="88">
        <f t="shared" si="8"/>
        <v>822966.28600000008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822966.28600000008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40.5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67.5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597559.5</v>
      </c>
      <c r="E90" s="88">
        <f>E91+E114+E115</f>
        <v>597559.5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597559.5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48.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131000</v>
      </c>
      <c r="E114" s="146">
        <v>131000</v>
      </c>
      <c r="F114" s="146" t="s">
        <v>0</v>
      </c>
      <c r="G114" s="146">
        <v>14761.904761904761</v>
      </c>
      <c r="H114" s="146">
        <v>29523.809523809523</v>
      </c>
      <c r="I114" s="146">
        <v>44523.809523809527</v>
      </c>
      <c r="J114" s="146">
        <f t="shared" si="14"/>
        <v>131000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56600</v>
      </c>
      <c r="E125" s="88">
        <f>SUM(E126:E128)</f>
        <v>56600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56600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40.5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tntesagitakan'!I778</f>
        <v>346884.7</v>
      </c>
      <c r="G127" s="151">
        <f>+'4.Gorcarakan ev tntesagitakan'!J778</f>
        <v>85344.648412698414</v>
      </c>
      <c r="H127" s="151">
        <f>+'4.Gorcarakan ev tntesagitakan'!K778</f>
        <v>170689.29682539683</v>
      </c>
      <c r="I127" s="151">
        <f>+'4.Gorcarakan ev tntesagitakan'!L778</f>
        <v>257410.47182539685</v>
      </c>
      <c r="J127" s="151">
        <f>+'4.Gorcarakan ev tntesagitakan'!M778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56600</v>
      </c>
      <c r="E128" s="261">
        <v>56600</v>
      </c>
      <c r="F128" s="146">
        <v>0</v>
      </c>
      <c r="G128" s="146">
        <v>5806.3492063492058</v>
      </c>
      <c r="H128" s="146">
        <v>11612.698412698412</v>
      </c>
      <c r="I128" s="146">
        <v>17512.69841269841</v>
      </c>
      <c r="J128" s="146">
        <f>+D128</f>
        <v>56600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61:J61 G59:J59 G69:J72 G19:J21 G23:J23 G26:J46 G49:J50 G74:J75 G78:J78 G80:J80 G82:J85 G92:J115 G117:J118 G120:J121 G123:J124 G126:J126 G128:J128 G52:J56 G87:J89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  <protectedRange sqref="G67:J67" name="Range1_1_1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3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topLeftCell="F16" zoomScaleSheetLayoutView="100" workbookViewId="0">
      <selection activeCell="H6" sqref="H6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1032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93" t="s">
        <v>610</v>
      </c>
      <c r="J2" s="293"/>
      <c r="K2" s="293"/>
      <c r="L2" s="293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93" t="s">
        <v>1027</v>
      </c>
      <c r="J3" s="293"/>
      <c r="K3" s="293"/>
      <c r="L3" s="293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92" t="s">
        <v>1033</v>
      </c>
      <c r="J4" s="292"/>
      <c r="K4" s="292"/>
      <c r="L4" s="292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94" t="s">
        <v>1026</v>
      </c>
      <c r="J5" s="294"/>
      <c r="K5" s="294"/>
      <c r="L5" s="294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93" t="s">
        <v>610</v>
      </c>
      <c r="J6" s="293"/>
      <c r="K6" s="293"/>
      <c r="L6" s="293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93" t="s">
        <v>867</v>
      </c>
      <c r="J7" s="293"/>
      <c r="K7" s="293"/>
      <c r="L7" s="293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92" t="s">
        <v>1025</v>
      </c>
      <c r="J8" s="292"/>
      <c r="K8" s="292"/>
      <c r="L8" s="292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7" t="s">
        <v>195</v>
      </c>
      <c r="B10" s="297"/>
      <c r="C10" s="297"/>
      <c r="D10" s="297"/>
      <c r="E10" s="297"/>
      <c r="F10" s="297"/>
      <c r="G10" s="297"/>
      <c r="H10" s="297"/>
      <c r="I10" s="297"/>
      <c r="J10" s="296"/>
      <c r="K10" s="296"/>
      <c r="L10" s="296"/>
    </row>
    <row r="11" spans="1:20" s="2" customFormat="1" ht="31.5" customHeight="1" x14ac:dyDescent="0.25">
      <c r="A11" s="295" t="s">
        <v>17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301"/>
      <c r="B13" s="303"/>
      <c r="C13" s="304"/>
      <c r="D13" s="304"/>
      <c r="E13" s="305"/>
      <c r="F13" s="250" t="s">
        <v>370</v>
      </c>
      <c r="G13" s="298" t="s">
        <v>371</v>
      </c>
      <c r="H13" s="300"/>
      <c r="I13" s="298" t="s">
        <v>372</v>
      </c>
      <c r="J13" s="299"/>
      <c r="K13" s="299"/>
      <c r="L13" s="300"/>
    </row>
    <row r="14" spans="1:20" s="23" customFormat="1" ht="27.75" thickBot="1" x14ac:dyDescent="0.3">
      <c r="A14" s="302"/>
      <c r="B14" s="303"/>
      <c r="C14" s="304"/>
      <c r="D14" s="304"/>
      <c r="E14" s="305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7160115.6817999976</v>
      </c>
      <c r="G16" s="29">
        <f>+G17+G52+G69+G95+G148+G168+G188+G217+G247+G278+G310</f>
        <v>4739166.8419999983</v>
      </c>
      <c r="H16" s="29">
        <f>+H17+H52+H69+H95+H148+H168+H188+H217+H247+H278</f>
        <v>2767833.5397999994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5567975.8893873012</v>
      </c>
      <c r="L16" s="29">
        <f>+L17+L52+L69+L95+L148+L168+L188+L217+L247+L278</f>
        <v>7160115.6817999976</v>
      </c>
      <c r="N16" s="29">
        <v>7160115.6817999976</v>
      </c>
      <c r="O16" s="29">
        <v>4739166.8419999992</v>
      </c>
      <c r="P16" s="29">
        <v>2767833.5397999994</v>
      </c>
      <c r="Q16" s="29">
        <v>3124486.8635936505</v>
      </c>
      <c r="R16" s="29">
        <v>4256052.6413873015</v>
      </c>
      <c r="S16" s="29">
        <v>5567975.8893873021</v>
      </c>
      <c r="T16" s="29">
        <v>7160115.6817999976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938027.49199999962</v>
      </c>
      <c r="G17" s="29">
        <f t="shared" ref="G17:L17" si="0">+G19+G24+G28+G33+G36+G39+G42+G45</f>
        <v>882078.36199999962</v>
      </c>
      <c r="H17" s="29">
        <f t="shared" si="0"/>
        <v>55949.130000000005</v>
      </c>
      <c r="I17" s="29">
        <f t="shared" si="0"/>
        <v>268536.45664285746</v>
      </c>
      <c r="J17" s="29">
        <f t="shared" si="0"/>
        <v>400467.08453174517</v>
      </c>
      <c r="K17" s="29">
        <f t="shared" si="0"/>
        <v>653259.78352777648</v>
      </c>
      <c r="L17" s="29">
        <f t="shared" si="0"/>
        <v>938027.49199999962</v>
      </c>
      <c r="N17" s="272">
        <f>+F16-N16</f>
        <v>0</v>
      </c>
      <c r="O17" s="272">
        <f t="shared" ref="O17:T17" si="1">+G16-O16</f>
        <v>0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729817.49199999962</v>
      </c>
      <c r="G19" s="29">
        <f>+'4.Gorcarakan ev tntesagitakan'!H18</f>
        <v>686028.36199999962</v>
      </c>
      <c r="H19" s="29">
        <f>+'4.Gorcarakan ev tntesagitakan'!I18</f>
        <v>43789.130000000005</v>
      </c>
      <c r="I19" s="29">
        <f>+'4.Gorcarakan ev tntesagitakan'!J18</f>
        <v>218020.49096825422</v>
      </c>
      <c r="J19" s="29">
        <f>+'4.Gorcarakan ev tntesagitakan'!K18</f>
        <v>348720.96012698335</v>
      </c>
      <c r="K19" s="29">
        <f>+'4.Gorcarakan ev tntesagitakan'!L18</f>
        <v>569440.25971825316</v>
      </c>
      <c r="L19" s="29">
        <f>+'4.Gorcarakan ev tntesagitakan'!M18</f>
        <v>729817.49199999962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729817.49199999962</v>
      </c>
      <c r="G21" s="29">
        <f>+'4.Gorcarakan ev tntesagitakan'!H20</f>
        <v>686028.36199999962</v>
      </c>
      <c r="H21" s="29">
        <f>+'4.Gorcarakan ev tntesagitakan'!I20</f>
        <v>43789.130000000005</v>
      </c>
      <c r="I21" s="29">
        <f>+'4.Gorcarakan ev tntesagitakan'!J20</f>
        <v>218020.49096825422</v>
      </c>
      <c r="J21" s="29">
        <f>+'4.Gorcarakan ev tntesagitakan'!K20</f>
        <v>348720.96012698335</v>
      </c>
      <c r="K21" s="29">
        <f>+'4.Gorcarakan ev tntesagitakan'!L20</f>
        <v>569440.25971825316</v>
      </c>
      <c r="L21" s="29">
        <f>+'4.Gorcarakan ev tntesagitakan'!M20</f>
        <v>729817.49199999962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tntesagitakan'!G68</f>
        <v>0</v>
      </c>
      <c r="G28" s="29">
        <f>+'4.Gorcarakan ev tntesagitakan'!H68</f>
        <v>0</v>
      </c>
      <c r="H28" s="29"/>
      <c r="I28" s="29">
        <f>+'4.Gorcarakan ev tntesagitakan'!J66</f>
        <v>0</v>
      </c>
      <c r="J28" s="29">
        <f>+'4.Gorcarakan ev tntesagitakan'!K66</f>
        <v>0</v>
      </c>
      <c r="K28" s="29">
        <f>+'4.Gorcarakan ev tntesagitakan'!L66</f>
        <v>0</v>
      </c>
      <c r="L28" s="29">
        <f>+'4.Gorcarakan ev tntesagitakan'!M66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tntesagitakan'!G78</f>
        <v>0</v>
      </c>
      <c r="G32" s="29">
        <f>+'4.Gorcarakan ev tntesagitakan'!H78</f>
        <v>0</v>
      </c>
      <c r="H32" s="29"/>
      <c r="I32" s="29">
        <f>+'4.Gorcarakan ev tntesagitakan'!J78</f>
        <v>0</v>
      </c>
      <c r="J32" s="29">
        <f>+'4.Gorcarakan ev tntesagitakan'!K78</f>
        <v>0</v>
      </c>
      <c r="K32" s="29">
        <f>+'4.Gorcarakan ev tntesagitakan'!L78</f>
        <v>0</v>
      </c>
      <c r="L32" s="29">
        <f>+'4.Gorcarakan ev tntesagitakan'!M78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tntesagitakan'!G94</f>
        <v>14910</v>
      </c>
      <c r="G36" s="29">
        <f>+'4.Gorcarakan ev tntesagitakan'!H94</f>
        <v>2750</v>
      </c>
      <c r="H36" s="29">
        <f>+'4.Gorcarakan ev tntesagitakan'!I94</f>
        <v>12160</v>
      </c>
      <c r="I36" s="29">
        <f>+'4.Gorcarakan ev tntesagitakan'!J94</f>
        <v>14510</v>
      </c>
      <c r="J36" s="29">
        <f>+'4.Gorcarakan ev tntesagitakan'!K94</f>
        <v>14510</v>
      </c>
      <c r="K36" s="29">
        <f>+'4.Gorcarakan ev tntesagitakan'!L94</f>
        <v>14510</v>
      </c>
      <c r="L36" s="29">
        <f>+'4.Gorcarakan ev tntesagitakan'!M94</f>
        <v>14910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tntesagitakan'!G96</f>
        <v>14910</v>
      </c>
      <c r="G38" s="29">
        <f>+'4.Gorcarakan ev tntesagitakan'!H96</f>
        <v>2750</v>
      </c>
      <c r="H38" s="29">
        <f>+'4.Gorcarakan ev tntesagitakan'!I96</f>
        <v>12160</v>
      </c>
      <c r="I38" s="29">
        <f>+'4.Gorcarakan ev tntesagitakan'!J96</f>
        <v>14510</v>
      </c>
      <c r="J38" s="29">
        <f>+'4.Gorcarakan ev tntesagitakan'!K96</f>
        <v>14510</v>
      </c>
      <c r="K38" s="29">
        <f>+'4.Gorcarakan ev tntesagitakan'!L96</f>
        <v>14510</v>
      </c>
      <c r="L38" s="29">
        <f>+'4.Gorcarakan ev tntesagitakan'!M96</f>
        <v>14910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tntesagitakan'!G101</f>
        <v>193300</v>
      </c>
      <c r="G39" s="29">
        <f>+'4.Gorcarakan ev tntesagitakan'!H101</f>
        <v>193300</v>
      </c>
      <c r="H39" s="29"/>
      <c r="I39" s="29">
        <f>+'4.Gorcarakan ev tntesagitakan'!J101</f>
        <v>36005.96567460322</v>
      </c>
      <c r="J39" s="29">
        <f>+'4.Gorcarakan ev tntesagitakan'!K101</f>
        <v>37236.124404761802</v>
      </c>
      <c r="K39" s="29">
        <f>+'4.Gorcarakan ev tntesagitakan'!L101</f>
        <v>69309.523809523336</v>
      </c>
      <c r="L39" s="29">
        <f>+'4.Gorcarakan ev tntesagitakan'!M101</f>
        <v>193300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tntesagitakan'!G103</f>
        <v>193300</v>
      </c>
      <c r="G41" s="29">
        <f>+'4.Gorcarakan ev tntesagitakan'!H103</f>
        <v>193300</v>
      </c>
      <c r="H41" s="29"/>
      <c r="I41" s="29">
        <f>+'4.Gorcarakan ev tntesagitakan'!J103</f>
        <v>36005.96567460322</v>
      </c>
      <c r="J41" s="29">
        <f>+'4.Gorcarakan ev tntesagitakan'!K103</f>
        <v>37236.124404761802</v>
      </c>
      <c r="K41" s="29">
        <f>+'4.Gorcarakan ev tntesagitakan'!L103</f>
        <v>69309.523809523336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300</v>
      </c>
      <c r="G52" s="29">
        <f t="shared" ref="G52:L52" si="2">+G54+G57+G60+G63+G66</f>
        <v>300</v>
      </c>
      <c r="H52" s="29">
        <f t="shared" si="2"/>
        <v>0</v>
      </c>
      <c r="I52" s="29">
        <f t="shared" si="2"/>
        <v>73.80952380952381</v>
      </c>
      <c r="J52" s="29">
        <f t="shared" si="2"/>
        <v>300</v>
      </c>
      <c r="K52" s="29">
        <f t="shared" si="2"/>
        <v>300</v>
      </c>
      <c r="L52" s="29">
        <f t="shared" si="2"/>
        <v>300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300</v>
      </c>
      <c r="G66" s="29">
        <f t="shared" ref="G66:L66" si="3">+G68</f>
        <v>300</v>
      </c>
      <c r="H66" s="29">
        <f t="shared" si="3"/>
        <v>0</v>
      </c>
      <c r="I66" s="29">
        <f t="shared" si="3"/>
        <v>73.80952380952381</v>
      </c>
      <c r="J66" s="29">
        <f t="shared" si="3"/>
        <v>300</v>
      </c>
      <c r="K66" s="29">
        <f t="shared" si="3"/>
        <v>300</v>
      </c>
      <c r="L66" s="29">
        <f t="shared" si="3"/>
        <v>300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tntesagitakan'!G156</f>
        <v>300</v>
      </c>
      <c r="G68" s="29">
        <f>+'4.Gorcarakan ev tntesagitakan'!H156</f>
        <v>300</v>
      </c>
      <c r="H68" s="29">
        <f>+'4.Gorcarakan ev tntesagitakan'!I156</f>
        <v>0</v>
      </c>
      <c r="I68" s="29">
        <f>+'4.Gorcarakan ev tntesagitakan'!J156</f>
        <v>73.80952380952381</v>
      </c>
      <c r="J68" s="29">
        <f>+'4.Gorcarakan ev tntesagitakan'!K156</f>
        <v>300</v>
      </c>
      <c r="K68" s="29">
        <f>+'4.Gorcarakan ev tntesagitakan'!L156</f>
        <v>300</v>
      </c>
      <c r="L68" s="29">
        <f>+'4.Gorcarakan ev tntesagitakan'!M156</f>
        <v>300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827423.92579999892</v>
      </c>
      <c r="G95" s="29">
        <f t="shared" ref="G95:L95" si="4">+G97+G101+G107+G115+G120+G127+G130+G136+G145</f>
        <v>165245.579999999</v>
      </c>
      <c r="H95" s="29">
        <f t="shared" si="4"/>
        <v>662178.34579999978</v>
      </c>
      <c r="I95" s="29">
        <f t="shared" si="4"/>
        <v>1071707.192228571</v>
      </c>
      <c r="J95" s="29">
        <f t="shared" si="4"/>
        <v>1078035.0428238085</v>
      </c>
      <c r="K95" s="29">
        <f t="shared" si="4"/>
        <v>974725.13488730229</v>
      </c>
      <c r="L95" s="29">
        <f t="shared" si="4"/>
        <v>827423.92579999892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3281501.9257999989</v>
      </c>
      <c r="G120" s="29">
        <f t="shared" si="6"/>
        <v>165245.579999999</v>
      </c>
      <c r="H120" s="29">
        <f t="shared" si="6"/>
        <v>3116256.3457999998</v>
      </c>
      <c r="I120" s="29">
        <f t="shared" si="6"/>
        <v>1675488.2874666664</v>
      </c>
      <c r="J120" s="29">
        <f t="shared" si="6"/>
        <v>2285597.233299999</v>
      </c>
      <c r="K120" s="29">
        <f t="shared" si="6"/>
        <v>2795806.8253634926</v>
      </c>
      <c r="L120" s="29">
        <f t="shared" si="6"/>
        <v>3281501.9257999989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tntesagitakan'!G281</f>
        <v>3281501.9257999989</v>
      </c>
      <c r="G122" s="29">
        <f>+'4.Gorcarakan ev tntesagitakan'!H281</f>
        <v>165245.579999999</v>
      </c>
      <c r="H122" s="29">
        <f>+'4.Gorcarakan ev tntesagitakan'!I281</f>
        <v>3116256.3457999998</v>
      </c>
      <c r="I122" s="29">
        <f>+'4.Gorcarakan ev tntesagitakan'!J281</f>
        <v>1675488.2874666664</v>
      </c>
      <c r="J122" s="29">
        <f>+'4.Gorcarakan ev tntesagitakan'!K281</f>
        <v>2285597.233299999</v>
      </c>
      <c r="K122" s="29">
        <f>+'4.Gorcarakan ev tntesagitakan'!L281</f>
        <v>2795806.8253634926</v>
      </c>
      <c r="L122" s="29">
        <f>+'4.Gorcarakan ev tntesagitakan'!M281</f>
        <v>3281501.9257999989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tntesagitakan'!G350</f>
        <v>-2454078</v>
      </c>
      <c r="G147" s="29"/>
      <c r="H147" s="29">
        <f>+'4.Gorcarakan ev tntesagitakan'!I350</f>
        <v>-2454078</v>
      </c>
      <c r="I147" s="29">
        <f>+'4.Gorcarakan ev tntesagitakan'!J350</f>
        <v>-603781.09523809527</v>
      </c>
      <c r="J147" s="29">
        <f>+'4.Gorcarakan ev tntesagitakan'!K350</f>
        <v>-1207562.1904761905</v>
      </c>
      <c r="K147" s="29">
        <f>+'4.Gorcarakan ev tntesagitakan'!L350</f>
        <v>-1821081.6904761903</v>
      </c>
      <c r="L147" s="29">
        <f>+'4.Gorcarakan ev tntesagitakan'!M350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870950.77299999993</v>
      </c>
      <c r="G148" s="29">
        <f t="shared" ref="G148:L148" si="8">+G150+G153+G156+G159+G162+G165</f>
        <v>773805.04599999986</v>
      </c>
      <c r="H148" s="29">
        <f t="shared" si="8"/>
        <v>97145.726999999999</v>
      </c>
      <c r="I148" s="29">
        <f t="shared" si="8"/>
        <v>254612.37111904717</v>
      </c>
      <c r="J148" s="29">
        <f t="shared" si="8"/>
        <v>437759.52619047731</v>
      </c>
      <c r="K148" s="29">
        <f t="shared" si="8"/>
        <v>641960.61645635124</v>
      </c>
      <c r="L148" s="29">
        <f t="shared" si="8"/>
        <v>870950.77299999993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634337.24599999993</v>
      </c>
      <c r="G150" s="29">
        <f t="shared" ref="G150:L150" si="9">+G152</f>
        <v>632337.24599999993</v>
      </c>
      <c r="H150" s="29">
        <f t="shared" si="9"/>
        <v>2000</v>
      </c>
      <c r="I150" s="29">
        <f t="shared" si="9"/>
        <v>126775.35999206302</v>
      </c>
      <c r="J150" s="29">
        <f t="shared" si="9"/>
        <v>267114.98093650909</v>
      </c>
      <c r="K150" s="29">
        <f t="shared" si="9"/>
        <v>439427.27596428775</v>
      </c>
      <c r="L150" s="29">
        <f t="shared" si="9"/>
        <v>634337.24599999993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tntesagitakan'!G358</f>
        <v>634337.24599999993</v>
      </c>
      <c r="G152" s="29">
        <f>+'4.Gorcarakan ev tntesagitakan'!H358</f>
        <v>632337.24599999993</v>
      </c>
      <c r="H152" s="29">
        <f>+'4.Gorcarakan ev tntesagitakan'!I358</f>
        <v>2000</v>
      </c>
      <c r="I152" s="29">
        <f>+'4.Gorcarakan ev tntesagitakan'!J358</f>
        <v>126775.35999206302</v>
      </c>
      <c r="J152" s="29">
        <f>+'4.Gorcarakan ev tntesagitakan'!K358</f>
        <v>267114.98093650909</v>
      </c>
      <c r="K152" s="29">
        <f>+'4.Gorcarakan ev tntesagitakan'!L358</f>
        <v>439427.27596428775</v>
      </c>
      <c r="L152" s="29">
        <f>+'4.Gorcarakan ev tntesagitakan'!M358</f>
        <v>634337.24599999993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236613.527</v>
      </c>
      <c r="G165" s="29">
        <f t="shared" ref="G165:L165" si="10">+G167</f>
        <v>141467.79999999999</v>
      </c>
      <c r="H165" s="29">
        <f t="shared" si="10"/>
        <v>95145.726999999999</v>
      </c>
      <c r="I165" s="29">
        <f t="shared" si="10"/>
        <v>127837.01112698413</v>
      </c>
      <c r="J165" s="29">
        <f t="shared" si="10"/>
        <v>170644.54525396824</v>
      </c>
      <c r="K165" s="29">
        <f t="shared" si="10"/>
        <v>202533.34049206349</v>
      </c>
      <c r="L165" s="29">
        <f t="shared" si="10"/>
        <v>236613.527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tntesagitakan'!G398</f>
        <v>236613.527</v>
      </c>
      <c r="G167" s="29">
        <f>+'4.Gorcarakan ev tntesagitakan'!H398</f>
        <v>141467.79999999999</v>
      </c>
      <c r="H167" s="29">
        <f>+'4.Gorcarakan ev tntesagitakan'!I398</f>
        <v>95145.726999999999</v>
      </c>
      <c r="I167" s="29">
        <f>+'4.Gorcarakan ev tntesagitakan'!J398</f>
        <v>127837.01112698413</v>
      </c>
      <c r="J167" s="29">
        <f>+'4.Gorcarakan ev tntesagitakan'!K398</f>
        <v>170644.54525396824</v>
      </c>
      <c r="K167" s="29">
        <f>+'4.Gorcarakan ev tntesagitakan'!L398</f>
        <v>202533.34049206349</v>
      </c>
      <c r="L167" s="29">
        <f>+'4.Gorcarakan ev tntesagitakan'!M398</f>
        <v>236613.527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2285447.4069999997</v>
      </c>
      <c r="G168" s="29">
        <f t="shared" ref="G168:L168" si="11">+G170+G173+G176+G179+G182+G185</f>
        <v>343587.07</v>
      </c>
      <c r="H168" s="29">
        <f t="shared" si="11"/>
        <v>1941860.3369999998</v>
      </c>
      <c r="I168" s="29">
        <f t="shared" si="11"/>
        <v>947688.7396031752</v>
      </c>
      <c r="J168" s="29">
        <f t="shared" si="11"/>
        <v>1179769.3211111114</v>
      </c>
      <c r="K168" s="29">
        <f t="shared" si="11"/>
        <v>1602691.6136111098</v>
      </c>
      <c r="L168" s="29">
        <f t="shared" si="11"/>
        <v>2285447.4069999997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129556.4</v>
      </c>
      <c r="G179" s="29">
        <f t="shared" ref="G179:L179" si="12">+G181</f>
        <v>123156.4</v>
      </c>
      <c r="H179" s="29">
        <f t="shared" si="12"/>
        <v>6400</v>
      </c>
      <c r="I179" s="29">
        <f t="shared" si="12"/>
        <v>53527.828571428574</v>
      </c>
      <c r="J179" s="29">
        <f t="shared" si="12"/>
        <v>92499.257142857139</v>
      </c>
      <c r="K179" s="29">
        <f t="shared" si="12"/>
        <v>103230.20952380956</v>
      </c>
      <c r="L179" s="29">
        <f t="shared" si="12"/>
        <v>129556.4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tntesagitakan'!G431</f>
        <v>129556.4</v>
      </c>
      <c r="G181" s="29">
        <f>+'4.Gorcarakan ev tntesagitakan'!H431</f>
        <v>123156.4</v>
      </c>
      <c r="H181" s="29">
        <f>+'4.Gorcarakan ev tntesagitakan'!I431</f>
        <v>6400</v>
      </c>
      <c r="I181" s="29">
        <f>+'4.Gorcarakan ev tntesagitakan'!J431</f>
        <v>53527.828571428574</v>
      </c>
      <c r="J181" s="29">
        <f>+'4.Gorcarakan ev tntesagitakan'!K431</f>
        <v>92499.257142857139</v>
      </c>
      <c r="K181" s="29">
        <f>+'4.Gorcarakan ev tntesagitakan'!L431</f>
        <v>103230.20952380956</v>
      </c>
      <c r="L181" s="29">
        <f>+'4.Gorcarakan ev tntesagitakan'!M431</f>
        <v>129556.4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2155891.0069999998</v>
      </c>
      <c r="G185" s="29">
        <f t="shared" ref="G185:L185" si="13">+G187</f>
        <v>220430.67</v>
      </c>
      <c r="H185" s="29">
        <f t="shared" si="13"/>
        <v>1935460.3369999998</v>
      </c>
      <c r="I185" s="29">
        <f t="shared" si="13"/>
        <v>894160.91103174665</v>
      </c>
      <c r="J185" s="29">
        <f t="shared" si="13"/>
        <v>1087270.0639682543</v>
      </c>
      <c r="K185" s="29">
        <f t="shared" si="13"/>
        <v>1499461.4040873002</v>
      </c>
      <c r="L185" s="29">
        <f t="shared" si="13"/>
        <v>2155891.0069999998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tntesagitakan'!G447</f>
        <v>2155891.0069999998</v>
      </c>
      <c r="G187" s="29">
        <f>+'4.Gorcarakan ev tntesagitakan'!H447</f>
        <v>220430.67</v>
      </c>
      <c r="H187" s="29">
        <f>+'4.Gorcarakan ev tntesagitakan'!I447</f>
        <v>1935460.3369999998</v>
      </c>
      <c r="I187" s="29">
        <f>+'4.Gorcarakan ev tntesagitakan'!J447</f>
        <v>894160.91103174665</v>
      </c>
      <c r="J187" s="29">
        <f>+'4.Gorcarakan ev tntesagitakan'!K447</f>
        <v>1087270.0639682543</v>
      </c>
      <c r="K187" s="29">
        <f>+'4.Gorcarakan ev tntesagitakan'!L447</f>
        <v>1499461.4040873002</v>
      </c>
      <c r="L187" s="29">
        <f>+'4.Gorcarakan ev tntesagitakan'!M447</f>
        <v>2155891.0069999998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1402327.2000000002</v>
      </c>
      <c r="G217" s="29">
        <f t="shared" ref="G217:L217" si="14">+G219+G222+G231+G236+G241+G244</f>
        <v>1391627.2000000002</v>
      </c>
      <c r="H217" s="29">
        <f t="shared" si="14"/>
        <v>10700</v>
      </c>
      <c r="I217" s="29">
        <f t="shared" si="14"/>
        <v>351098.00158730161</v>
      </c>
      <c r="J217" s="29">
        <f t="shared" si="14"/>
        <v>720939.06666666665</v>
      </c>
      <c r="K217" s="29">
        <f t="shared" si="14"/>
        <v>1044443.0591269843</v>
      </c>
      <c r="L217" s="29">
        <f t="shared" si="14"/>
        <v>1402327.2000000002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661973.1</v>
      </c>
      <c r="G219" s="29">
        <f t="shared" ref="G219:L219" si="15">+G221</f>
        <v>661973.1</v>
      </c>
      <c r="H219" s="29"/>
      <c r="I219" s="29">
        <f t="shared" si="15"/>
        <v>155781.3103174603</v>
      </c>
      <c r="J219" s="29">
        <f t="shared" si="15"/>
        <v>334402.64285714284</v>
      </c>
      <c r="K219" s="29">
        <f t="shared" si="15"/>
        <v>479088.86785714305</v>
      </c>
      <c r="L219" s="29">
        <f t="shared" si="15"/>
        <v>661973.1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tntesagitakan'!G543</f>
        <v>661973.1</v>
      </c>
      <c r="G221" s="29">
        <f>+'4.Gorcarakan ev tntesagitakan'!H543</f>
        <v>661973.1</v>
      </c>
      <c r="H221" s="29"/>
      <c r="I221" s="29">
        <f>+'4.Gorcarakan ev tntesagitakan'!J543</f>
        <v>155781.3103174603</v>
      </c>
      <c r="J221" s="29">
        <f>+'4.Gorcarakan ev tntesagitakan'!K543</f>
        <v>334402.64285714284</v>
      </c>
      <c r="K221" s="29">
        <f>+'4.Gorcarakan ev tntesagitakan'!L543</f>
        <v>479088.86785714305</v>
      </c>
      <c r="L221" s="29">
        <f>+'4.Gorcarakan ev tntesagitakan'!M543</f>
        <v>661973.1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tntesagitakan'!G554</f>
        <v>710839.5</v>
      </c>
      <c r="G222" s="29">
        <f>+'4.Gorcarakan ev tntesagitakan'!H554</f>
        <v>700139.5</v>
      </c>
      <c r="H222" s="29">
        <f>+'4.Gorcarakan ev tntesagitakan'!I554</f>
        <v>10700</v>
      </c>
      <c r="I222" s="29">
        <f>+'4.Gorcarakan ev tntesagitakan'!J554</f>
        <v>181905.26587301589</v>
      </c>
      <c r="J222" s="29">
        <f>+'4.Gorcarakan ev tntesagitakan'!K554</f>
        <v>360528.17301587301</v>
      </c>
      <c r="K222" s="29">
        <f>+'4.Gorcarakan ev tntesagitakan'!L554</f>
        <v>536307.84523809527</v>
      </c>
      <c r="L222" s="29">
        <f>+'4.Gorcarakan ev tntesagitakan'!M554</f>
        <v>710839.5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tntesagitakan'!G556</f>
        <v>57460.1</v>
      </c>
      <c r="G224" s="29">
        <f>+'4.Gorcarakan ev tntesagitakan'!H556</f>
        <v>57460.1</v>
      </c>
      <c r="H224" s="29"/>
      <c r="I224" s="29">
        <f>+'4.Gorcarakan ev tntesagitakan'!J556</f>
        <v>14233.488888888889</v>
      </c>
      <c r="J224" s="29">
        <f>+'4.Gorcarakan ev tntesagitakan'!K556</f>
        <v>28404.277777777777</v>
      </c>
      <c r="K224" s="29">
        <f>+'4.Gorcarakan ev tntesagitakan'!L556</f>
        <v>42603.62777777783</v>
      </c>
      <c r="L224" s="29">
        <f>+'4.Gorcarakan ev tntesagitakan'!M556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tntesagitakan'!G562</f>
        <v>65321.7</v>
      </c>
      <c r="G225" s="29">
        <f>+'4.Gorcarakan ev tntesagitakan'!H562</f>
        <v>65321.7</v>
      </c>
      <c r="H225" s="29"/>
      <c r="I225" s="29">
        <f>+'4.Gorcarakan ev tntesagitakan'!J562</f>
        <v>19303.390476190478</v>
      </c>
      <c r="J225" s="29">
        <f>+'4.Gorcarakan ev tntesagitakan'!K562</f>
        <v>37569.522222222222</v>
      </c>
      <c r="K225" s="29">
        <f>+'4.Gorcarakan ev tntesagitakan'!L562</f>
        <v>50213.172222222202</v>
      </c>
      <c r="L225" s="29">
        <f>+'4.Gorcarakan ev tntesagitakan'!M562</f>
        <v>65321.7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tntesagitakan'!G568</f>
        <v>577357.70000000007</v>
      </c>
      <c r="G226" s="29">
        <f>+'4.Gorcarakan ev tntesagitakan'!H568</f>
        <v>577357.70000000007</v>
      </c>
      <c r="H226" s="29"/>
      <c r="I226" s="29">
        <f>+'4.Gorcarakan ev tntesagitakan'!J568</f>
        <v>146523.14841269841</v>
      </c>
      <c r="J226" s="29">
        <f>+'4.Gorcarakan ev tntesagitakan'!K568</f>
        <v>290863.89682539681</v>
      </c>
      <c r="K226" s="29">
        <f>+'4.Gorcarakan ev tntesagitakan'!L568</f>
        <v>434725.56904761901</v>
      </c>
      <c r="L226" s="29">
        <f>+'4.Gorcarakan ev tntesagitakan'!M568</f>
        <v>577357.70000000007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tntesagitakan'!G587</f>
        <v>10700</v>
      </c>
      <c r="G230" s="29">
        <f>+'4.Gorcarakan ev tntesagitakan'!H587</f>
        <v>0</v>
      </c>
      <c r="H230" s="29">
        <f>+'4.Gorcarakan ev tntesagitakan'!I587</f>
        <v>10700</v>
      </c>
      <c r="I230" s="29">
        <f>+'4.Gorcarakan ev tntesagitakan'!J587</f>
        <v>1845.2380952380952</v>
      </c>
      <c r="J230" s="29">
        <f>+'4.Gorcarakan ev tntesagitakan'!K587</f>
        <v>3690.4761904761904</v>
      </c>
      <c r="K230" s="29">
        <f>+'4.Gorcarakan ev tntesagitakan'!L587</f>
        <v>8765.4761904761908</v>
      </c>
      <c r="L230" s="29">
        <f>+'4.Gorcarakan ev tntesagitakan'!M587</f>
        <v>10700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11200</v>
      </c>
      <c r="G236" s="29">
        <f t="shared" ref="G236:L236" si="16">+G239</f>
        <v>11200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11200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tntesagitakan'!G614</f>
        <v>11200</v>
      </c>
      <c r="G239" s="29">
        <f>+'4.Gorcarakan ev tntesagitakan'!H614</f>
        <v>11200</v>
      </c>
      <c r="H239" s="29">
        <f>+'4.Gorcarakan ev tntesagitakan'!I614</f>
        <v>0</v>
      </c>
      <c r="I239" s="29">
        <f>+'4.Gorcarakan ev tntesagitakan'!J614</f>
        <v>5215.8730158730159</v>
      </c>
      <c r="J239" s="29">
        <f>+'4.Gorcarakan ev tntesagitakan'!K614</f>
        <v>10431.746031746001</v>
      </c>
      <c r="K239" s="29">
        <f>+'4.Gorcarakan ev tntesagitakan'!L614</f>
        <v>10731.746031746001</v>
      </c>
      <c r="L239" s="29">
        <f>+'4.Gorcarakan ev tntesagitakan'!M614</f>
        <v>11200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18314.599999999999</v>
      </c>
      <c r="G244" s="29">
        <f t="shared" ref="G244:L244" si="17">+G246</f>
        <v>18314.599999999999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18314.599999999999</v>
      </c>
      <c r="L244" s="29">
        <f t="shared" si="17"/>
        <v>18314.599999999999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tntesagitakan'!G630</f>
        <v>18314.599999999999</v>
      </c>
      <c r="G246" s="29">
        <f>+'4.Gorcarakan ev tntesagitakan'!H630</f>
        <v>18314.599999999999</v>
      </c>
      <c r="H246" s="29"/>
      <c r="I246" s="29">
        <f>+'4.Gorcarakan ev tntesagitakan'!J630</f>
        <v>8195.5523809523802</v>
      </c>
      <c r="J246" s="29">
        <f>+'4.Gorcarakan ev tntesagitakan'!K630</f>
        <v>15576.504761904762</v>
      </c>
      <c r="K246" s="29">
        <f>+'4.Gorcarakan ev tntesagitakan'!L630</f>
        <v>18314.599999999999</v>
      </c>
      <c r="L246" s="29">
        <f>+'4.Gorcarakan ev tntesagitakan'!M630</f>
        <v>18314.599999999999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796161.88399999996</v>
      </c>
      <c r="G247" s="29">
        <f t="shared" ref="G247:L247" si="18">+G249+G253+G257+G261+G265+G269+G272+G275</f>
        <v>796161.88399999996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796161.88399999996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754947.18400000001</v>
      </c>
      <c r="G249" s="29">
        <f t="shared" ref="G249:L249" si="19">+G251</f>
        <v>754947.18400000001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754947.18400000001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tntesagitakan'!G641</f>
        <v>754947.18400000001</v>
      </c>
      <c r="G251" s="29">
        <f>+'4.Gorcarakan ev tntesagitakan'!H641</f>
        <v>754947.18400000001</v>
      </c>
      <c r="H251" s="29">
        <f>+'4.Gorcarakan ev tntesagitakan'!I641</f>
        <v>0</v>
      </c>
      <c r="I251" s="29">
        <f>+'4.Gorcarakan ev tntesagitakan'!J641</f>
        <v>202197.95796825399</v>
      </c>
      <c r="J251" s="29">
        <f>+'4.Gorcarakan ev tntesagitakan'!K641</f>
        <v>392031.91593650798</v>
      </c>
      <c r="K251" s="29">
        <f>+'4.Gorcarakan ev tntesagitakan'!L641</f>
        <v>580927.71193650796</v>
      </c>
      <c r="L251" s="29">
        <f>+'4.Gorcarakan ev tntesagitakan'!M641</f>
        <v>754947.18400000001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41214.699999999997</v>
      </c>
      <c r="G269" s="29">
        <f t="shared" ref="G269:L269" si="20">+G271</f>
        <v>41214.699999999997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41214.699999999997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tntesagitakan'!G692</f>
        <v>41214.699999999997</v>
      </c>
      <c r="G271" s="29">
        <f>+'4.Gorcarakan ev tntesagitakan'!H692</f>
        <v>41214.699999999997</v>
      </c>
      <c r="H271" s="29">
        <f>+'4.Gorcarakan ev tntesagitakan'!I692</f>
        <v>0</v>
      </c>
      <c r="I271" s="29">
        <f>+'4.Gorcarakan ev tntesagitakan'!J692</f>
        <v>12020.731746031746</v>
      </c>
      <c r="J271" s="29">
        <f>+'4.Gorcarakan ev tntesagitakan'!K692</f>
        <v>23178.763492063492</v>
      </c>
      <c r="K271" s="29">
        <f>+'4.Gorcarakan ev tntesagitakan'!L692</f>
        <v>34516.763492063488</v>
      </c>
      <c r="L271" s="29">
        <f>+'4.Gorcarakan ev tntesagitakan'!M692</f>
        <v>41214.699999999997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39477</v>
      </c>
      <c r="G278" s="29">
        <f t="shared" ref="G278:L278" si="21">+G280+G284+G287+G290+G293+G296+G299+G302+G306</f>
        <v>39477</v>
      </c>
      <c r="H278" s="29">
        <f t="shared" si="21"/>
        <v>0</v>
      </c>
      <c r="I278" s="29">
        <f t="shared" si="21"/>
        <v>16551.603174603191</v>
      </c>
      <c r="J278" s="29">
        <f t="shared" si="21"/>
        <v>23571.920634920651</v>
      </c>
      <c r="K278" s="29">
        <f>+K280+K284+K287+K290+K293+K296+K299+K302+K306</f>
        <v>35151.206349206353</v>
      </c>
      <c r="L278" s="29">
        <f t="shared" si="21"/>
        <v>39477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1947</v>
      </c>
      <c r="G287" s="29">
        <f t="shared" ref="G287:L287" si="22">+G289</f>
        <v>1947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1947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tntesagitakan'!G723</f>
        <v>1947</v>
      </c>
      <c r="G289" s="29">
        <f>+'4.Gorcarakan ev tntesagitakan'!H723</f>
        <v>1947</v>
      </c>
      <c r="H289" s="29"/>
      <c r="I289" s="29">
        <f>+'4.Gorcarakan ev tntesagitakan'!J723</f>
        <v>662.07936507936506</v>
      </c>
      <c r="J289" s="29">
        <f>+'4.Gorcarakan ev tntesagitakan'!K723</f>
        <v>1277.1587301587301</v>
      </c>
      <c r="K289" s="29">
        <f>+'4.Gorcarakan ev tntesagitakan'!L723</f>
        <v>1902.1587301587301</v>
      </c>
      <c r="L289" s="29">
        <f>+'4.Gorcarakan ev tntesagitakan'!M723</f>
        <v>1947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17370</v>
      </c>
      <c r="G290" s="29">
        <f>+G292</f>
        <v>17370</v>
      </c>
      <c r="H290" s="29">
        <f>+H292</f>
        <v>0</v>
      </c>
      <c r="I290" s="29">
        <f>+'4.Gorcarakan ev tntesagitakan'!J729</f>
        <v>10855.714285714301</v>
      </c>
      <c r="J290" s="29">
        <f>+'4.Gorcarakan ev tntesagitakan'!K729</f>
        <v>10855.714285714301</v>
      </c>
      <c r="K290" s="29">
        <f>+'4.Gorcarakan ev tntesagitakan'!L729</f>
        <v>17370</v>
      </c>
      <c r="L290" s="29">
        <f>+'4.Gorcarakan ev tntesagitakan'!M729</f>
        <v>17370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tntesagitakan'!G729</f>
        <v>17370</v>
      </c>
      <c r="G292" s="29">
        <f>+'4.Gorcarakan ev tntesagitakan'!H729</f>
        <v>17370</v>
      </c>
      <c r="H292" s="29">
        <f>+'4.Gorcarakan ev tntesagitakan'!I729</f>
        <v>0</v>
      </c>
      <c r="I292" s="29">
        <f>+'4.Gorcarakan ev tntesagitakan'!J729</f>
        <v>10855.714285714301</v>
      </c>
      <c r="J292" s="29">
        <f>+'4.Gorcarakan ev tntesagitakan'!K729</f>
        <v>10855.714285714301</v>
      </c>
      <c r="K292" s="29">
        <f>+'4.Gorcarakan ev tntesagitakan'!L729</f>
        <v>17370</v>
      </c>
      <c r="L292" s="29">
        <f>+'4.Gorcarakan ev tntesagitakan'!M729</f>
        <v>17370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260</v>
      </c>
      <c r="G296" s="29">
        <f t="shared" ref="G296:L296" si="23">+G298</f>
        <v>260</v>
      </c>
      <c r="H296" s="29">
        <f t="shared" si="23"/>
        <v>0</v>
      </c>
      <c r="I296" s="29">
        <f t="shared" si="23"/>
        <v>63.968253968253975</v>
      </c>
      <c r="J296" s="29">
        <f t="shared" si="23"/>
        <v>127.93650793650795</v>
      </c>
      <c r="K296" s="29">
        <f t="shared" si="23"/>
        <v>192.93650793650795</v>
      </c>
      <c r="L296" s="29">
        <f t="shared" si="23"/>
        <v>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tntesagitakan'!G738</f>
        <v>260</v>
      </c>
      <c r="G298" s="29">
        <f>+'4.Gorcarakan ev tntesagitakan'!H738</f>
        <v>260</v>
      </c>
      <c r="H298" s="29">
        <f>+'4.Gorcarakan ev tntesagitakan'!I738</f>
        <v>0</v>
      </c>
      <c r="I298" s="29">
        <f>+'4.Gorcarakan ev tntesagitakan'!J738</f>
        <v>63.968253968253975</v>
      </c>
      <c r="J298" s="29">
        <f>+'4.Gorcarakan ev tntesagitakan'!K738</f>
        <v>127.93650793650795</v>
      </c>
      <c r="K298" s="29">
        <f>+'4.Gorcarakan ev tntesagitakan'!L738</f>
        <v>192.93650793650795</v>
      </c>
      <c r="L298" s="29">
        <f>+'4.Gorcarakan ev tntesagitakan'!M738</f>
        <v>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19900</v>
      </c>
      <c r="G299" s="29">
        <f t="shared" ref="G299:L299" si="24">+G301</f>
        <v>19900</v>
      </c>
      <c r="H299" s="29">
        <f t="shared" si="24"/>
        <v>0</v>
      </c>
      <c r="I299" s="29">
        <f t="shared" si="24"/>
        <v>4969.8412698412694</v>
      </c>
      <c r="J299" s="29">
        <f t="shared" si="24"/>
        <v>11311.111111111111</v>
      </c>
      <c r="K299" s="29">
        <f t="shared" si="24"/>
        <v>15686.111111111111</v>
      </c>
      <c r="L299" s="29">
        <f t="shared" si="24"/>
        <v>19900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tntesagitakan'!G745</f>
        <v>19900</v>
      </c>
      <c r="G301" s="29">
        <f>+'4.Gorcarakan ev tntesagitakan'!H745</f>
        <v>19900</v>
      </c>
      <c r="H301" s="29">
        <f>+'4.Gorcarakan ev tntesagitakan'!I745</f>
        <v>0</v>
      </c>
      <c r="I301" s="29">
        <f>+'4.Gorcarakan ev tntesagitakan'!J745</f>
        <v>4969.8412698412694</v>
      </c>
      <c r="J301" s="29">
        <f>+'4.Gorcarakan ev tntesagitakan'!K745</f>
        <v>11311.111111111111</v>
      </c>
      <c r="K301" s="29">
        <f>+'4.Gorcarakan ev tntesagitakan'!L745</f>
        <v>15686.111111111111</v>
      </c>
      <c r="L301" s="29">
        <f>+'4.Gorcarakan ev tntesagitakan'!M745</f>
        <v>19900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tntesagitakan'!G758</f>
        <v>0</v>
      </c>
      <c r="G308" s="29">
        <f>+'4.Gorcarakan ev tntesagitakan'!H758</f>
        <v>0</v>
      </c>
      <c r="H308" s="29"/>
      <c r="I308" s="29">
        <f>+'4.Gorcarakan ev tntesagitakan'!J758</f>
        <v>0</v>
      </c>
      <c r="J308" s="29">
        <f>+'4.Gorcarakan ev tntesagitakan'!K758</f>
        <v>0</v>
      </c>
      <c r="K308" s="29">
        <f>+'4.Gorcarakan ev tntesagitakan'!L758</f>
        <v>0</v>
      </c>
      <c r="L308" s="29">
        <f>+'4.Gorcarakan ev tntesagitakan'!M758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tntesagitakan'!H778</f>
        <v>346884.7</v>
      </c>
      <c r="H314" s="29">
        <f>+'4.Gorcarakan ev tntesagitakan'!I778</f>
        <v>346884.7</v>
      </c>
      <c r="I314" s="29">
        <f>+'4.Gorcarakan ev tntesagitakan'!J778</f>
        <v>85344.648412698414</v>
      </c>
      <c r="J314" s="29">
        <f>+'4.Gorcarakan ev tntesagitakan'!K778</f>
        <v>170689.29682539683</v>
      </c>
      <c r="K314" s="29">
        <f>+'4.Gorcarakan ev tntesagitakan'!L778</f>
        <v>257410.47182539685</v>
      </c>
      <c r="L314" s="29">
        <f>+'4.Gorcarakan ev tntesagitakan'!M778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tabSelected="1" view="pageBreakPreview" topLeftCell="C1" zoomScaleSheetLayoutView="100" workbookViewId="0">
      <selection activeCell="J10" sqref="J10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7" width="11.42578125" style="2" customWidth="1"/>
    <col min="8" max="8" width="12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x14ac:dyDescent="0.25">
      <c r="G1" s="90"/>
      <c r="H1" s="92"/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93"/>
      <c r="H2" s="293"/>
      <c r="I2" s="293"/>
      <c r="J2" s="293"/>
    </row>
    <row r="3" spans="1:10" s="90" customFormat="1" ht="13.5" customHeight="1" x14ac:dyDescent="0.25">
      <c r="A3" s="92"/>
      <c r="C3" s="92"/>
      <c r="E3" s="92"/>
      <c r="F3" s="92"/>
      <c r="G3" s="293"/>
      <c r="H3" s="293"/>
      <c r="I3" s="293"/>
      <c r="J3" s="293"/>
    </row>
    <row r="4" spans="1:10" s="90" customFormat="1" ht="13.5" customHeight="1" x14ac:dyDescent="0.25">
      <c r="A4" s="92"/>
      <c r="C4" s="92"/>
      <c r="E4" s="92"/>
      <c r="F4" s="92"/>
      <c r="G4" s="292"/>
      <c r="H4" s="292"/>
      <c r="I4" s="292"/>
      <c r="J4" s="292"/>
    </row>
    <row r="5" spans="1:10" s="90" customFormat="1" ht="27" customHeight="1" x14ac:dyDescent="0.25">
      <c r="A5" s="92"/>
      <c r="C5" s="92"/>
      <c r="E5" s="92"/>
      <c r="F5" s="92"/>
      <c r="G5" s="294" t="s">
        <v>1036</v>
      </c>
      <c r="H5" s="294"/>
      <c r="I5" s="294"/>
      <c r="J5" s="294"/>
    </row>
    <row r="6" spans="1:10" s="90" customFormat="1" ht="13.5" customHeight="1" x14ac:dyDescent="0.25">
      <c r="A6" s="92"/>
      <c r="C6" s="92"/>
      <c r="E6" s="92"/>
      <c r="F6" s="92"/>
      <c r="G6" s="293" t="s">
        <v>610</v>
      </c>
      <c r="H6" s="293"/>
      <c r="I6" s="293"/>
      <c r="J6" s="293"/>
    </row>
    <row r="7" spans="1:10" s="90" customFormat="1" ht="13.5" customHeight="1" x14ac:dyDescent="0.25">
      <c r="A7" s="92"/>
      <c r="C7" s="92"/>
      <c r="E7" s="92"/>
      <c r="F7" s="92"/>
      <c r="G7" s="293" t="s">
        <v>867</v>
      </c>
      <c r="H7" s="293"/>
      <c r="I7" s="293"/>
      <c r="J7" s="293"/>
    </row>
    <row r="8" spans="1:10" s="90" customFormat="1" ht="13.5" customHeight="1" x14ac:dyDescent="0.25">
      <c r="A8" s="92"/>
      <c r="C8" s="92"/>
      <c r="E8" s="92"/>
      <c r="F8" s="92"/>
      <c r="G8" s="292" t="s">
        <v>1037</v>
      </c>
      <c r="H8" s="292"/>
      <c r="I8" s="292"/>
      <c r="J8" s="292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7" t="s">
        <v>613</v>
      </c>
      <c r="B10" s="307"/>
      <c r="C10" s="307"/>
      <c r="D10" s="307"/>
      <c r="E10" s="307"/>
      <c r="F10" s="307"/>
      <c r="G10" s="307"/>
      <c r="H10" s="19"/>
      <c r="I10" s="19"/>
      <c r="J10" s="19"/>
    </row>
    <row r="11" spans="1:10" ht="32.25" customHeight="1" x14ac:dyDescent="0.25">
      <c r="A11" s="306" t="s">
        <v>140</v>
      </c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8" t="s">
        <v>18</v>
      </c>
      <c r="F13" s="308"/>
    </row>
    <row r="14" spans="1:10" ht="17.25" customHeight="1" x14ac:dyDescent="0.25">
      <c r="A14" s="309" t="s">
        <v>376</v>
      </c>
      <c r="B14" s="303" t="s">
        <v>377</v>
      </c>
      <c r="C14" s="303"/>
      <c r="D14" s="303" t="s">
        <v>373</v>
      </c>
      <c r="E14" s="303" t="s">
        <v>154</v>
      </c>
      <c r="F14" s="303"/>
      <c r="G14" s="298" t="s">
        <v>372</v>
      </c>
      <c r="H14" s="299"/>
      <c r="I14" s="299"/>
      <c r="J14" s="300"/>
    </row>
    <row r="15" spans="1:10" ht="27" x14ac:dyDescent="0.25">
      <c r="A15" s="309"/>
      <c r="B15" s="303"/>
      <c r="C15" s="303"/>
      <c r="D15" s="303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7160115.6817999985</v>
      </c>
      <c r="E17" s="21">
        <f t="shared" ref="E17:J17" si="0">SUM(E19,E178,E213)</f>
        <v>4739166.8419999983</v>
      </c>
      <c r="F17" s="21">
        <f>SUM(F178,F213)</f>
        <v>2767833.5397999994</v>
      </c>
      <c r="G17" s="21">
        <f t="shared" si="0"/>
        <v>3124486.8635936505</v>
      </c>
      <c r="H17" s="21">
        <f t="shared" si="0"/>
        <v>4256052.6413873006</v>
      </c>
      <c r="I17" s="21">
        <f t="shared" si="0"/>
        <v>5567975.8893873021</v>
      </c>
      <c r="J17" s="21">
        <f t="shared" si="0"/>
        <v>7160115.6817999985</v>
      </c>
      <c r="L17" s="21">
        <v>7160115.6817999966</v>
      </c>
      <c r="M17" s="21">
        <v>4739166.8419999983</v>
      </c>
      <c r="N17" s="21">
        <v>2767833.5397999994</v>
      </c>
      <c r="O17" s="21">
        <v>3124486.863593651</v>
      </c>
      <c r="P17" s="21">
        <v>4256052.6413873024</v>
      </c>
      <c r="Q17" s="21">
        <v>5567975.8893873021</v>
      </c>
      <c r="R17" s="21">
        <v>7160115.6817999966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4392282.1419999991</v>
      </c>
      <c r="E19" s="21">
        <f t="shared" si="1"/>
        <v>4739166.8419999983</v>
      </c>
      <c r="F19" s="21">
        <f>SUM(F21,F34,F77,F92,F102,F134,F149,)</f>
        <v>346884.7</v>
      </c>
      <c r="G19" s="21">
        <f t="shared" si="1"/>
        <v>1111036.5723809521</v>
      </c>
      <c r="H19" s="21">
        <f t="shared" si="1"/>
        <v>2157507.7017619046</v>
      </c>
      <c r="I19" s="21">
        <f t="shared" si="1"/>
        <v>3209836.8747619055</v>
      </c>
      <c r="J19" s="21">
        <f t="shared" si="1"/>
        <v>4392282.1419999991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1283419.719</v>
      </c>
      <c r="E21" s="21">
        <f>SUM(E23,E28,E31)</f>
        <v>1283419.719</v>
      </c>
      <c r="F21" s="21" t="s">
        <v>0</v>
      </c>
      <c r="G21" s="21">
        <f>SUM(G23,G28,G31)</f>
        <v>297669.13080952305</v>
      </c>
      <c r="H21" s="21">
        <f>SUM(H23,H28,H31)</f>
        <v>554650.01441269834</v>
      </c>
      <c r="I21" s="21">
        <f>SUM(I23,I28,I31)</f>
        <v>937802.5936071442</v>
      </c>
      <c r="J21" s="21">
        <f>SUM(J23,J28,J31)</f>
        <v>1283419.719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1283419.719</v>
      </c>
      <c r="E23" s="21">
        <f>SUM(E25:E27)</f>
        <v>1283419.719</v>
      </c>
      <c r="F23" s="21" t="s">
        <v>1</v>
      </c>
      <c r="G23" s="21">
        <f>SUM(G25:G27)</f>
        <v>297669.13080952305</v>
      </c>
      <c r="H23" s="21">
        <f>SUM(H25:H27)</f>
        <v>554650.01441269834</v>
      </c>
      <c r="I23" s="21">
        <f>SUM(I25:I27)</f>
        <v>937802.5936071442</v>
      </c>
      <c r="J23" s="21">
        <f>SUM(J25:J27)</f>
        <v>1283419.719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tntesagitakan'!G80+'4.Gorcarakan ev tntesagitakan'!G360+'4.Gorcarakan ev tntesagitakan'!G400+'4.Gorcarakan ev tntesagitakan'!G449+'4.Gorcarakan ev tntesagitakan'!G760</f>
        <v>1283419.719</v>
      </c>
      <c r="E25" s="21">
        <f>+'4.Gorcarakan ev tntesagitakan'!H21+'4.Gorcarakan ev tntesagitakan'!H80+'4.Gorcarakan ev tntesagitakan'!H360+'4.Gorcarakan ev tntesagitakan'!H400+'4.Gorcarakan ev tntesagitakan'!H449+'4.Gorcarakan ev tntesagitakan'!H760</f>
        <v>1283419.719</v>
      </c>
      <c r="F25" s="21" t="s">
        <v>1</v>
      </c>
      <c r="G25" s="21">
        <f>+'4.Gorcarakan ev tntesagitakan'!J21+'4.Gorcarakan ev tntesagitakan'!J80+'4.Gorcarakan ev tntesagitakan'!J360+'4.Gorcarakan ev tntesagitakan'!J400+'4.Gorcarakan ev tntesagitakan'!J449+'4.Gorcarakan ev tntesagitakan'!J760</f>
        <v>297669.13080952305</v>
      </c>
      <c r="H25" s="21">
        <f>+'4.Gorcarakan ev tntesagitakan'!K21+'4.Gorcarakan ev tntesagitakan'!K80+'4.Gorcarakan ev tntesagitakan'!K360+'4.Gorcarakan ev tntesagitakan'!K400+'4.Gorcarakan ev tntesagitakan'!K449+'4.Gorcarakan ev tntesagitakan'!K760</f>
        <v>554650.01441269834</v>
      </c>
      <c r="I25" s="21">
        <f>+'4.Gorcarakan ev tntesagitakan'!L21+'4.Gorcarakan ev tntesagitakan'!L80+'4.Gorcarakan ev tntesagitakan'!L360+'4.Gorcarakan ev tntesagitakan'!L400+'4.Gorcarakan ev tntesagitakan'!L449+'4.Gorcarakan ev tntesagitakan'!L760</f>
        <v>937802.5936071442</v>
      </c>
      <c r="J25" s="21">
        <f>+'4.Gorcarakan ev tntesagitakan'!M21+'4.Gorcarakan ev tntesagitakan'!M80+'4.Gorcarakan ev tntesagitakan'!M360+'4.Gorcarakan ev tntesagitakan'!M400+'4.Gorcarakan ev tntesagitakan'!M449+'4.Gorcarakan ev tntesagitakan'!M760</f>
        <v>1283419.719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703563.03899999848</v>
      </c>
      <c r="E34" s="21">
        <f>SUM(E36,E45,E50,E60,E63,E67)</f>
        <v>703563.03899999848</v>
      </c>
      <c r="F34" s="21" t="s">
        <v>0</v>
      </c>
      <c r="G34" s="21">
        <f>SUM(G36,G45,G50,G60,G63,G67)</f>
        <v>209724.56396031781</v>
      </c>
      <c r="H34" s="21">
        <f>SUM(H36,H45,H50,H60,H63,H67)</f>
        <v>434837.38986507931</v>
      </c>
      <c r="I34" s="21">
        <f>SUM(I36,I45,I50,I60,I63,I67)</f>
        <v>545323.94659920724</v>
      </c>
      <c r="J34" s="21">
        <f>SUM(J36,J45,J50,J60,J63,J67)</f>
        <v>703563.03899999848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190308.52899999951</v>
      </c>
      <c r="E36" s="21">
        <f>SUM(E38:E44)</f>
        <v>190308.52899999951</v>
      </c>
      <c r="F36" s="21" t="s">
        <v>19</v>
      </c>
      <c r="G36" s="21">
        <f>SUM(G38:G44)</f>
        <v>70750.964515872882</v>
      </c>
      <c r="H36" s="21">
        <f>SUM(H38:H44)</f>
        <v>131743.43903174574</v>
      </c>
      <c r="I36" s="21">
        <f>SUM(I38:I44)</f>
        <v>164773.82870238059</v>
      </c>
      <c r="J36" s="21">
        <f>SUM(J38:J44)</f>
        <v>190308.52899999951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tntesagitakan'!G81+'4.Gorcarakan ev tntesagitakan'!G433+'4.Gorcarakan ev tntesagitakan'!G761</f>
        <v>133682.4789999995</v>
      </c>
      <c r="E39" s="21">
        <f>+'4.Gorcarakan ev tntesagitakan'!H23+'4.Gorcarakan ev tntesagitakan'!H81+'4.Gorcarakan ev tntesagitakan'!H433+'4.Gorcarakan ev tntesagitakan'!H761</f>
        <v>133682.4789999995</v>
      </c>
      <c r="F39" s="21" t="s">
        <v>1</v>
      </c>
      <c r="G39" s="21">
        <f>+'4.Gorcarakan ev tntesagitakan'!J23+'4.Gorcarakan ev tntesagitakan'!J81+'4.Gorcarakan ev tntesagitakan'!J433+'4.Gorcarakan ev tntesagitakan'!J761</f>
        <v>58618.118484126862</v>
      </c>
      <c r="H39" s="21">
        <f>+'4.Gorcarakan ev tntesagitakan'!K23+'4.Gorcarakan ev tntesagitakan'!K81+'4.Gorcarakan ev tntesagitakan'!K433+'4.Gorcarakan ev tntesagitakan'!K761</f>
        <v>100733.8469682537</v>
      </c>
      <c r="I39" s="21">
        <f>+'4.Gorcarakan ev tntesagitakan'!L23+'4.Gorcarakan ev tntesagitakan'!L81+'4.Gorcarakan ev tntesagitakan'!L433+'4.Gorcarakan ev tntesagitakan'!L761</f>
        <v>111659.88409920601</v>
      </c>
      <c r="J39" s="21">
        <f>+'4.Gorcarakan ev tntesagitakan'!M23+'4.Gorcarakan ev tntesagitakan'!M81+'4.Gorcarakan ev tntesagitakan'!M433+'4.Gorcarakan ev tntesagitakan'!M761</f>
        <v>133682.4789999995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tntesagitakan'!G82+'4.Gorcarakan ev tntesagitakan'!G401</f>
        <v>33684.550000000003</v>
      </c>
      <c r="E40" s="21">
        <f>+'4.Gorcarakan ev tntesagitakan'!H24+'4.Gorcarakan ev tntesagitakan'!H82+'4.Gorcarakan ev tntesagitakan'!H401</f>
        <v>33684.550000000003</v>
      </c>
      <c r="F40" s="21" t="s">
        <v>1</v>
      </c>
      <c r="G40" s="21">
        <f>+'4.Gorcarakan ev tntesagitakan'!J24+'4.Gorcarakan ev tntesagitakan'!J82+'4.Gorcarakan ev tntesagitakan'!J401</f>
        <v>7676.6634920634906</v>
      </c>
      <c r="H40" s="21">
        <f>+'4.Gorcarakan ev tntesagitakan'!K24+'4.Gorcarakan ev tntesagitakan'!K82+'4.Gorcarakan ev tntesagitakan'!K401</f>
        <v>22968.726984126963</v>
      </c>
      <c r="I40" s="21">
        <f>+'4.Gorcarakan ev tntesagitakan'!L24+'4.Gorcarakan ev tntesagitakan'!L82+'4.Gorcarakan ev tntesagitakan'!L401</f>
        <v>33156.769999999997</v>
      </c>
      <c r="J40" s="21">
        <f>+'4.Gorcarakan ev tntesagitakan'!M24+'4.Gorcarakan ev tntesagitakan'!M82+'4.Gorcarakan ev tntesagitakan'!M401</f>
        <v>33684.550000000003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tntesagitakan'!G83+'4.Gorcarakan ev tntesagitakan'!G762</f>
        <v>6371.5</v>
      </c>
      <c r="E41" s="21">
        <f>+'4.Gorcarakan ev tntesagitakan'!H25+'4.Gorcarakan ev tntesagitakan'!H83+'4.Gorcarakan ev tntesagitakan'!H762</f>
        <v>6371.5</v>
      </c>
      <c r="F41" s="21" t="s">
        <v>1</v>
      </c>
      <c r="G41" s="21">
        <f>+'4.Gorcarakan ev tntesagitakan'!J25+'4.Gorcarakan ev tntesagitakan'!J83+'4.Gorcarakan ev tntesagitakan'!J762</f>
        <v>1696.8968253968255</v>
      </c>
      <c r="H41" s="21">
        <f>+'4.Gorcarakan ev tntesagitakan'!K25+'4.Gorcarakan ev tntesagitakan'!K83+'4.Gorcarakan ev tntesagitakan'!K762</f>
        <v>3222.2936507936511</v>
      </c>
      <c r="I41" s="21">
        <f>+'4.Gorcarakan ev tntesagitakan'!L25+'4.Gorcarakan ev tntesagitakan'!L83+'4.Gorcarakan ev tntesagitakan'!L762</f>
        <v>4772.2936507936511</v>
      </c>
      <c r="J41" s="21">
        <f>+'4.Gorcarakan ev tntesagitakan'!M25+'4.Gorcarakan ev tntesagitakan'!M83+'4.Gorcarakan ev tntesagitakan'!M762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tntesagitakan'!G364+'4.Gorcarakan ev tntesagitakan'!G450</f>
        <v>11200</v>
      </c>
      <c r="E42" s="21">
        <f>+'4.Gorcarakan ev tntesagitakan'!H26+'4.Gorcarakan ev tntesagitakan'!H364+'4.Gorcarakan ev tntesagitakan'!H450</f>
        <v>11200</v>
      </c>
      <c r="F42" s="21" t="s">
        <v>1</v>
      </c>
      <c r="G42" s="21">
        <f>+'4.Gorcarakan ev tntesagitakan'!J26+'4.Gorcarakan ev tntesagitakan'!J364+'4.Gorcarakan ev tntesagitakan'!J450</f>
        <v>1438.0952380952381</v>
      </c>
      <c r="H42" s="21">
        <f>+'4.Gorcarakan ev tntesagitakan'!K26+'4.Gorcarakan ev tntesagitakan'!K364+'4.Gorcarakan ev tntesagitakan'!K450</f>
        <v>2176.1904761904761</v>
      </c>
      <c r="I42" s="21">
        <f>+'4.Gorcarakan ev tntesagitakan'!L26+'4.Gorcarakan ev tntesagitakan'!L364+'4.Gorcarakan ev tntesagitakan'!L450</f>
        <v>11200</v>
      </c>
      <c r="J42" s="21">
        <f>+'4.Gorcarakan ev tntesagitakan'!M26+'4.Gorcarakan ev tntesagitakan'!M364+'4.Gorcarakan ev tntesagitakan'!M450</f>
        <v>11200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tntesagitakan'!G361+'4.Gorcarakan ev tntesagitakan'!G551+'4.Gorcarakan ev tntesagitakan'!G559+'4.Gorcarakan ev tntesagitakan'!G764</f>
        <v>5370</v>
      </c>
      <c r="E43" s="21">
        <f>+'4.Gorcarakan ev tntesagitakan'!H27+'4.Gorcarakan ev tntesagitakan'!H361+'4.Gorcarakan ev tntesagitakan'!H551+'4.Gorcarakan ev tntesagitakan'!H559+'4.Gorcarakan ev tntesagitakan'!H764</f>
        <v>5370</v>
      </c>
      <c r="F43" s="21" t="s">
        <v>1</v>
      </c>
      <c r="G43" s="21">
        <f>+'4.Gorcarakan ev tntesagitakan'!J27+'4.Gorcarakan ev tntesagitakan'!J361+'4.Gorcarakan ev tntesagitakan'!J551+'4.Gorcarakan ev tntesagitakan'!J559+'4.Gorcarakan ev tntesagitakan'!J764</f>
        <v>1321.1904761904761</v>
      </c>
      <c r="H43" s="21">
        <f>+'4.Gorcarakan ev tntesagitakan'!K27+'4.Gorcarakan ev tntesagitakan'!K361+'4.Gorcarakan ev tntesagitakan'!K551+'4.Gorcarakan ev tntesagitakan'!K559+'4.Gorcarakan ev tntesagitakan'!K764</f>
        <v>2642.3809523809523</v>
      </c>
      <c r="I43" s="21">
        <f>+'4.Gorcarakan ev tntesagitakan'!L27+'4.Gorcarakan ev tntesagitakan'!L361+'4.Gorcarakan ev tntesagitakan'!L551+'4.Gorcarakan ev tntesagitakan'!L559+'4.Gorcarakan ev tntesagitakan'!L764</f>
        <v>3984.8809523809523</v>
      </c>
      <c r="J43" s="21">
        <f>+'4.Gorcarakan ev tntesagitakan'!M27+'4.Gorcarakan ev tntesagitakan'!M361+'4.Gorcarakan ev tntesagitakan'!M551+'4.Gorcarakan ev tntesagitakan'!M559+'4.Gorcarakan ev tntesagitakan'!M764</f>
        <v>5370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37600</v>
      </c>
      <c r="E45" s="21">
        <f>SUM(E47:E49)</f>
        <v>37600</v>
      </c>
      <c r="F45" s="21" t="s">
        <v>1</v>
      </c>
      <c r="G45" s="21">
        <f>SUM(G47:G49)</f>
        <v>9357.1428571428569</v>
      </c>
      <c r="H45" s="21">
        <f>SUM(H47:H49)</f>
        <v>23314.285714285736</v>
      </c>
      <c r="I45" s="21">
        <f>SUM(I47:I49)</f>
        <v>32314.285714285736</v>
      </c>
      <c r="J45" s="21">
        <f>SUM(J47:J49)</f>
        <v>37600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tntesagitakan'!G84+'4.Gorcarakan ev tntesagitakan'!G545+'4.Gorcarakan ev tntesagitakan'!G766</f>
        <v>37100</v>
      </c>
      <c r="E47" s="21">
        <f>+'4.Gorcarakan ev tntesagitakan'!H29+'4.Gorcarakan ev tntesagitakan'!H84+'4.Gorcarakan ev tntesagitakan'!H545+'4.Gorcarakan ev tntesagitakan'!H766</f>
        <v>37100</v>
      </c>
      <c r="F47" s="21" t="s">
        <v>1</v>
      </c>
      <c r="G47" s="21">
        <f>+'4.Gorcarakan ev tntesagitakan'!J29+'4.Gorcarakan ev tntesagitakan'!J84+'4.Gorcarakan ev tntesagitakan'!J545+'4.Gorcarakan ev tntesagitakan'!J766</f>
        <v>8857.1428571428569</v>
      </c>
      <c r="H47" s="21">
        <f>+'4.Gorcarakan ev tntesagitakan'!K29+'4.Gorcarakan ev tntesagitakan'!K84+'4.Gorcarakan ev tntesagitakan'!K545+'4.Gorcarakan ev tntesagitakan'!K766</f>
        <v>22814.285714285736</v>
      </c>
      <c r="I47" s="21">
        <f>+'4.Gorcarakan ev tntesagitakan'!L29+'4.Gorcarakan ev tntesagitakan'!L84+'4.Gorcarakan ev tntesagitakan'!L545+'4.Gorcarakan ev tntesagitakan'!L766</f>
        <v>31814.285714285736</v>
      </c>
      <c r="J47" s="21">
        <f>+'4.Gorcarakan ev tntesagitakan'!M29+'4.Gorcarakan ev tntesagitakan'!M84+'4.Gorcarakan ev tntesagitakan'!M545+'4.Gorcarakan ev tntesagitakan'!M766</f>
        <v>37100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tntesagitakan'!G546</f>
        <v>500</v>
      </c>
      <c r="E48" s="21">
        <f>+'4.Gorcarakan ev tntesagitakan'!H30+'4.Gorcarakan ev tntesagitakan'!H546</f>
        <v>500</v>
      </c>
      <c r="F48" s="21" t="s">
        <v>1</v>
      </c>
      <c r="G48" s="21">
        <f>+'4.Gorcarakan ev tntesagitakan'!J30+'4.Gorcarakan ev tntesagitakan'!J546</f>
        <v>500</v>
      </c>
      <c r="H48" s="21">
        <f>+'4.Gorcarakan ev tntesagitakan'!K30+'4.Gorcarakan ev tntesagitakan'!K546</f>
        <v>500</v>
      </c>
      <c r="I48" s="21">
        <f>+'4.Gorcarakan ev tntesagitakan'!L30+'4.Gorcarakan ev tntesagitakan'!L546</f>
        <v>500</v>
      </c>
      <c r="J48" s="21">
        <f>+'4.Gorcarakan ev tntesagitakan'!M30+'4.Gorcarakan ev tntesagitakan'!M546</f>
        <v>500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66247.100000000006</v>
      </c>
      <c r="E50" s="21">
        <f>SUM(E52:E59)</f>
        <v>66247.100000000006</v>
      </c>
      <c r="F50" s="21" t="s">
        <v>1</v>
      </c>
      <c r="G50" s="21">
        <f>SUM(G52:G59)</f>
        <v>22297.973015873067</v>
      </c>
      <c r="H50" s="21">
        <f>SUM(H52:H59)</f>
        <v>36919.322222222276</v>
      </c>
      <c r="I50" s="21">
        <f>SUM(I52:I59)</f>
        <v>48241.187301587124</v>
      </c>
      <c r="J50" s="21">
        <f>SUM(J52:J59)</f>
        <v>66247.100000000006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8000</v>
      </c>
      <c r="E53" s="21">
        <f>+'4.Gorcarakan ev tntesagitakan'!H31</f>
        <v>8000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8000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17147.099999999999</v>
      </c>
      <c r="E58" s="21">
        <f>+'4.Gorcarakan ev tntesagitakan'!H33</f>
        <v>17147.099999999999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17147.099999999999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tntesagitakan'!G85+'4.Gorcarakan ev tntesagitakan'!G162+'4.Gorcarakan ev tntesagitakan'!G283+'4.Gorcarakan ev tntesagitakan'!G362+'4.Gorcarakan ev tntesagitakan'!G434+'4.Gorcarakan ev tntesagitakan'!G451+'4.Gorcarakan ev tntesagitakan'!G723+'4.Gorcarakan ev tntesagitakan'!G747</f>
        <v>35634</v>
      </c>
      <c r="E59" s="21">
        <f>+'4.Gorcarakan ev tntesagitakan'!H34+'4.Gorcarakan ev tntesagitakan'!H85+'4.Gorcarakan ev tntesagitakan'!H162+'4.Gorcarakan ev tntesagitakan'!H283+'4.Gorcarakan ev tntesagitakan'!H362+'4.Gorcarakan ev tntesagitakan'!H434+'4.Gorcarakan ev tntesagitakan'!H451+'4.Gorcarakan ev tntesagitakan'!H723+'4.Gorcarakan ev tntesagitakan'!H747</f>
        <v>35634</v>
      </c>
      <c r="F59" s="21" t="s">
        <v>1</v>
      </c>
      <c r="G59" s="21">
        <f>+'4.Gorcarakan ev tntesagitakan'!J34+'4.Gorcarakan ev tntesagitakan'!J85+'4.Gorcarakan ev tntesagitakan'!J162+'4.Gorcarakan ev tntesagitakan'!J283+'4.Gorcarakan ev tntesagitakan'!J362+'4.Gorcarakan ev tntesagitakan'!J434+'4.Gorcarakan ev tntesagitakan'!J451+'4.Gorcarakan ev tntesagitakan'!J723+'4.Gorcarakan ev tntesagitakan'!J747</f>
        <v>9942.8095238095248</v>
      </c>
      <c r="H59" s="21">
        <f>+'4.Gorcarakan ev tntesagitakan'!K34+'4.Gorcarakan ev tntesagitakan'!K85+'4.Gorcarakan ev tntesagitakan'!K162+'4.Gorcarakan ev tntesagitakan'!K283+'4.Gorcarakan ev tntesagitakan'!K362+'4.Gorcarakan ev tntesagitakan'!K434+'4.Gorcarakan ev tntesagitakan'!K451+'4.Gorcarakan ev tntesagitakan'!K723+'4.Gorcarakan ev tntesagitakan'!K747</f>
        <v>19766.539682539686</v>
      </c>
      <c r="I59" s="21">
        <f>+'4.Gorcarakan ev tntesagitakan'!L34+'4.Gorcarakan ev tntesagitakan'!L85+'4.Gorcarakan ev tntesagitakan'!L162+'4.Gorcarakan ev tntesagitakan'!L283+'4.Gorcarakan ev tntesagitakan'!L362+'4.Gorcarakan ev tntesagitakan'!L434+'4.Gorcarakan ev tntesagitakan'!L451+'4.Gorcarakan ev tntesagitakan'!L723+'4.Gorcarakan ev tntesagitakan'!L747</f>
        <v>24657.849206349205</v>
      </c>
      <c r="J59" s="21">
        <f>+'4.Gorcarakan ev tntesagitakan'!M34+'4.Gorcarakan ev tntesagitakan'!M85+'4.Gorcarakan ev tntesagitakan'!M162+'4.Gorcarakan ev tntesagitakan'!M283+'4.Gorcarakan ev tntesagitakan'!M362+'4.Gorcarakan ev tntesagitakan'!M434+'4.Gorcarakan ev tntesagitakan'!M451+'4.Gorcarakan ev tntesagitakan'!M723+'4.Gorcarakan ev tntesagitakan'!M747</f>
        <v>35634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20102.900000000001</v>
      </c>
      <c r="E60" s="21">
        <f>+E62</f>
        <v>20102.900000000001</v>
      </c>
      <c r="F60" s="21" t="s">
        <v>1</v>
      </c>
      <c r="G60" s="21">
        <f>+G62</f>
        <v>12178.356349206349</v>
      </c>
      <c r="H60" s="21">
        <f>+H62</f>
        <v>15702.9</v>
      </c>
      <c r="I60" s="21">
        <f>+I62</f>
        <v>19702.900000000001</v>
      </c>
      <c r="J60" s="21">
        <f>+J62</f>
        <v>20102.900000000001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tntesagitakan'!G98+'4.Gorcarakan ev tntesagitakan'!G105+'4.Gorcarakan ev tntesagitakan'!G365+'4.Gorcarakan ev tntesagitakan'!G452</f>
        <v>20102.900000000001</v>
      </c>
      <c r="E62" s="21">
        <f>+'4.Gorcarakan ev tntesagitakan'!H35+'4.Gorcarakan ev tntesagitakan'!H98+'4.Gorcarakan ev tntesagitakan'!H105+'4.Gorcarakan ev tntesagitakan'!H365+'4.Gorcarakan ev tntesagitakan'!H452</f>
        <v>20102.900000000001</v>
      </c>
      <c r="F62" s="21" t="s">
        <v>1</v>
      </c>
      <c r="G62" s="21">
        <f>+'4.Gorcarakan ev tntesagitakan'!J35+'4.Gorcarakan ev tntesagitakan'!J98+'4.Gorcarakan ev tntesagitakan'!J105+'4.Gorcarakan ev tntesagitakan'!J365+'4.Gorcarakan ev tntesagitakan'!J452</f>
        <v>12178.356349206349</v>
      </c>
      <c r="H62" s="21">
        <f>+'4.Gorcarakan ev tntesagitakan'!K35+'4.Gorcarakan ev tntesagitakan'!K98+'4.Gorcarakan ev tntesagitakan'!K105+'4.Gorcarakan ev tntesagitakan'!K365+'4.Gorcarakan ev tntesagitakan'!K452</f>
        <v>15702.9</v>
      </c>
      <c r="I62" s="21">
        <f>+'4.Gorcarakan ev tntesagitakan'!L35+'4.Gorcarakan ev tntesagitakan'!L98+'4.Gorcarakan ev tntesagitakan'!L105+'4.Gorcarakan ev tntesagitakan'!L365+'4.Gorcarakan ev tntesagitakan'!L452</f>
        <v>19702.900000000001</v>
      </c>
      <c r="J62" s="21">
        <f>+'4.Gorcarakan ev tntesagitakan'!M35+'4.Gorcarakan ev tntesagitakan'!M98+'4.Gorcarakan ev tntesagitakan'!M105+'4.Gorcarakan ev tntesagitakan'!M365+'4.Gorcarakan ev tntesagitakan'!M452</f>
        <v>20102.900000000001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152984.579999999</v>
      </c>
      <c r="E63" s="21">
        <f>SUM(E65:E66)</f>
        <v>152984.579999999</v>
      </c>
      <c r="F63" s="21" t="s">
        <v>1</v>
      </c>
      <c r="G63" s="21">
        <f>SUM(G65:G66)</f>
        <v>28847.627380952203</v>
      </c>
      <c r="H63" s="21">
        <f>SUM(H65:H66)</f>
        <v>94023.693849206349</v>
      </c>
      <c r="I63" s="21">
        <f>SUM(I65:I66)</f>
        <v>96523.69384920728</v>
      </c>
      <c r="J63" s="21">
        <f>SUM(J65:J66)</f>
        <v>152984.579999999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tntesagitakan'!G284+'4.Gorcarakan ev tntesagitakan'!G453+'4.Gorcarakan ev tntesagitakan'!G590</f>
        <v>146840.579999999</v>
      </c>
      <c r="E65" s="21">
        <f>+'4.Gorcarakan ev tntesagitakan'!H284+'4.Gorcarakan ev tntesagitakan'!H453+'4.Gorcarakan ev tntesagitakan'!H590</f>
        <v>146840.579999999</v>
      </c>
      <c r="F65" s="21" t="s">
        <v>1</v>
      </c>
      <c r="G65" s="21">
        <f>+'4.Gorcarakan ev tntesagitakan'!J284+'4.Gorcarakan ev tntesagitakan'!J453+'4.Gorcarakan ev tntesagitakan'!J590</f>
        <v>26658.389285714107</v>
      </c>
      <c r="H65" s="21">
        <f>+'4.Gorcarakan ev tntesagitakan'!K284+'4.Gorcarakan ev tntesagitakan'!K453+'4.Gorcarakan ev tntesagitakan'!K590</f>
        <v>91465.408134920639</v>
      </c>
      <c r="I65" s="21">
        <f>+'4.Gorcarakan ev tntesagitakan'!L284+'4.Gorcarakan ev tntesagitakan'!L453+'4.Gorcarakan ev tntesagitakan'!L590</f>
        <v>91540.40813492157</v>
      </c>
      <c r="J65" s="21">
        <f>+'4.Gorcarakan ev tntesagitakan'!M284+'4.Gorcarakan ev tntesagitakan'!M453+'4.Gorcarakan ev tntesagitakan'!M590</f>
        <v>146840.579999999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tntesagitakan'!G366+'4.Gorcarakan ev tntesagitakan'!G454</f>
        <v>6144</v>
      </c>
      <c r="E66" s="21">
        <f>+'4.Gorcarakan ev tntesagitakan'!H37+'4.Gorcarakan ev tntesagitakan'!H366+'4.Gorcarakan ev tntesagitakan'!H454</f>
        <v>6144</v>
      </c>
      <c r="F66" s="21" t="s">
        <v>1</v>
      </c>
      <c r="G66" s="21">
        <f>+'4.Gorcarakan ev tntesagitakan'!J37+'4.Gorcarakan ev tntesagitakan'!J366+'4.Gorcarakan ev tntesagitakan'!J454</f>
        <v>2189.2380952380954</v>
      </c>
      <c r="H66" s="21">
        <f>+'4.Gorcarakan ev tntesagitakan'!K37+'4.Gorcarakan ev tntesagitakan'!K366+'4.Gorcarakan ev tntesagitakan'!K454</f>
        <v>2558.2857142857142</v>
      </c>
      <c r="I66" s="21">
        <f>+'4.Gorcarakan ev tntesagitakan'!L37+'4.Gorcarakan ev tntesagitakan'!L366+'4.Gorcarakan ev tntesagitakan'!L454</f>
        <v>4983.2857142857156</v>
      </c>
      <c r="J66" s="21">
        <f>+'4.Gorcarakan ev tntesagitakan'!M37+'4.Gorcarakan ev tntesagitakan'!M366+'4.Gorcarakan ev tntesagitakan'!M454</f>
        <v>6144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236319.93</v>
      </c>
      <c r="E67" s="21">
        <f>SUM(E69:E76)</f>
        <v>236319.93</v>
      </c>
      <c r="F67" s="21" t="s">
        <v>1</v>
      </c>
      <c r="G67" s="21">
        <f>SUM(G69:G76)</f>
        <v>66292.49984127043</v>
      </c>
      <c r="H67" s="21">
        <f>SUM(H69:H76)</f>
        <v>133133.7490476192</v>
      </c>
      <c r="I67" s="21">
        <f>SUM(I69:I76)</f>
        <v>183768.05103174644</v>
      </c>
      <c r="J67" s="21">
        <f>SUM(J69:J76)</f>
        <v>236319.93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tntesagitakan'!G86+'4.Gorcarakan ev tntesagitakan'!G158+'4.Gorcarakan ev tntesagitakan'!G367+'4.Gorcarakan ev tntesagitakan'!G748+'4.Gorcarakan ev tntesagitakan'!G765</f>
        <v>8260</v>
      </c>
      <c r="E69" s="21">
        <f>+'4.Gorcarakan ev tntesagitakan'!H38+'4.Gorcarakan ev tntesagitakan'!H86+'4.Gorcarakan ev tntesagitakan'!H158+'4.Gorcarakan ev tntesagitakan'!H367+'4.Gorcarakan ev tntesagitakan'!H748+'4.Gorcarakan ev tntesagitakan'!H765</f>
        <v>8260</v>
      </c>
      <c r="F69" s="21" t="s">
        <v>1</v>
      </c>
      <c r="G69" s="21">
        <f>+'4.Gorcarakan ev tntesagitakan'!J38+'4.Gorcarakan ev tntesagitakan'!J86+'4.Gorcarakan ev tntesagitakan'!J158+'4.Gorcarakan ev tntesagitakan'!J367+'4.Gorcarakan ev tntesagitakan'!J748+'4.Gorcarakan ev tntesagitakan'!J765</f>
        <v>2032.2222222222222</v>
      </c>
      <c r="H69" s="21">
        <f>+'4.Gorcarakan ev tntesagitakan'!K38+'4.Gorcarakan ev tntesagitakan'!K86+'4.Gorcarakan ev tntesagitakan'!K158+'4.Gorcarakan ev tntesagitakan'!K367+'4.Gorcarakan ev tntesagitakan'!K748+'4.Gorcarakan ev tntesagitakan'!K765</f>
        <v>7975.5555555555557</v>
      </c>
      <c r="I69" s="21">
        <f>+'4.Gorcarakan ev tntesagitakan'!L38+'4.Gorcarakan ev tntesagitakan'!L86+'4.Gorcarakan ev tntesagitakan'!L158+'4.Gorcarakan ev tntesagitakan'!L367+'4.Gorcarakan ev tntesagitakan'!L748+'4.Gorcarakan ev tntesagitakan'!L765</f>
        <v>8115.5555555555557</v>
      </c>
      <c r="J69" s="21">
        <f>+'4.Gorcarakan ev tntesagitakan'!M38+'4.Gorcarakan ev tntesagitakan'!M86+'4.Gorcarakan ev tntesagitakan'!M158+'4.Gorcarakan ev tntesagitakan'!M367+'4.Gorcarakan ev tntesagitakan'!M748+'4.Gorcarakan ev tntesagitakan'!M765</f>
        <v>8260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tntesagitakan'!G402</f>
        <v>2465</v>
      </c>
      <c r="E70" s="21">
        <f>+'4.Gorcarakan ev tntesagitakan'!H402</f>
        <v>2465</v>
      </c>
      <c r="F70" s="21" t="s">
        <v>1</v>
      </c>
      <c r="G70" s="21">
        <f>+'4.Gorcarakan ev tntesagitakan'!J402</f>
        <v>852.5</v>
      </c>
      <c r="H70" s="21">
        <f>+'4.Gorcarakan ev tntesagitakan'!K402</f>
        <v>1571.25</v>
      </c>
      <c r="I70" s="21">
        <f>+'4.Gorcarakan ev tntesagitakan'!L402</f>
        <v>1571.25</v>
      </c>
      <c r="J70" s="21">
        <f>+'4.Gorcarakan ev tntesagitakan'!M402</f>
        <v>2465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tntesagitakan'!G159+'4.Gorcarakan ev tntesagitakan'!G368+'4.Gorcarakan ev tntesagitakan'!G403+'4.Gorcarakan ev tntesagitakan'!G455+'4.Gorcarakan ev tntesagitakan'!G767</f>
        <v>158148.03</v>
      </c>
      <c r="E72" s="21">
        <f>+'4.Gorcarakan ev tntesagitakan'!H39+'4.Gorcarakan ev tntesagitakan'!H159+'4.Gorcarakan ev tntesagitakan'!H368+'4.Gorcarakan ev tntesagitakan'!H403+'4.Gorcarakan ev tntesagitakan'!H455+'4.Gorcarakan ev tntesagitakan'!H767</f>
        <v>158148.03</v>
      </c>
      <c r="F72" s="21" t="s">
        <v>1</v>
      </c>
      <c r="G72" s="21">
        <f>+'4.Gorcarakan ev tntesagitakan'!J39+'4.Gorcarakan ev tntesagitakan'!J159+'4.Gorcarakan ev tntesagitakan'!J368+'4.Gorcarakan ev tntesagitakan'!J403+'4.Gorcarakan ev tntesagitakan'!J455+'4.Gorcarakan ev tntesagitakan'!J767</f>
        <v>44213.456984127632</v>
      </c>
      <c r="H72" s="21">
        <f>+'4.Gorcarakan ev tntesagitakan'!K39+'4.Gorcarakan ev tntesagitakan'!K159+'4.Gorcarakan ev tntesagitakan'!K368+'4.Gorcarakan ev tntesagitakan'!K403+'4.Gorcarakan ev tntesagitakan'!K455+'4.Gorcarakan ev tntesagitakan'!K767</f>
        <v>85172.563333333979</v>
      </c>
      <c r="I72" s="21">
        <f>+'4.Gorcarakan ev tntesagitakan'!L39+'4.Gorcarakan ev tntesagitakan'!L159+'4.Gorcarakan ev tntesagitakan'!L368+'4.Gorcarakan ev tntesagitakan'!L403+'4.Gorcarakan ev tntesagitakan'!L455+'4.Gorcarakan ev tntesagitakan'!L767</f>
        <v>118052.00420635045</v>
      </c>
      <c r="J72" s="21">
        <f>+'4.Gorcarakan ev tntesagitakan'!M39+'4.Gorcarakan ev tntesagitakan'!M159+'4.Gorcarakan ev tntesagitakan'!M368+'4.Gorcarakan ev tntesagitakan'!M403+'4.Gorcarakan ev tntesagitakan'!M455+'4.Gorcarakan ev tntesagitakan'!M767</f>
        <v>158148.03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tntesagitakan'!G160+'4.Gorcarakan ev tntesagitakan'!G763</f>
        <v>0</v>
      </c>
      <c r="E75" s="21">
        <f>+'4.Gorcarakan ev tntesagitakan'!H160+'4.Gorcarakan ev tntesagitakan'!H763</f>
        <v>0</v>
      </c>
      <c r="F75" s="21" t="s">
        <v>1</v>
      </c>
      <c r="G75" s="21">
        <f>+'4.Gorcarakan ev tntesagitakan'!J160+'4.Gorcarakan ev tntesagitakan'!J763</f>
        <v>0</v>
      </c>
      <c r="H75" s="21">
        <f>+'4.Gorcarakan ev tntesagitakan'!K160+'4.Gorcarakan ev tntesagitakan'!K763</f>
        <v>0</v>
      </c>
      <c r="I75" s="21">
        <f>+'4.Gorcarakan ev tntesagitakan'!L160+'4.Gorcarakan ev tntesagitakan'!L763</f>
        <v>0</v>
      </c>
      <c r="J75" s="21">
        <f>+'4.Gorcarakan ev tntesagitakan'!M160+'4.Gorcarakan ev tntesagitakan'!M763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tntesagitakan'!G87+'4.Gorcarakan ev tntesagitakan'!G285+'4.Gorcarakan ev tntesagitakan'!G369+'4.Gorcarakan ev tntesagitakan'!G404+'4.Gorcarakan ev tntesagitakan'!G435+'4.Gorcarakan ev tntesagitakan'!G456+'4.Gorcarakan ev tntesagitakan'!G591</f>
        <v>67446.899999999994</v>
      </c>
      <c r="E76" s="21">
        <f>+'4.Gorcarakan ev tntesagitakan'!H40+'4.Gorcarakan ev tntesagitakan'!H87+'4.Gorcarakan ev tntesagitakan'!H285+'4.Gorcarakan ev tntesagitakan'!H369+'4.Gorcarakan ev tntesagitakan'!H404+'4.Gorcarakan ev tntesagitakan'!H435+'4.Gorcarakan ev tntesagitakan'!H456+'4.Gorcarakan ev tntesagitakan'!H591</f>
        <v>67446.899999999994</v>
      </c>
      <c r="F76" s="21" t="s">
        <v>1</v>
      </c>
      <c r="G76" s="21">
        <f>+'4.Gorcarakan ev tntesagitakan'!J40+'4.Gorcarakan ev tntesagitakan'!J87+'4.Gorcarakan ev tntesagitakan'!J285+'4.Gorcarakan ev tntesagitakan'!J369+'4.Gorcarakan ev tntesagitakan'!J404+'4.Gorcarakan ev tntesagitakan'!J435+'4.Gorcarakan ev tntesagitakan'!J456+'4.Gorcarakan ev tntesagitakan'!J591</f>
        <v>19194.320634920576</v>
      </c>
      <c r="H76" s="21">
        <f>+'4.Gorcarakan ev tntesagitakan'!K40+'4.Gorcarakan ev tntesagitakan'!K87+'4.Gorcarakan ev tntesagitakan'!K285+'4.Gorcarakan ev tntesagitakan'!K369+'4.Gorcarakan ev tntesagitakan'!K404+'4.Gorcarakan ev tntesagitakan'!K435+'4.Gorcarakan ev tntesagitakan'!K456+'4.Gorcarakan ev tntesagitakan'!K591</f>
        <v>38414.380158729669</v>
      </c>
      <c r="I76" s="21">
        <f>+'4.Gorcarakan ev tntesagitakan'!L40+'4.Gorcarakan ev tntesagitakan'!L87+'4.Gorcarakan ev tntesagitakan'!L285+'4.Gorcarakan ev tntesagitakan'!L369+'4.Gorcarakan ev tntesagitakan'!L404+'4.Gorcarakan ev tntesagitakan'!L435+'4.Gorcarakan ev tntesagitakan'!L456+'4.Gorcarakan ev tntesagitakan'!L591</f>
        <v>56029.241269840408</v>
      </c>
      <c r="J76" s="21">
        <f>+'4.Gorcarakan ev tntesagitakan'!M40+'4.Gorcarakan ev tntesagitakan'!M87+'4.Gorcarakan ev tntesagitakan'!M285+'4.Gorcarakan ev tntesagitakan'!M369+'4.Gorcarakan ev tntesagitakan'!M404+'4.Gorcarakan ev tntesagitakan'!M435+'4.Gorcarakan ev tntesagitakan'!M456+'4.Gorcarakan ev tntesagitakan'!M591</f>
        <v>67446.899999999994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126200</v>
      </c>
      <c r="E77" s="21">
        <f>SUM(E79,E83,E87)</f>
        <v>126200</v>
      </c>
      <c r="F77" s="21" t="s">
        <v>0</v>
      </c>
      <c r="G77" s="21">
        <f>SUM(G79,G83,G87)</f>
        <v>6085.330753968301</v>
      </c>
      <c r="H77" s="21">
        <f>SUM(H79,H83,H87)</f>
        <v>7315.4894841268833</v>
      </c>
      <c r="I77" s="21">
        <f>SUM(I79,I83,I87)</f>
        <v>12209.523809523333</v>
      </c>
      <c r="J77" s="21">
        <f>SUM(J79,J83,J87)</f>
        <v>126200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126200</v>
      </c>
      <c r="E79" s="21">
        <f>SUM(E81:E82)</f>
        <v>126200</v>
      </c>
      <c r="F79" s="21" t="s">
        <v>0</v>
      </c>
      <c r="G79" s="21">
        <f>SUM(G81:G82)</f>
        <v>6085.330753968301</v>
      </c>
      <c r="H79" s="21">
        <f>SUM(H81:H82)</f>
        <v>7315.4894841268833</v>
      </c>
      <c r="I79" s="21">
        <f>SUM(I81:I82)</f>
        <v>12209.523809523333</v>
      </c>
      <c r="J79" s="21">
        <f>SUM(J81:J82)</f>
        <v>126200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tntesagitakan'!G109</f>
        <v>126200</v>
      </c>
      <c r="E82" s="21">
        <f>+'4.Gorcarakan ev tntesagitakan'!H109</f>
        <v>126200</v>
      </c>
      <c r="F82" s="21" t="s">
        <v>1</v>
      </c>
      <c r="G82" s="21">
        <f>+'4.Gorcarakan ev tntesagitakan'!J109</f>
        <v>6085.330753968301</v>
      </c>
      <c r="H82" s="21">
        <f>+'4.Gorcarakan ev tntesagitakan'!K109</f>
        <v>7315.4894841268833</v>
      </c>
      <c r="I82" s="21">
        <f>+'4.Gorcarakan ev tntesagitakan'!L109</f>
        <v>12209.523809523333</v>
      </c>
      <c r="J82" s="21">
        <f>+'4.Gorcarakan ev tntesagitakan'!M109</f>
        <v>126200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1966631.8840000001</v>
      </c>
      <c r="E92" s="21">
        <f>SUM(E94,E98)</f>
        <v>1966631.8840000001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1467285.0091587291</v>
      </c>
      <c r="J92" s="21">
        <f>SUM(J94,J98)</f>
        <v>1966631.8840000001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1933631.8840000001</v>
      </c>
      <c r="E94" s="21">
        <f>SUM(E96:E97)</f>
        <v>1933631.8840000001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1933631.8840000001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tntesagitakan'!G458+'4.Gorcarakan ev tntesagitakan'!G547+'4.Gorcarakan ev tntesagitakan'!G558+'4.Gorcarakan ev tntesagitakan'!G565+'4.Gorcarakan ev tntesagitakan'!G571+'4.Gorcarakan ev tntesagitakan'!G642</f>
        <v>1933631.8840000001</v>
      </c>
      <c r="E96" s="21">
        <f>+'4.Gorcarakan ev tntesagitakan'!H458+'4.Gorcarakan ev tntesagitakan'!H547+'4.Gorcarakan ev tntesagitakan'!H558+'4.Gorcarakan ev tntesagitakan'!H565+'4.Gorcarakan ev tntesagitakan'!H571+'4.Gorcarakan ev tntesagitakan'!H642</f>
        <v>1933631.8840000001</v>
      </c>
      <c r="F96" s="21" t="s">
        <v>0</v>
      </c>
      <c r="G96" s="21">
        <f>+'4.Gorcarakan ev tntesagitakan'!J458+'4.Gorcarakan ev tntesagitakan'!J547+'4.Gorcarakan ev tntesagitakan'!J558+'4.Gorcarakan ev tntesagitakan'!J565+'4.Gorcarakan ev tntesagitakan'!J571+'4.Gorcarakan ev tntesagitakan'!J642</f>
        <v>494086.25717460318</v>
      </c>
      <c r="H96" s="21">
        <f>+'4.Gorcarakan ev tntesagitakan'!K458+'4.Gorcarakan ev tntesagitakan'!K547+'4.Gorcarakan ev tntesagitakan'!K558+'4.Gorcarakan ev tntesagitakan'!K565+'4.Gorcarakan ev tntesagitakan'!K571+'4.Gorcarakan ev tntesagitakan'!K642</f>
        <v>975808.51434920635</v>
      </c>
      <c r="I96" s="21">
        <f>+'4.Gorcarakan ev tntesagitakan'!L458+'4.Gorcarakan ev tntesagitakan'!L547+'4.Gorcarakan ev tntesagitakan'!L558+'4.Gorcarakan ev tntesagitakan'!L565+'4.Gorcarakan ev tntesagitakan'!L571+'4.Gorcarakan ev tntesagitakan'!L642</f>
        <v>1453600.4853492067</v>
      </c>
      <c r="J96" s="21">
        <f>+'4.Gorcarakan ev tntesagitakan'!M458+'4.Gorcarakan ev tntesagitakan'!M547+'4.Gorcarakan ev tntesagitakan'!M558+'4.Gorcarakan ev tntesagitakan'!M565+'4.Gorcarakan ev tntesagitakan'!M571+'4.Gorcarakan ev tntesagitakan'!M642</f>
        <v>1933631.8840000001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33000</v>
      </c>
      <c r="E98" s="21">
        <f>SUM(E100:E101)</f>
        <v>33000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13684.52380952239</v>
      </c>
      <c r="J98" s="21">
        <f>SUM(J100:J101)</f>
        <v>33000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tntesagitakan'!G161+'4.Gorcarakan ev tntesagitakan'!G457</f>
        <v>33000</v>
      </c>
      <c r="E100" s="21">
        <f>+'4.Gorcarakan ev tntesagitakan'!H161+'4.Gorcarakan ev tntesagitakan'!H457</f>
        <v>33000</v>
      </c>
      <c r="F100" s="21" t="s">
        <v>1</v>
      </c>
      <c r="G100" s="21">
        <f>+'4.Gorcarakan ev tntesagitakan'!J161+'4.Gorcarakan ev tntesagitakan'!J457</f>
        <v>3690.4761904761904</v>
      </c>
      <c r="H100" s="21">
        <f>+'4.Gorcarakan ev tntesagitakan'!K161+'4.Gorcarakan ev tntesagitakan'!K457</f>
        <v>7380.9523809523807</v>
      </c>
      <c r="I100" s="21">
        <f>+'4.Gorcarakan ev tntesagitakan'!L161+'4.Gorcarakan ev tntesagitakan'!L457</f>
        <v>13684.52380952239</v>
      </c>
      <c r="J100" s="21">
        <f>+'4.Gorcarakan ev tntesagitakan'!M161+'4.Gorcarakan ev tntesagitakan'!M457</f>
        <v>33000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tntesagitakan'!G616</f>
        <v>0</v>
      </c>
      <c r="E114" s="21">
        <f>+'4.Gorcarakan ev tntesagitakan'!H616</f>
        <v>0</v>
      </c>
      <c r="F114" s="21" t="s">
        <v>1</v>
      </c>
      <c r="G114" s="21">
        <f>+'4.Gorcarakan ev tntesagitakan'!J616</f>
        <v>0</v>
      </c>
      <c r="H114" s="21">
        <f>+'4.Gorcarakan ev tntesagitakan'!K616</f>
        <v>0</v>
      </c>
      <c r="I114" s="21">
        <f>+'4.Gorcarakan ev tntesagitakan'!L616</f>
        <v>0</v>
      </c>
      <c r="J114" s="21">
        <f>+'4.Gorcarakan ev tntesagitakan'!M616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95130</v>
      </c>
      <c r="E134" s="21">
        <f>SUM(E136,E140,E146)</f>
        <v>95130</v>
      </c>
      <c r="F134" s="21" t="s">
        <v>0</v>
      </c>
      <c r="G134" s="21">
        <f>SUM(G136,G140,G146)</f>
        <v>20268.888888888905</v>
      </c>
      <c r="H134" s="21">
        <f>SUM(H136,H140,H146)</f>
        <v>45647.111111111131</v>
      </c>
      <c r="I134" s="21">
        <f>SUM(I136,I140,I146)</f>
        <v>56426.396825396827</v>
      </c>
      <c r="J134" s="21">
        <f>SUM(J136,J140,J146)</f>
        <v>95130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95130</v>
      </c>
      <c r="E140" s="21">
        <f>SUM(E142:E145)</f>
        <v>95130</v>
      </c>
      <c r="F140" s="21" t="s">
        <v>1</v>
      </c>
      <c r="G140" s="21">
        <f>SUM(G142:G145)</f>
        <v>20268.888888888905</v>
      </c>
      <c r="H140" s="21">
        <f>SUM(H142:H145)</f>
        <v>45647.111111111131</v>
      </c>
      <c r="I140" s="21">
        <f>SUM(I142:I145)</f>
        <v>56426.396825396827</v>
      </c>
      <c r="J140" s="21">
        <f>SUM(J142:J145)</f>
        <v>95130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tntesagitakan'!G552+'4.Gorcarakan ev tntesagitakan'!G635+'4.Gorcarakan ev tntesagitakan'!G572</f>
        <v>10204</v>
      </c>
      <c r="E143" s="21">
        <f>+'4.Gorcarakan ev tntesagitakan'!H552+'4.Gorcarakan ev tntesagitakan'!H635+'4.Gorcarakan ev tntesagitakan'!H572</f>
        <v>10204</v>
      </c>
      <c r="F143" s="21">
        <f>+'4.Gorcarakan ev tntesagitakan'!I552+'4.Gorcarakan ev tntesagitakan'!I635+'4.Gorcarakan ev tntesagitakan'!I572</f>
        <v>0</v>
      </c>
      <c r="G143" s="21">
        <f>+'4.Gorcarakan ev tntesagitakan'!J552+'4.Gorcarakan ev tntesagitakan'!J635+'4.Gorcarakan ev tntesagitakan'!J572</f>
        <v>1722.2222222222222</v>
      </c>
      <c r="H143" s="21">
        <f>+'4.Gorcarakan ev tntesagitakan'!K552+'4.Gorcarakan ev tntesagitakan'!K635+'4.Gorcarakan ev tntesagitakan'!K572</f>
        <v>7494.4444444444443</v>
      </c>
      <c r="I143" s="21">
        <f>+'4.Gorcarakan ev tntesagitakan'!L552+'4.Gorcarakan ev tntesagitakan'!L635+'4.Gorcarakan ev tntesagitakan'!L572</f>
        <v>7694.4444444444443</v>
      </c>
      <c r="J143" s="21">
        <f>+'4.Gorcarakan ev tntesagitakan'!M552+'4.Gorcarakan ev tntesagitakan'!M635+'4.Gorcarakan ev tntesagitakan'!M572</f>
        <v>10204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tntesagitakan'!G740</f>
        <v>260</v>
      </c>
      <c r="E144" s="21">
        <f>+'4.Gorcarakan ev tntesagitakan'!H740</f>
        <v>260</v>
      </c>
      <c r="F144" s="21" t="s">
        <v>1</v>
      </c>
      <c r="G144" s="21">
        <f>+'4.Gorcarakan ev tntesagitakan'!J740</f>
        <v>63.968253968253975</v>
      </c>
      <c r="H144" s="21">
        <f>+'4.Gorcarakan ev tntesagitakan'!K740</f>
        <v>127.93650793650795</v>
      </c>
      <c r="I144" s="21">
        <f>+'4.Gorcarakan ev tntesagitakan'!L740</f>
        <v>192.93650793650795</v>
      </c>
      <c r="J144" s="21">
        <f>+'4.Gorcarakan ev tntesagitakan'!M740</f>
        <v>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tntesagitakan'!G548+'4.Gorcarakan ev tntesagitakan'!G636+'4.Gorcarakan ev tntesagitakan'!G729+'4.Gorcarakan ev tntesagitakan'!G749</f>
        <v>84666</v>
      </c>
      <c r="E145" s="21">
        <f>+'4.Gorcarakan ev tntesagitakan'!H548+'4.Gorcarakan ev tntesagitakan'!H729+'4.Gorcarakan ev tntesagitakan'!H749</f>
        <v>84666</v>
      </c>
      <c r="F145" s="21" t="s">
        <v>1</v>
      </c>
      <c r="G145" s="21">
        <f>+'4.Gorcarakan ev tntesagitakan'!J548+'4.Gorcarakan ev tntesagitakan'!J636+'4.Gorcarakan ev tntesagitakan'!J729+'4.Gorcarakan ev tntesagitakan'!J749</f>
        <v>18482.698412698428</v>
      </c>
      <c r="H145" s="21">
        <f>+'4.Gorcarakan ev tntesagitakan'!K548+'4.Gorcarakan ev tntesagitakan'!K636+'4.Gorcarakan ev tntesagitakan'!K729+'4.Gorcarakan ev tntesagitakan'!K749</f>
        <v>38024.730158730177</v>
      </c>
      <c r="I145" s="21">
        <f>+'4.Gorcarakan ev tntesagitakan'!L548+'4.Gorcarakan ev tntesagitakan'!L636+'4.Gorcarakan ev tntesagitakan'!L729+'4.Gorcarakan ev tntesagitakan'!L749</f>
        <v>48539.015873015873</v>
      </c>
      <c r="J145" s="21">
        <f>+'4.Gorcarakan ev tntesagitakan'!M548+'4.Gorcarakan ev tntesagitakan'!M636+'4.Gorcarakan ev tntesagitakan'!M729+'4.Gorcarakan ev tntesagitakan'!M749</f>
        <v>84666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217337.5</v>
      </c>
      <c r="E149" s="21">
        <f t="shared" si="6"/>
        <v>564222.19999999995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131868.23015873015</v>
      </c>
      <c r="I149" s="21">
        <f t="shared" si="6"/>
        <v>190789.40476190473</v>
      </c>
      <c r="J149" s="21">
        <f t="shared" si="6"/>
        <v>217337.5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125152.59999999999</v>
      </c>
      <c r="E151" s="21">
        <f>SUM(E153:E154)</f>
        <v>125152.59999999999</v>
      </c>
      <c r="F151" s="21" t="s">
        <v>1</v>
      </c>
      <c r="G151" s="21">
        <f>SUM(G153:G154)</f>
        <v>45716.707142857136</v>
      </c>
      <c r="H151" s="21">
        <f>SUM(H153:H154)</f>
        <v>80680.155555555553</v>
      </c>
      <c r="I151" s="21">
        <f>SUM(I153:I154)</f>
        <v>109120.37777777774</v>
      </c>
      <c r="J151" s="21">
        <f>SUM(J153:J154)</f>
        <v>125152.59999999999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tntesagitakan'!G549+'4.Gorcarakan ev tntesagitakan'!G560+'4.Gorcarakan ev tntesagitakan'!G564+'4.Gorcarakan ev tntesagitakan'!G570+'4.Gorcarakan ev tntesagitakan'!G615+'4.Gorcarakan ev tntesagitakan'!G634+'4.Gorcarakan ev tntesagitakan'!G692+'4.Gorcarakan ev tntesagitakan'!G742+'4.Gorcarakan ev tntesagitakan'!G750</f>
        <v>125152.59999999999</v>
      </c>
      <c r="E154" s="21">
        <f>+'4.Gorcarakan ev tntesagitakan'!H549+'4.Gorcarakan ev tntesagitakan'!H560+'4.Gorcarakan ev tntesagitakan'!H564+'4.Gorcarakan ev tntesagitakan'!H570+'4.Gorcarakan ev tntesagitakan'!H615+'4.Gorcarakan ev tntesagitakan'!H634+'4.Gorcarakan ev tntesagitakan'!H692+'4.Gorcarakan ev tntesagitakan'!H742+'4.Gorcarakan ev tntesagitakan'!H750</f>
        <v>125152.59999999999</v>
      </c>
      <c r="F154" s="21" t="s">
        <v>1</v>
      </c>
      <c r="G154" s="21">
        <f>+'4.Gorcarakan ev tntesagitakan'!J549+'4.Gorcarakan ev tntesagitakan'!J560+'4.Gorcarakan ev tntesagitakan'!J564+'4.Gorcarakan ev tntesagitakan'!J570+'4.Gorcarakan ev tntesagitakan'!J615+'4.Gorcarakan ev tntesagitakan'!J634+'4.Gorcarakan ev tntesagitakan'!J692+'4.Gorcarakan ev tntesagitakan'!J742+'4.Gorcarakan ev tntesagitakan'!J750</f>
        <v>45716.707142857136</v>
      </c>
      <c r="H154" s="21">
        <f>+'4.Gorcarakan ev tntesagitakan'!K549+'4.Gorcarakan ev tntesagitakan'!K560+'4.Gorcarakan ev tntesagitakan'!K564+'4.Gorcarakan ev tntesagitakan'!K570+'4.Gorcarakan ev tntesagitakan'!K615+'4.Gorcarakan ev tntesagitakan'!K634+'4.Gorcarakan ev tntesagitakan'!K692+'4.Gorcarakan ev tntesagitakan'!K742+'4.Gorcarakan ev tntesagitakan'!K750</f>
        <v>80680.155555555553</v>
      </c>
      <c r="I154" s="21">
        <f>+'4.Gorcarakan ev tntesagitakan'!L549+'4.Gorcarakan ev tntesagitakan'!L560+'4.Gorcarakan ev tntesagitakan'!L564+'4.Gorcarakan ev tntesagitakan'!L570+'4.Gorcarakan ev tntesagitakan'!L615+'4.Gorcarakan ev tntesagitakan'!L634+'4.Gorcarakan ev tntesagitakan'!L692+'4.Gorcarakan ev tntesagitakan'!L742+'4.Gorcarakan ev tntesagitakan'!L750</f>
        <v>109120.37777777774</v>
      </c>
      <c r="J154" s="21">
        <f>+'4.Gorcarakan ev tntesagitakan'!M549+'4.Gorcarakan ev tntesagitakan'!M560+'4.Gorcarakan ev tntesagitakan'!M564+'4.Gorcarakan ev tntesagitakan'!M570+'4.Gorcarakan ev tntesagitakan'!M615+'4.Gorcarakan ev tntesagitakan'!M634+'4.Gorcarakan ev tntesagitakan'!M692+'4.Gorcarakan ev tntesagitakan'!M742+'4.Gorcarakan ev tntesagitakan'!M750</f>
        <v>125152.59999999999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35950.300000000003</v>
      </c>
      <c r="E155" s="21">
        <f>SUM(E157:E160)</f>
        <v>35950.300000000003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25434.426984126978</v>
      </c>
      <c r="J155" s="21">
        <f>SUM(J157:J160)</f>
        <v>35950.300000000003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tntesagitakan'!G106+'4.Gorcarakan ev tntesagitakan'!G363</f>
        <v>35950.300000000003</v>
      </c>
      <c r="E158" s="21">
        <f>+'4.Gorcarakan ev tntesagitakan'!H41+'4.Gorcarakan ev tntesagitakan'!H106+'4.Gorcarakan ev tntesagitakan'!H363</f>
        <v>35950.300000000003</v>
      </c>
      <c r="F158" s="21">
        <f>+'4.Gorcarakan ev tntesagitakan'!I106+'4.Gorcarakan ev tntesagitakan'!I41</f>
        <v>0</v>
      </c>
      <c r="G158" s="21">
        <f>+'4.Gorcarakan ev tntesagitakan'!J41+'4.Gorcarakan ev tntesagitakan'!J106+'4.Gorcarakan ev tntesagitakan'!J363</f>
        <v>19960.617460317459</v>
      </c>
      <c r="H158" s="21">
        <f>+'4.Gorcarakan ev tntesagitakan'!K41+'4.Gorcarakan ev tntesagitakan'!K106+'4.Gorcarakan ev tntesagitakan'!K363</f>
        <v>20870.934920634922</v>
      </c>
      <c r="I158" s="21">
        <f>+'4.Gorcarakan ev tntesagitakan'!L41+'4.Gorcarakan ev tntesagitakan'!L106+'4.Gorcarakan ev tntesagitakan'!L363</f>
        <v>25434.426984126978</v>
      </c>
      <c r="J158" s="21">
        <f>+'4.Gorcarakan ev tntesagitakan'!M41+'4.Gorcarakan ev tntesagitakan'!M106+'4.Gorcarakan ev tntesagitakan'!M363</f>
        <v>35950.300000000003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tntesagitakan'!G436</f>
        <v>0</v>
      </c>
      <c r="E159" s="21"/>
      <c r="F159" s="21" t="s">
        <v>1</v>
      </c>
      <c r="G159" s="21">
        <f>+'4.Gorcarakan ev tntesagitakan'!J436</f>
        <v>0</v>
      </c>
      <c r="H159" s="21">
        <f>+'4.Gorcarakan ev tntesagitakan'!K436</f>
        <v>0</v>
      </c>
      <c r="I159" s="21">
        <f>+'4.Gorcarakan ev tntesagitakan'!L436</f>
        <v>0</v>
      </c>
      <c r="J159" s="21">
        <f>+'4.Gorcarakan ev tntesagitakan'!M436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56234.6</v>
      </c>
      <c r="E171" s="21">
        <f>SUM(E173)</f>
        <v>56234.6</v>
      </c>
      <c r="F171" s="21" t="s">
        <v>1</v>
      </c>
      <c r="G171" s="21">
        <f>SUM(G173)</f>
        <v>13834.599999999999</v>
      </c>
      <c r="H171" s="21">
        <f>SUM(H173)</f>
        <v>30317.139682539681</v>
      </c>
      <c r="I171" s="21">
        <f>SUM(I173)</f>
        <v>56234.6</v>
      </c>
      <c r="J171" s="21">
        <f>SUM(J173)</f>
        <v>56234.6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tntesagitakan'!G113+'4.Gorcarakan ev tntesagitakan'!G550+'4.Gorcarakan ev tntesagitakan'!G633</f>
        <v>56234.6</v>
      </c>
      <c r="E173" s="21">
        <f>+'4.Gorcarakan ev tntesagitakan'!H42+'4.Gorcarakan ev tntesagitakan'!H113+'4.Gorcarakan ev tntesagitakan'!H550+'4.Gorcarakan ev tntesagitakan'!H633</f>
        <v>56234.6</v>
      </c>
      <c r="F173" s="21" t="s">
        <v>1</v>
      </c>
      <c r="G173" s="21">
        <f>+'4.Gorcarakan ev tntesagitakan'!J42+'4.Gorcarakan ev tntesagitakan'!J113+'4.Gorcarakan ev tntesagitakan'!J550+'4.Gorcarakan ev tntesagitakan'!J633</f>
        <v>13834.599999999999</v>
      </c>
      <c r="H173" s="21">
        <f>+'4.Gorcarakan ev tntesagitakan'!K42+'4.Gorcarakan ev tntesagitakan'!K113+'4.Gorcarakan ev tntesagitakan'!K550+'4.Gorcarakan ev tntesagitakan'!K633</f>
        <v>30317.139682539681</v>
      </c>
      <c r="I173" s="21">
        <f>+'4.Gorcarakan ev tntesagitakan'!L42+'4.Gorcarakan ev tntesagitakan'!L113+'4.Gorcarakan ev tntesagitakan'!L550+'4.Gorcarakan ev tntesagitakan'!L633</f>
        <v>56234.6</v>
      </c>
      <c r="J173" s="21">
        <f>+'4.Gorcarakan ev tntesagitakan'!M42+'4.Gorcarakan ev tntesagitakan'!M113+'4.Gorcarakan ev tntesagitakan'!M550+'4.Gorcarakan ev tntesagitakan'!M633</f>
        <v>56234.6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tntesagitakan'!H778</f>
        <v>346884.7</v>
      </c>
      <c r="F176" s="21">
        <f>+'4.Gorcarakan ev tntesagitakan'!I778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5221911.5397999994</v>
      </c>
      <c r="E178" s="21" t="s">
        <v>650</v>
      </c>
      <c r="F178" s="21">
        <f>SUM(F180,F198,F204,F207)</f>
        <v>5221911.5397999994</v>
      </c>
      <c r="G178" s="21">
        <f>SUM(G180,G198,G204,G207)</f>
        <v>2617231.3864507936</v>
      </c>
      <c r="H178" s="21">
        <f>SUM(H180,H198,H204,H207)</f>
        <v>3306107.1301015867</v>
      </c>
      <c r="I178" s="21">
        <f>SUM(I180,I198,I204,I207)</f>
        <v>4179220.7051015869</v>
      </c>
      <c r="J178" s="21">
        <f>SUM(J180,J198,J204,J207)</f>
        <v>5221911.5397999994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5221911.5397999994</v>
      </c>
      <c r="E180" s="21" t="s">
        <v>1</v>
      </c>
      <c r="F180" s="21">
        <f>SUM(F182,F187,F192)</f>
        <v>5221911.5397999994</v>
      </c>
      <c r="G180" s="21">
        <f>SUM(G182,G187,G192)</f>
        <v>2617231.3864507936</v>
      </c>
      <c r="H180" s="21">
        <f>SUM(H182,H187,H192)</f>
        <v>3306107.1301015867</v>
      </c>
      <c r="I180" s="21">
        <f>SUM(I182,I187,I192)</f>
        <v>4179220.7051015869</v>
      </c>
      <c r="J180" s="21">
        <f>SUM(J182,J187,J192)</f>
        <v>5221911.5397999994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4337271.6667999998</v>
      </c>
      <c r="E182" s="21" t="s">
        <v>0</v>
      </c>
      <c r="F182" s="21">
        <f>SUM(F184:F186)</f>
        <v>4337271.6667999998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3419652.8491650787</v>
      </c>
      <c r="J182" s="21">
        <f>SUM(J184:J186)</f>
        <v>4337271.6667999998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tntesagitakan'!G741</f>
        <v>0</v>
      </c>
      <c r="E184" s="21" t="s">
        <v>0</v>
      </c>
      <c r="F184" s="21">
        <f>+'4.Gorcarakan ev tntesagitakan'!I43+'4.Gorcarakan ev tntesagitakan'!I741</f>
        <v>0</v>
      </c>
      <c r="G184" s="21">
        <f>+'4.Gorcarakan ev tntesagitakan'!J43+'4.Gorcarakan ev tntesagitakan'!J741</f>
        <v>0</v>
      </c>
      <c r="H184" s="21">
        <f>+'4.Gorcarakan ev tntesagitakan'!K43+'4.Gorcarakan ev tntesagitakan'!K741</f>
        <v>0</v>
      </c>
      <c r="I184" s="21">
        <f>+'4.Gorcarakan ev tntesagitakan'!L43+'4.Gorcarakan ev tntesagitakan'!L741</f>
        <v>0</v>
      </c>
      <c r="J184" s="21">
        <f>+'4.Gorcarakan ev tntesagitakan'!M43+'4.Gorcarakan ev tntesagitakan'!M741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tntesagitakan'!G437+'4.Gorcarakan ev tntesagitakan'!G460+'4.Gorcarakan ev tntesagitakan'!G592</f>
        <v>9000</v>
      </c>
      <c r="E185" s="21" t="s">
        <v>0</v>
      </c>
      <c r="F185" s="21">
        <f>+'4.Gorcarakan ev tntesagitakan'!I437+'4.Gorcarakan ev tntesagitakan'!I460+'4.Gorcarakan ev tntesagitakan'!I592</f>
        <v>9000</v>
      </c>
      <c r="G185" s="21">
        <f>+'4.Gorcarakan ev tntesagitakan'!J437+'4.Gorcarakan ev tntesagitakan'!J460+'4.Gorcarakan ev tntesagitakan'!J592</f>
        <v>1426.984126984127</v>
      </c>
      <c r="H185" s="21">
        <f>+'4.Gorcarakan ev tntesagitakan'!K437+'4.Gorcarakan ev tntesagitakan'!K460+'4.Gorcarakan ev tntesagitakan'!K592</f>
        <v>2853.968253968254</v>
      </c>
      <c r="I185" s="21">
        <f>+'4.Gorcarakan ev tntesagitakan'!L437+'4.Gorcarakan ev tntesagitakan'!L460+'4.Gorcarakan ev tntesagitakan'!L592</f>
        <v>7503.9682539682535</v>
      </c>
      <c r="J185" s="21">
        <f>+'4.Gorcarakan ev tntesagitakan'!M437+'4.Gorcarakan ev tntesagitakan'!M460+'4.Gorcarakan ev tntesagitakan'!M592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tntesagitakan'!G286+'4.Gorcarakan ev tntesagitakan'!G405+'4.Gorcarakan ev tntesagitakan'!G459+'4.Gorcarakan ev tntesagitakan'!G593</f>
        <v>4328271.6667999998</v>
      </c>
      <c r="E186" s="21">
        <f>+'4.Gorcarakan ev tntesagitakan'!H44+'4.Gorcarakan ev tntesagitakan'!H286+'4.Gorcarakan ev tntesagitakan'!H405+'4.Gorcarakan ev tntesagitakan'!H459+'4.Gorcarakan ev tntesagitakan'!H593</f>
        <v>0</v>
      </c>
      <c r="F186" s="21">
        <f>+'4.Gorcarakan ev tntesagitakan'!I44+'4.Gorcarakan ev tntesagitakan'!I286+'4.Gorcarakan ev tntesagitakan'!I405+'4.Gorcarakan ev tntesagitakan'!I459+'4.Gorcarakan ev tntesagitakan'!I593</f>
        <v>4328271.6667999998</v>
      </c>
      <c r="G186" s="21">
        <f>+'4.Gorcarakan ev tntesagitakan'!J44+'4.Gorcarakan ev tntesagitakan'!J286+'4.Gorcarakan ev tntesagitakan'!J405+'4.Gorcarakan ev tntesagitakan'!J459+'4.Gorcarakan ev tntesagitakan'!J593</f>
        <v>1936391.307895239</v>
      </c>
      <c r="H186" s="21">
        <f>+'4.Gorcarakan ev tntesagitakan'!K44+'4.Gorcarakan ev tntesagitakan'!K286+'4.Gorcarakan ev tntesagitakan'!K405+'4.Gorcarakan ev tntesagitakan'!K459+'4.Gorcarakan ev tntesagitakan'!K593</f>
        <v>2586524.9809111115</v>
      </c>
      <c r="I186" s="21">
        <f>+'4.Gorcarakan ev tntesagitakan'!L44+'4.Gorcarakan ev tntesagitakan'!L286+'4.Gorcarakan ev tntesagitakan'!L405+'4.Gorcarakan ev tntesagitakan'!L459+'4.Gorcarakan ev tntesagitakan'!L593</f>
        <v>3412148.8809111104</v>
      </c>
      <c r="J186" s="21">
        <f>+'4.Gorcarakan ev tntesagitakan'!M44+'4.Gorcarakan ev tntesagitakan'!M286+'4.Gorcarakan ev tntesagitakan'!M405+'4.Gorcarakan ev tntesagitakan'!M459+'4.Gorcarakan ev tntesagitakan'!M593</f>
        <v>4328271.6667999998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730004.33400000003</v>
      </c>
      <c r="E187" s="21" t="s">
        <v>0</v>
      </c>
      <c r="F187" s="21">
        <f>SUM(F189:F191)</f>
        <v>730004.33400000003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628420.4963015879</v>
      </c>
      <c r="J187" s="21">
        <f>SUM(J189:J191)</f>
        <v>730004.33400000003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tntesagitakan'!G287</f>
        <v>566178.35</v>
      </c>
      <c r="E189" s="21" t="s">
        <v>1</v>
      </c>
      <c r="F189" s="21">
        <f>+'4.Gorcarakan ev tntesagitakan'!I45+'4.Gorcarakan ev tntesagitakan'!I287</f>
        <v>566178.35</v>
      </c>
      <c r="G189" s="21">
        <f>+'4.Gorcarakan ev tntesagitakan'!J45+'4.Gorcarakan ev tntesagitakan'!J287</f>
        <v>444941.04841269844</v>
      </c>
      <c r="H189" s="21">
        <f>+'4.Gorcarakan ev tntesagitakan'!K45+'4.Gorcarakan ev tntesagitakan'!K287</f>
        <v>465853.7468253969</v>
      </c>
      <c r="I189" s="21">
        <f>+'4.Gorcarakan ev tntesagitakan'!L45+'4.Gorcarakan ev tntesagitakan'!L287</f>
        <v>487103.74682539783</v>
      </c>
      <c r="J189" s="21">
        <f>+'4.Gorcarakan ev tntesagitakan'!M45+'4.Gorcarakan ev tntesagitakan'!M287</f>
        <v>566178.35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tntesagitakan'!G370+'4.Gorcarakan ev tntesagitakan'!G461+'4.Gorcarakan ev tntesagitakan'!G561</f>
        <v>17630</v>
      </c>
      <c r="E190" s="21"/>
      <c r="F190" s="21">
        <f>+'4.Gorcarakan ev tntesagitakan'!I46+'4.Gorcarakan ev tntesagitakan'!I370+'4.Gorcarakan ev tntesagitakan'!I461+'4.Gorcarakan ev tntesagitakan'!I561</f>
        <v>17630</v>
      </c>
      <c r="G190" s="21">
        <f>+'4.Gorcarakan ev tntesagitakan'!J46+'4.Gorcarakan ev tntesagitakan'!J370+'4.Gorcarakan ev tntesagitakan'!J461+'4.Gorcarakan ev tntesagitakan'!J561</f>
        <v>16876.031746031746</v>
      </c>
      <c r="H190" s="21">
        <f>+'4.Gorcarakan ev tntesagitakan'!K46+'4.Gorcarakan ev tntesagitakan'!K370+'4.Gorcarakan ev tntesagitakan'!K461+'4.Gorcarakan ev tntesagitakan'!K561</f>
        <v>17122.063492063491</v>
      </c>
      <c r="I190" s="21">
        <f>+'4.Gorcarakan ev tntesagitakan'!L46+'4.Gorcarakan ev tntesagitakan'!L370+'4.Gorcarakan ev tntesagitakan'!L461+'4.Gorcarakan ev tntesagitakan'!L561</f>
        <v>17372.063492063491</v>
      </c>
      <c r="J190" s="21">
        <f>+'4.Gorcarakan ev tntesagitakan'!M46+'4.Gorcarakan ev tntesagitakan'!M370+'4.Gorcarakan ev tntesagitakan'!M461+'4.Gorcarakan ev tntesagitakan'!M561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tntesagitakan'!G50+'4.Gorcarakan ev tntesagitakan'!G371+'4.Gorcarakan ev tntesagitakan'!G438+'4.Gorcarakan ev tntesagitakan'!G462</f>
        <v>146195.984</v>
      </c>
      <c r="E191" s="21" t="s">
        <v>1</v>
      </c>
      <c r="F191" s="21">
        <f>+'4.Gorcarakan ev tntesagitakan'!I50+'4.Gorcarakan ev tntesagitakan'!I371+'4.Gorcarakan ev tntesagitakan'!I438+'4.Gorcarakan ev tntesagitakan'!I462</f>
        <v>146195.984</v>
      </c>
      <c r="G191" s="21">
        <f>+'4.Gorcarakan ev tntesagitakan'!J50+'4.Gorcarakan ev tntesagitakan'!J371+'4.Gorcarakan ev tntesagitakan'!J438+'4.Gorcarakan ev tntesagitakan'!J462</f>
        <v>109924.4974920635</v>
      </c>
      <c r="H191" s="21">
        <f>+'4.Gorcarakan ev tntesagitakan'!K50+'4.Gorcarakan ev tntesagitakan'!K371+'4.Gorcarakan ev tntesagitakan'!K438+'4.Gorcarakan ev tntesagitakan'!K462</f>
        <v>117473.71098412698</v>
      </c>
      <c r="I191" s="21">
        <f>+'4.Gorcarakan ev tntesagitakan'!L50+'4.Gorcarakan ev tntesagitakan'!L371+'4.Gorcarakan ev tntesagitakan'!L438+'4.Gorcarakan ev tntesagitakan'!L462</f>
        <v>123944.68598412657</v>
      </c>
      <c r="J191" s="21">
        <f>+'4.Gorcarakan ev tntesagitakan'!M50+'4.Gorcarakan ev tntesagitakan'!M371+'4.Gorcarakan ev tntesagitakan'!M438+'4.Gorcarakan ev tntesagitakan'!M462</f>
        <v>146195.984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154635.53899999999</v>
      </c>
      <c r="E192" s="21" t="s">
        <v>1</v>
      </c>
      <c r="F192" s="21">
        <f>SUM(F194:F197)</f>
        <v>154635.53899999999</v>
      </c>
      <c r="G192" s="21">
        <f>SUM(G194:G197)</f>
        <v>107671.51677777719</v>
      </c>
      <c r="H192" s="21">
        <f>SUM(H194:H197)</f>
        <v>116278.65963492004</v>
      </c>
      <c r="I192" s="21">
        <f>SUM(I194:I197)</f>
        <v>131147.35963492002</v>
      </c>
      <c r="J192" s="21">
        <f>SUM(J194:J197)</f>
        <v>154635.53899999999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tntesagitakan'!G48+'4.Gorcarakan ev tntesagitakan'!G406</f>
        <v>6414.4</v>
      </c>
      <c r="E194" s="21" t="s">
        <v>1</v>
      </c>
      <c r="F194" s="21">
        <f>+'4.Gorcarakan ev tntesagitakan'!I48+'4.Gorcarakan ev tntesagitakan'!I406</f>
        <v>6414.4</v>
      </c>
      <c r="G194" s="21">
        <f>+'4.Gorcarakan ev tntesagitakan'!J48+'4.Gorcarakan ev tntesagitakan'!J406</f>
        <v>1872.2222222222222</v>
      </c>
      <c r="H194" s="21">
        <f>+'4.Gorcarakan ev tntesagitakan'!K48+'4.Gorcarakan ev tntesagitakan'!K406</f>
        <v>3344.4444444444398</v>
      </c>
      <c r="I194" s="21">
        <f>+'4.Gorcarakan ev tntesagitakan'!L48+'4.Gorcarakan ev tntesagitakan'!L406</f>
        <v>3344.4444444444398</v>
      </c>
      <c r="J194" s="21">
        <f>+'4.Gorcarakan ev tntesagitakan'!M48+'4.Gorcarakan ev tntesagitakan'!M406</f>
        <v>6414.4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79">
        <f>+'4.Gorcarakan ev tntesagitakan'!G49+'4.Gorcarakan ev tntesagitakan'!G99+'4.Gorcarakan ev tntesagitakan'!G288+'4.Gorcarakan ev tntesagitakan'!G407+'4.Gorcarakan ev tntesagitakan'!G463</f>
        <v>148221.139</v>
      </c>
      <c r="E197" s="21">
        <f>+'4.Gorcarakan ev tntesagitakan'!H99+'4.Gorcarakan ev tntesagitakan'!H288+'4.Gorcarakan ev tntesagitakan'!H407+'4.Gorcarakan ev tntesagitakan'!H463</f>
        <v>0</v>
      </c>
      <c r="F197" s="279">
        <f>+'4.Gorcarakan ev tntesagitakan'!I49+'4.Gorcarakan ev tntesagitakan'!I99+'4.Gorcarakan ev tntesagitakan'!I288+'4.Gorcarakan ev tntesagitakan'!I407+'4.Gorcarakan ev tntesagitakan'!I463</f>
        <v>148221.139</v>
      </c>
      <c r="G197" s="279">
        <f>+'4.Gorcarakan ev tntesagitakan'!J49+'4.Gorcarakan ev tntesagitakan'!J99+'4.Gorcarakan ev tntesagitakan'!J288+'4.Gorcarakan ev tntesagitakan'!J407+'4.Gorcarakan ev tntesagitakan'!J463</f>
        <v>105799.29455555497</v>
      </c>
      <c r="H197" s="279">
        <f>+'4.Gorcarakan ev tntesagitakan'!K49+'4.Gorcarakan ev tntesagitakan'!K99+'4.Gorcarakan ev tntesagitakan'!K288+'4.Gorcarakan ev tntesagitakan'!K407+'4.Gorcarakan ev tntesagitakan'!K463</f>
        <v>112934.2151904756</v>
      </c>
      <c r="I197" s="279">
        <f>+'4.Gorcarakan ev tntesagitakan'!L49+'4.Gorcarakan ev tntesagitakan'!L99+'4.Gorcarakan ev tntesagitakan'!L288+'4.Gorcarakan ev tntesagitakan'!L407+'4.Gorcarakan ev tntesagitakan'!L463</f>
        <v>127802.91519047559</v>
      </c>
      <c r="J197" s="279">
        <f>+'4.Gorcarakan ev tntesagitakan'!M49+'4.Gorcarakan ev tntesagitakan'!M99+'4.Gorcarakan ev tntesagitakan'!M288+'4.Gorcarakan ev tntesagitakan'!M407+'4.Gorcarakan ev tntesagitakan'!M463</f>
        <v>148221.139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tntesagitakan'!G589</f>
        <v>0</v>
      </c>
      <c r="E209" s="21" t="s">
        <v>1</v>
      </c>
      <c r="F209" s="21">
        <f>+'4.Gorcarakan ev tntesagitakan'!I589</f>
        <v>0</v>
      </c>
      <c r="G209" s="21">
        <f>+'4.Gorcarakan ev tntesagitakan'!J589</f>
        <v>0</v>
      </c>
      <c r="H209" s="21">
        <f>+'4.Gorcarakan ev tntesagitakan'!K589</f>
        <v>0</v>
      </c>
      <c r="I209" s="21">
        <f>+'4.Gorcarakan ev tntesagitakan'!L589</f>
        <v>0</v>
      </c>
      <c r="J209" s="21">
        <f>+'4.Gorcarakan ev tntesagitakan'!M589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14:J14"/>
    <mergeCell ref="E13:F13"/>
    <mergeCell ref="E14:F14"/>
    <mergeCell ref="D14:D15"/>
    <mergeCell ref="A14:A15"/>
    <mergeCell ref="B14:C15"/>
    <mergeCell ref="G7:J7"/>
    <mergeCell ref="G8:J8"/>
    <mergeCell ref="A11:J11"/>
    <mergeCell ref="G2:J2"/>
    <mergeCell ref="G3:J3"/>
    <mergeCell ref="G4:J4"/>
    <mergeCell ref="G5:J5"/>
    <mergeCell ref="G6:J6"/>
    <mergeCell ref="A10:G10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93"/>
      <c r="G1" s="293"/>
      <c r="H1" s="293"/>
      <c r="I1" s="293"/>
      <c r="J1" s="274"/>
    </row>
    <row r="2" spans="1:10" s="90" customFormat="1" ht="13.5" customHeight="1" x14ac:dyDescent="0.25">
      <c r="A2" s="92"/>
      <c r="C2" s="92"/>
      <c r="D2" s="139"/>
      <c r="E2" s="140"/>
      <c r="F2" s="293"/>
      <c r="G2" s="293"/>
      <c r="H2" s="293"/>
      <c r="I2" s="293"/>
    </row>
    <row r="3" spans="1:10" s="90" customFormat="1" ht="13.5" customHeight="1" x14ac:dyDescent="0.25">
      <c r="A3" s="92"/>
      <c r="C3" s="92"/>
      <c r="D3" s="139"/>
      <c r="E3" s="140"/>
      <c r="F3" s="293"/>
      <c r="G3" s="293"/>
      <c r="H3" s="293"/>
      <c r="I3" s="293"/>
    </row>
    <row r="4" spans="1:10" s="90" customFormat="1" ht="13.5" customHeight="1" x14ac:dyDescent="0.25">
      <c r="A4" s="92"/>
      <c r="C4" s="92"/>
      <c r="D4" s="139"/>
      <c r="E4" s="140"/>
      <c r="F4" s="292"/>
      <c r="G4" s="292"/>
      <c r="H4" s="292"/>
      <c r="I4" s="292"/>
    </row>
    <row r="5" spans="1:10" s="90" customFormat="1" ht="27" customHeight="1" x14ac:dyDescent="0.25">
      <c r="A5" s="92"/>
      <c r="C5" s="92"/>
      <c r="D5" s="139"/>
      <c r="E5" s="140"/>
      <c r="F5" s="294"/>
      <c r="G5" s="294"/>
      <c r="H5" s="294"/>
      <c r="I5" s="294"/>
    </row>
    <row r="6" spans="1:10" s="90" customFormat="1" ht="13.5" customHeight="1" x14ac:dyDescent="0.25">
      <c r="A6" s="92"/>
      <c r="C6" s="92"/>
      <c r="D6" s="139"/>
      <c r="E6" s="140"/>
      <c r="F6" s="293"/>
      <c r="G6" s="293"/>
      <c r="H6" s="293"/>
      <c r="I6" s="293"/>
    </row>
    <row r="7" spans="1:10" s="90" customFormat="1" ht="13.5" customHeight="1" x14ac:dyDescent="0.25">
      <c r="A7" s="92"/>
      <c r="C7" s="92"/>
      <c r="D7" s="139"/>
      <c r="E7" s="140"/>
      <c r="F7" s="293"/>
      <c r="G7" s="293"/>
      <c r="H7" s="293"/>
      <c r="I7" s="293"/>
    </row>
    <row r="8" spans="1:10" s="90" customFormat="1" ht="13.5" customHeight="1" x14ac:dyDescent="0.25">
      <c r="A8" s="92"/>
      <c r="C8" s="92"/>
      <c r="D8" s="139"/>
      <c r="E8" s="140"/>
      <c r="F8" s="292"/>
      <c r="G8" s="292"/>
      <c r="H8" s="292"/>
      <c r="I8" s="292"/>
    </row>
    <row r="9" spans="1:10" ht="13.5" x14ac:dyDescent="0.25">
      <c r="E9" s="311"/>
      <c r="F9" s="311"/>
      <c r="G9" s="311"/>
      <c r="H9" s="311"/>
      <c r="I9" s="311"/>
    </row>
    <row r="10" spans="1:10" ht="16.5" x14ac:dyDescent="0.3">
      <c r="A10" s="312" t="s">
        <v>767</v>
      </c>
      <c r="B10" s="312"/>
      <c r="C10" s="312"/>
      <c r="D10" s="312"/>
      <c r="E10" s="312"/>
      <c r="F10" s="312"/>
      <c r="G10" s="312"/>
      <c r="H10" s="312"/>
      <c r="I10" s="312"/>
    </row>
    <row r="11" spans="1:10" ht="42" customHeight="1" x14ac:dyDescent="0.2">
      <c r="A11" s="313" t="s">
        <v>768</v>
      </c>
      <c r="B11" s="313"/>
      <c r="C11" s="313"/>
      <c r="D11" s="313"/>
      <c r="E11" s="313"/>
      <c r="F11" s="313"/>
      <c r="G11" s="313"/>
      <c r="H11" s="313"/>
      <c r="I11" s="313"/>
    </row>
    <row r="12" spans="1:10" ht="30" customHeight="1" thickBot="1" x14ac:dyDescent="0.35">
      <c r="A12" s="2"/>
      <c r="B12" s="96"/>
      <c r="C12" s="96"/>
      <c r="D12" s="310" t="s">
        <v>763</v>
      </c>
      <c r="E12" s="310"/>
    </row>
    <row r="13" spans="1:10" ht="13.5" customHeight="1" thickBot="1" x14ac:dyDescent="0.35">
      <c r="A13" s="314" t="s">
        <v>769</v>
      </c>
      <c r="B13" s="317"/>
      <c r="C13" s="320" t="s">
        <v>707</v>
      </c>
      <c r="D13" s="320"/>
      <c r="E13" s="321"/>
      <c r="F13" s="322" t="s">
        <v>372</v>
      </c>
      <c r="G13" s="323"/>
      <c r="H13" s="323"/>
      <c r="I13" s="324"/>
    </row>
    <row r="14" spans="1:10" ht="30" customHeight="1" thickBot="1" x14ac:dyDescent="0.35">
      <c r="A14" s="315"/>
      <c r="B14" s="318"/>
      <c r="C14" s="98" t="s">
        <v>370</v>
      </c>
      <c r="D14" s="325" t="s">
        <v>770</v>
      </c>
      <c r="E14" s="321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6"/>
      <c r="B15" s="319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571759.45979999658</v>
      </c>
      <c r="D17" s="108">
        <f>+'4.Gorcarakan ev tntesagitakan'!H15-'1. Ekamutner'!E16</f>
        <v>64980.449999997392</v>
      </c>
      <c r="E17" s="108">
        <f>+'4.Gorcarakan ev tntesagitakan'!I15-'1. Ekamutner'!F16</f>
        <v>506779.00979999918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571759.48579999898</v>
      </c>
      <c r="I17" s="108">
        <f>+'4.Gorcarakan ev tntesagitakan'!M15-'1. Ekamutner'!J16</f>
        <v>571759.45979999658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A13:A15"/>
    <mergeCell ref="B13:B15"/>
    <mergeCell ref="C13:E13"/>
    <mergeCell ref="F13:I13"/>
    <mergeCell ref="D14:E14"/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93"/>
      <c r="H1" s="293"/>
      <c r="I1" s="293"/>
      <c r="J1" s="293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93"/>
      <c r="H2" s="293"/>
      <c r="I2" s="293"/>
      <c r="J2" s="293"/>
    </row>
    <row r="3" spans="1:218" s="90" customFormat="1" ht="13.5" customHeight="1" x14ac:dyDescent="0.25">
      <c r="A3" s="92"/>
      <c r="C3" s="92"/>
      <c r="D3" s="139"/>
      <c r="E3" s="140"/>
      <c r="F3" s="140"/>
      <c r="G3" s="293"/>
      <c r="H3" s="293"/>
      <c r="I3" s="293"/>
      <c r="J3" s="293"/>
    </row>
    <row r="4" spans="1:218" s="90" customFormat="1" ht="13.5" customHeight="1" x14ac:dyDescent="0.25">
      <c r="A4" s="92"/>
      <c r="C4" s="92"/>
      <c r="D4" s="139"/>
      <c r="E4" s="140"/>
      <c r="F4" s="140"/>
      <c r="G4" s="292"/>
      <c r="H4" s="292"/>
      <c r="I4" s="292"/>
      <c r="J4" s="292"/>
    </row>
    <row r="5" spans="1:218" s="90" customFormat="1" ht="13.5" x14ac:dyDescent="0.25">
      <c r="A5" s="92"/>
      <c r="C5" s="92"/>
      <c r="D5" s="139"/>
      <c r="E5" s="140"/>
      <c r="F5" s="140"/>
      <c r="G5" s="331"/>
      <c r="H5" s="331"/>
      <c r="I5" s="331"/>
      <c r="J5" s="331"/>
    </row>
    <row r="6" spans="1:218" s="90" customFormat="1" ht="13.5" x14ac:dyDescent="0.25">
      <c r="A6" s="92"/>
      <c r="C6" s="92"/>
      <c r="D6" s="139"/>
      <c r="E6" s="140"/>
      <c r="F6" s="140"/>
      <c r="G6" s="293"/>
      <c r="H6" s="293"/>
      <c r="I6" s="293"/>
      <c r="J6" s="293"/>
    </row>
    <row r="7" spans="1:218" s="90" customFormat="1" ht="13.5" x14ac:dyDescent="0.25">
      <c r="A7" s="92"/>
      <c r="C7" s="92"/>
      <c r="D7" s="139"/>
      <c r="E7" s="140"/>
      <c r="F7" s="140"/>
      <c r="G7" s="293"/>
      <c r="H7" s="293"/>
      <c r="I7" s="293"/>
      <c r="J7" s="293"/>
    </row>
    <row r="8" spans="1:218" s="90" customFormat="1" ht="13.5" x14ac:dyDescent="0.25">
      <c r="A8" s="92"/>
      <c r="C8" s="92"/>
      <c r="D8" s="139"/>
      <c r="E8" s="140"/>
      <c r="F8" s="140"/>
      <c r="G8" s="292"/>
      <c r="H8" s="292"/>
      <c r="I8" s="292"/>
      <c r="J8" s="292"/>
    </row>
    <row r="9" spans="1:218" x14ac:dyDescent="0.3">
      <c r="E9" s="311"/>
      <c r="F9" s="311"/>
      <c r="G9" s="311"/>
      <c r="H9" s="311"/>
      <c r="I9" s="31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12" t="s">
        <v>773</v>
      </c>
      <c r="B11" s="312"/>
      <c r="C11" s="312"/>
      <c r="D11" s="312"/>
      <c r="E11" s="312"/>
      <c r="F11" s="312"/>
      <c r="G11" s="312"/>
      <c r="H11" s="312"/>
      <c r="I11" s="312"/>
      <c r="J11" s="312"/>
    </row>
    <row r="12" spans="1:218" ht="16.5" customHeight="1" x14ac:dyDescent="0.3">
      <c r="A12" s="326" t="s">
        <v>774</v>
      </c>
      <c r="B12" s="326"/>
      <c r="C12" s="326"/>
      <c r="D12" s="326"/>
      <c r="E12" s="326"/>
      <c r="F12" s="326"/>
      <c r="G12" s="326"/>
      <c r="H12" s="326"/>
      <c r="I12" s="326"/>
      <c r="J12" s="326"/>
    </row>
    <row r="13" spans="1:218" ht="33" x14ac:dyDescent="0.3">
      <c r="A13" s="118" t="s">
        <v>775</v>
      </c>
      <c r="B13" s="119" t="s">
        <v>377</v>
      </c>
      <c r="C13" s="120"/>
      <c r="D13" s="327" t="s">
        <v>373</v>
      </c>
      <c r="E13" s="329" t="s">
        <v>776</v>
      </c>
      <c r="F13" s="330"/>
      <c r="G13" s="322" t="s">
        <v>777</v>
      </c>
      <c r="H13" s="323"/>
      <c r="I13" s="323"/>
      <c r="J13" s="324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8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D13:D14"/>
    <mergeCell ref="E13:F13"/>
    <mergeCell ref="G13:J13"/>
    <mergeCell ref="G7:J7"/>
    <mergeCell ref="G2:J2"/>
    <mergeCell ref="G3:J3"/>
    <mergeCell ref="G4:J4"/>
    <mergeCell ref="G5:J5"/>
    <mergeCell ref="G6:J6"/>
    <mergeCell ref="G1:J1"/>
    <mergeCell ref="G8:J8"/>
    <mergeCell ref="E9:I9"/>
    <mergeCell ref="A11:J11"/>
    <mergeCell ref="A12:J12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5"/>
  <sheetViews>
    <sheetView view="pageBreakPreview" zoomScaleSheetLayoutView="100" workbookViewId="0">
      <selection activeCell="N11" sqref="N11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15.85546875" style="2" customWidth="1"/>
    <col min="15" max="15" width="19.14062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 t="s">
        <v>1028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93" t="s">
        <v>610</v>
      </c>
      <c r="K2" s="293"/>
      <c r="L2" s="293"/>
      <c r="M2" s="293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93" t="s">
        <v>1027</v>
      </c>
      <c r="K3" s="293"/>
      <c r="L3" s="293"/>
      <c r="M3" s="293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92" t="s">
        <v>1030</v>
      </c>
      <c r="K4" s="292"/>
      <c r="L4" s="292"/>
      <c r="M4" s="292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94" t="s">
        <v>1026</v>
      </c>
      <c r="K5" s="294"/>
      <c r="L5" s="294"/>
      <c r="M5" s="294"/>
      <c r="P5" s="277">
        <f>+G15-'6.Havelurd '!D16-'1. Ekamutner'!D16</f>
        <v>-2.6000003330409527E-2</v>
      </c>
      <c r="Q5" s="277">
        <f>+H15-'6.Havelurd '!E16-'1. Ekamutner'!E16</f>
        <v>6.9999974220991135E-3</v>
      </c>
      <c r="R5" s="277">
        <f>+I15-'6.Havelurd '!F16-'1. Ekamutner'!F16</f>
        <v>-3.300000075250864E-2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-2.6000003330409527E-2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93" t="s">
        <v>610</v>
      </c>
      <c r="K6" s="293"/>
      <c r="L6" s="293"/>
      <c r="M6" s="293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93" t="s">
        <v>867</v>
      </c>
      <c r="K7" s="293"/>
      <c r="L7" s="293"/>
      <c r="M7" s="293"/>
      <c r="P7" s="277">
        <f>+G15-'1. Ekamutner'!D16</f>
        <v>571759.45979999658</v>
      </c>
      <c r="Q7" s="277">
        <f>+H15-'1. Ekamutner'!E16</f>
        <v>64980.449999997392</v>
      </c>
      <c r="R7" s="277">
        <f>+I15-'1. Ekamutner'!F16</f>
        <v>506779.00979999918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571759.48579999898</v>
      </c>
      <c r="V7" s="277">
        <f>+M15-'1. Ekamutner'!J16</f>
        <v>571759.45979999658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92" t="s">
        <v>1031</v>
      </c>
      <c r="K8" s="292"/>
      <c r="L8" s="292"/>
      <c r="M8" s="292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7" t="s">
        <v>646</v>
      </c>
      <c r="F10" s="337"/>
      <c r="G10" s="337"/>
      <c r="H10" s="63"/>
      <c r="J10" s="152"/>
      <c r="K10" s="152"/>
      <c r="L10" s="152"/>
      <c r="M10" s="152"/>
    </row>
    <row r="11" spans="1:22" ht="54" customHeight="1" x14ac:dyDescent="0.35">
      <c r="A11" s="338" t="s">
        <v>611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2" t="s">
        <v>143</v>
      </c>
      <c r="B12" s="333" t="s">
        <v>144</v>
      </c>
      <c r="C12" s="340" t="s">
        <v>145</v>
      </c>
      <c r="D12" s="334" t="s">
        <v>146</v>
      </c>
      <c r="E12" s="335" t="s">
        <v>147</v>
      </c>
      <c r="F12" s="339" t="s">
        <v>148</v>
      </c>
      <c r="G12" s="341" t="s">
        <v>607</v>
      </c>
      <c r="H12" s="343" t="s">
        <v>149</v>
      </c>
      <c r="I12" s="343"/>
      <c r="J12" s="298" t="s">
        <v>372</v>
      </c>
      <c r="K12" s="299"/>
      <c r="L12" s="299"/>
      <c r="M12" s="300"/>
    </row>
    <row r="13" spans="1:22" ht="64.5" customHeight="1" x14ac:dyDescent="0.25">
      <c r="A13" s="332"/>
      <c r="B13" s="332"/>
      <c r="C13" s="332"/>
      <c r="D13" s="332"/>
      <c r="E13" s="336"/>
      <c r="F13" s="339"/>
      <c r="G13" s="342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G16+G130+G163+G219+G354+G409+G465+G539+G637+G706</f>
        <v>7160115.6817999976</v>
      </c>
      <c r="H15" s="21">
        <f>H16+H130+H163+H219+H354+H409+H465+H539+H637+H706+H773</f>
        <v>4739166.8419999983</v>
      </c>
      <c r="I15" s="21">
        <f>+I16+I130+I163+I219+I354+I409+I465+I539+I637+I706</f>
        <v>2767833.5397999994</v>
      </c>
      <c r="J15" s="21">
        <f>J16+J130+J163+J219+J354+J409+J465+J539+J637+J706</f>
        <v>3124486.8635936505</v>
      </c>
      <c r="K15" s="21">
        <f>K16+K130+K163+K219+K354+K409+K465+K539+K637+K706</f>
        <v>4256052.6413873015</v>
      </c>
      <c r="L15" s="21">
        <f>L16+L130+L163+L219+L354+L409+L465+L539+L637+L706</f>
        <v>5567975.8893873012</v>
      </c>
      <c r="M15" s="21">
        <f>M16+M130+M163+M219+M354+M409+M465+M539+M637+M706</f>
        <v>7160115.6817999976</v>
      </c>
      <c r="P15" s="21">
        <v>7160115.6817999976</v>
      </c>
      <c r="Q15" s="21">
        <v>4739166.8419999992</v>
      </c>
      <c r="R15" s="21">
        <v>2767833.5397999994</v>
      </c>
      <c r="S15" s="21">
        <v>3124486.8635936505</v>
      </c>
      <c r="T15" s="21">
        <v>4256052.6413873015</v>
      </c>
      <c r="U15" s="21">
        <v>5567975.8893873021</v>
      </c>
      <c r="V15" s="21">
        <v>7160115.6817999976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+G18+G68+G88+G94+G101+G114+G120</f>
        <v>938027.49199999962</v>
      </c>
      <c r="H16" s="21">
        <f>+H18+H68+H88+H94+H101+H114+H120</f>
        <v>882078.36199999962</v>
      </c>
      <c r="I16" s="21">
        <f>+I18+I68+I88+I94+I101+I114+I120</f>
        <v>55949.130000000005</v>
      </c>
      <c r="J16" s="21">
        <f>+J18+J66+J88+J94+J101+J114+J120</f>
        <v>268536.45664285746</v>
      </c>
      <c r="K16" s="21">
        <f>+K18+K66+K88+K94+K101+K114+K120</f>
        <v>400467.08453174517</v>
      </c>
      <c r="L16" s="21">
        <f>+L18+L66+L88+L94+L101+L114+L120</f>
        <v>653259.78352777648</v>
      </c>
      <c r="M16" s="21">
        <f>+M18+M66+M88+M94+M101+M114+M120</f>
        <v>938027.49199999962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G20+G51+G55</f>
        <v>729817.49199999962</v>
      </c>
      <c r="H18" s="21">
        <f t="shared" ref="H18:M18" si="1">H20+H51+H55</f>
        <v>686028.36199999962</v>
      </c>
      <c r="I18" s="21">
        <f t="shared" si="1"/>
        <v>43789.130000000005</v>
      </c>
      <c r="J18" s="21">
        <f t="shared" si="1"/>
        <v>218020.49096825422</v>
      </c>
      <c r="K18" s="21">
        <f t="shared" si="1"/>
        <v>348720.96012698335</v>
      </c>
      <c r="L18" s="21">
        <f t="shared" si="1"/>
        <v>569440.25971825316</v>
      </c>
      <c r="M18" s="21">
        <f t="shared" si="1"/>
        <v>729817.49199999962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SUM(G21:G50)</f>
        <v>729817.49199999962</v>
      </c>
      <c r="H20" s="21">
        <f t="shared" ref="H20:M20" si="2">SUM(H21:H50)</f>
        <v>686028.36199999962</v>
      </c>
      <c r="I20" s="21">
        <f t="shared" si="2"/>
        <v>43789.130000000005</v>
      </c>
      <c r="J20" s="21">
        <f t="shared" si="2"/>
        <v>218020.49096825422</v>
      </c>
      <c r="K20" s="21">
        <f t="shared" si="2"/>
        <v>348720.96012698335</v>
      </c>
      <c r="L20" s="21">
        <f t="shared" si="2"/>
        <v>569440.25971825316</v>
      </c>
      <c r="M20" s="21">
        <f t="shared" si="2"/>
        <v>729817.49199999962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553958.03300000005</v>
      </c>
      <c r="H21" s="21">
        <v>553958.03300000005</v>
      </c>
      <c r="I21" s="21"/>
      <c r="J21" s="146">
        <v>155170.193119048</v>
      </c>
      <c r="K21" s="146">
        <v>257986.52109523749</v>
      </c>
      <c r="L21" s="146">
        <v>438759.25482539728</v>
      </c>
      <c r="M21" s="146">
        <f t="shared" ref="M21:M50" si="3">+G21</f>
        <v>553958.03300000005</v>
      </c>
      <c r="O21" s="273"/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17126.0789999995</v>
      </c>
      <c r="H23" s="21">
        <v>17126.0789999995</v>
      </c>
      <c r="I23" s="21"/>
      <c r="J23" s="146">
        <v>7156.9565793649599</v>
      </c>
      <c r="K23" s="146">
        <v>12367.9231587299</v>
      </c>
      <c r="L23" s="146">
        <v>14663.0079087298</v>
      </c>
      <c r="M23" s="146">
        <f t="shared" si="3"/>
        <v>17126.0789999995</v>
      </c>
      <c r="N23" s="153"/>
      <c r="P23" s="153"/>
      <c r="Q23" s="153"/>
      <c r="R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3684.5499999999993</v>
      </c>
      <c r="H24" s="21">
        <v>3684.5499999999993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3684.5499999999993</v>
      </c>
      <c r="N24" s="153"/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10500</v>
      </c>
      <c r="H26" s="21">
        <v>10500</v>
      </c>
      <c r="I26" s="21"/>
      <c r="J26" s="146">
        <v>738.09523809523807</v>
      </c>
      <c r="K26" s="146">
        <v>1476.1904761904761</v>
      </c>
      <c r="L26" s="146">
        <v>10500</v>
      </c>
      <c r="M26" s="146">
        <f t="shared" si="3"/>
        <v>10500</v>
      </c>
      <c r="N26" s="153"/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500</v>
      </c>
      <c r="H30" s="21">
        <v>500</v>
      </c>
      <c r="I30" s="21"/>
      <c r="J30" s="146">
        <v>500</v>
      </c>
      <c r="K30" s="146">
        <v>500</v>
      </c>
      <c r="L30" s="146">
        <v>500</v>
      </c>
      <c r="M30" s="146">
        <f t="shared" si="3"/>
        <v>500</v>
      </c>
      <c r="N30" s="153"/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8000</v>
      </c>
      <c r="H31" s="21">
        <v>8000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8000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17147.099999999999</v>
      </c>
      <c r="H33" s="21">
        <v>17147.099999999999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17147.099999999999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10980</v>
      </c>
      <c r="H34" s="21">
        <v>10980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10980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7200</v>
      </c>
      <c r="H35" s="21">
        <v>7200</v>
      </c>
      <c r="I35" s="21"/>
      <c r="J35" s="146">
        <v>3690.4761904761904</v>
      </c>
      <c r="K35" s="146">
        <v>7200</v>
      </c>
      <c r="L35" s="146">
        <v>7200</v>
      </c>
      <c r="M35" s="146">
        <f t="shared" si="3"/>
        <v>7200</v>
      </c>
      <c r="N35" s="153"/>
      <c r="O35" s="270"/>
      <c r="P35" s="270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2844</v>
      </c>
      <c r="H37" s="21">
        <v>2844</v>
      </c>
      <c r="I37" s="21"/>
      <c r="J37" s="146">
        <v>413.04761904761904</v>
      </c>
      <c r="K37" s="146">
        <v>782.09523809523807</v>
      </c>
      <c r="L37" s="146">
        <v>2457.0952380952399</v>
      </c>
      <c r="M37" s="146">
        <f t="shared" si="3"/>
        <v>2844</v>
      </c>
      <c r="N37" s="153"/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21128.799999999999</v>
      </c>
      <c r="H39" s="21">
        <v>21128.799999999999</v>
      </c>
      <c r="I39" s="21"/>
      <c r="J39" s="146">
        <v>9412.5841269841276</v>
      </c>
      <c r="K39" s="146">
        <v>9412.5841269841276</v>
      </c>
      <c r="L39" s="146">
        <v>19128.8</v>
      </c>
      <c r="M39" s="146">
        <f t="shared" si="3"/>
        <v>21128.799999999999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8172</v>
      </c>
      <c r="H40" s="21">
        <v>8172</v>
      </c>
      <c r="I40" s="21"/>
      <c r="J40" s="146">
        <v>2440.2539682539682</v>
      </c>
      <c r="K40" s="146">
        <v>4472</v>
      </c>
      <c r="L40" s="146">
        <v>6302.952380951494</v>
      </c>
      <c r="M40" s="146">
        <f t="shared" si="3"/>
        <v>8172</v>
      </c>
      <c r="N40" s="153"/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6050.3</v>
      </c>
      <c r="H41" s="21">
        <v>6050.3</v>
      </c>
      <c r="I41" s="21"/>
      <c r="J41" s="146">
        <v>542.363492063492</v>
      </c>
      <c r="K41" s="146">
        <v>1034.4269841269841</v>
      </c>
      <c r="L41" s="146">
        <v>5534.4269841269797</v>
      </c>
      <c r="M41" s="146">
        <f t="shared" si="3"/>
        <v>6050.3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17388.63</v>
      </c>
      <c r="H44" s="21"/>
      <c r="I44" s="21">
        <v>17388.63</v>
      </c>
      <c r="J44" s="146">
        <v>862.4</v>
      </c>
      <c r="K44" s="146">
        <v>862.4</v>
      </c>
      <c r="L44" s="146">
        <v>862.4</v>
      </c>
      <c r="M44" s="146">
        <f t="shared" si="3"/>
        <v>17388.63</v>
      </c>
      <c r="O44" s="153"/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f t="shared" ref="G45:G50" si="6">+I45</f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 t="shared" si="6"/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f t="shared" si="6"/>
        <v>0</v>
      </c>
      <c r="H47" s="21"/>
      <c r="I47" s="21"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ht="48.75" customHeight="1" x14ac:dyDescent="0.25">
      <c r="A48" s="64"/>
      <c r="B48" s="64"/>
      <c r="C48" s="64"/>
      <c r="D48" s="278"/>
      <c r="E48" s="71" t="s">
        <v>507</v>
      </c>
      <c r="F48" s="64" t="s">
        <v>96</v>
      </c>
      <c r="G48" s="21">
        <f t="shared" si="6"/>
        <v>1264.4000000000001</v>
      </c>
      <c r="H48" s="21"/>
      <c r="I48" s="21">
        <v>1264.4000000000001</v>
      </c>
      <c r="J48" s="146"/>
      <c r="K48" s="146"/>
      <c r="L48" s="146"/>
      <c r="M48" s="146">
        <f t="shared" si="3"/>
        <v>1264.4000000000001</v>
      </c>
    </row>
    <row r="49" spans="1:13" ht="48.75" customHeight="1" x14ac:dyDescent="0.25">
      <c r="A49" s="64"/>
      <c r="B49" s="64"/>
      <c r="C49" s="64"/>
      <c r="D49" s="278"/>
      <c r="E49" s="71" t="s">
        <v>510</v>
      </c>
      <c r="F49" s="64" t="s">
        <v>99</v>
      </c>
      <c r="G49" s="21">
        <f t="shared" si="6"/>
        <v>160</v>
      </c>
      <c r="H49" s="21"/>
      <c r="I49" s="21">
        <v>160</v>
      </c>
      <c r="J49" s="146"/>
      <c r="K49" s="146"/>
      <c r="L49" s="146"/>
      <c r="M49" s="146">
        <f t="shared" si="3"/>
        <v>160</v>
      </c>
    </row>
    <row r="50" spans="1:13" x14ac:dyDescent="0.25">
      <c r="A50" s="64"/>
      <c r="B50" s="64"/>
      <c r="C50" s="64"/>
      <c r="E50" s="71" t="s">
        <v>555</v>
      </c>
      <c r="F50" s="64">
        <v>5129</v>
      </c>
      <c r="G50" s="21">
        <f t="shared" si="6"/>
        <v>8346.1</v>
      </c>
      <c r="H50" s="21"/>
      <c r="I50" s="21">
        <v>8346.1</v>
      </c>
      <c r="J50" s="146">
        <v>0</v>
      </c>
      <c r="K50" s="146">
        <v>0</v>
      </c>
      <c r="L50" s="146">
        <v>0</v>
      </c>
      <c r="M50" s="146">
        <f t="shared" si="3"/>
        <v>8346.1</v>
      </c>
    </row>
    <row r="51" spans="1:13" ht="27" x14ac:dyDescent="0.25">
      <c r="A51" s="64">
        <v>2112</v>
      </c>
      <c r="B51" s="64" t="s">
        <v>2</v>
      </c>
      <c r="C51" s="64">
        <v>1</v>
      </c>
      <c r="D51" s="64">
        <v>2</v>
      </c>
      <c r="E51" s="71" t="s">
        <v>179</v>
      </c>
      <c r="F51" s="64"/>
      <c r="G51" s="21"/>
      <c r="H51" s="21"/>
      <c r="I51" s="21"/>
      <c r="J51" s="21"/>
      <c r="K51" s="21"/>
      <c r="L51" s="21"/>
      <c r="M51" s="21"/>
    </row>
    <row r="52" spans="1:13" ht="40.5" x14ac:dyDescent="0.25">
      <c r="A52" s="64"/>
      <c r="B52" s="64"/>
      <c r="C52" s="64"/>
      <c r="D52" s="64"/>
      <c r="E52" s="71" t="s">
        <v>180</v>
      </c>
      <c r="F52" s="64"/>
      <c r="G52" s="21"/>
      <c r="H52" s="21"/>
      <c r="I52" s="21"/>
      <c r="J52" s="21"/>
      <c r="K52" s="21"/>
      <c r="L52" s="21"/>
      <c r="M52" s="21"/>
    </row>
    <row r="53" spans="1:13" ht="49.5" customHeight="1" x14ac:dyDescent="0.25">
      <c r="A53" s="64"/>
      <c r="B53" s="64"/>
      <c r="C53" s="64"/>
      <c r="D53" s="64"/>
      <c r="E53" s="265"/>
      <c r="F53" s="64"/>
      <c r="G53" s="21"/>
      <c r="H53" s="21"/>
      <c r="I53" s="21"/>
      <c r="J53" s="21"/>
      <c r="K53" s="21"/>
      <c r="L53" s="21"/>
      <c r="M53" s="21"/>
    </row>
    <row r="54" spans="1:13" x14ac:dyDescent="0.25">
      <c r="A54" s="64">
        <v>2113</v>
      </c>
      <c r="B54" s="64" t="s">
        <v>2</v>
      </c>
      <c r="C54" s="64">
        <v>1</v>
      </c>
      <c r="D54" s="64">
        <v>3</v>
      </c>
      <c r="E54" s="265"/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186</v>
      </c>
      <c r="F55" s="64"/>
      <c r="G55" s="21"/>
      <c r="H55" s="21"/>
      <c r="I55" s="21"/>
      <c r="J55" s="21"/>
      <c r="K55" s="21"/>
      <c r="L55" s="21"/>
      <c r="M55" s="21"/>
    </row>
    <row r="56" spans="1:13" ht="40.5" x14ac:dyDescent="0.25">
      <c r="A56" s="64"/>
      <c r="B56" s="64"/>
      <c r="C56" s="64"/>
      <c r="D56" s="64"/>
      <c r="E56" s="71" t="s">
        <v>180</v>
      </c>
      <c r="F56" s="64"/>
      <c r="G56" s="21"/>
      <c r="H56" s="21"/>
      <c r="I56" s="21"/>
      <c r="J56" s="21"/>
      <c r="K56" s="21"/>
      <c r="L56" s="21"/>
      <c r="M56" s="21"/>
    </row>
    <row r="57" spans="1:13" x14ac:dyDescent="0.25">
      <c r="A57" s="64"/>
      <c r="B57" s="64"/>
      <c r="C57" s="64"/>
      <c r="D57" s="64"/>
      <c r="E57" s="71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2120</v>
      </c>
      <c r="B58" s="64" t="s">
        <v>2</v>
      </c>
      <c r="C58" s="64">
        <v>2</v>
      </c>
      <c r="D58" s="64">
        <v>0</v>
      </c>
      <c r="E58" s="71" t="s">
        <v>156</v>
      </c>
      <c r="F58" s="64"/>
      <c r="G58" s="21"/>
      <c r="H58" s="21"/>
      <c r="I58" s="21"/>
      <c r="J58" s="21"/>
      <c r="K58" s="21"/>
      <c r="L58" s="21"/>
      <c r="M58" s="21"/>
    </row>
    <row r="59" spans="1:13" ht="53.25" customHeight="1" x14ac:dyDescent="0.25">
      <c r="A59" s="64"/>
      <c r="B59" s="64"/>
      <c r="C59" s="64"/>
      <c r="D59" s="64"/>
      <c r="E59" s="265" t="s">
        <v>187</v>
      </c>
      <c r="F59" s="64"/>
      <c r="G59" s="21"/>
      <c r="H59" s="21"/>
      <c r="I59" s="21"/>
      <c r="J59" s="21"/>
      <c r="K59" s="21"/>
      <c r="L59" s="21"/>
      <c r="M59" s="21"/>
    </row>
    <row r="60" spans="1:13" x14ac:dyDescent="0.25">
      <c r="A60" s="64">
        <v>2121</v>
      </c>
      <c r="B60" s="64" t="s">
        <v>2</v>
      </c>
      <c r="C60" s="64">
        <v>2</v>
      </c>
      <c r="D60" s="64">
        <v>1</v>
      </c>
      <c r="E60" s="265" t="s">
        <v>189</v>
      </c>
      <c r="F60" s="64"/>
      <c r="G60" s="21"/>
      <c r="H60" s="21"/>
      <c r="I60" s="21"/>
      <c r="J60" s="21"/>
      <c r="K60" s="21"/>
      <c r="L60" s="21"/>
      <c r="M60" s="21"/>
    </row>
    <row r="61" spans="1:13" ht="51.75" customHeight="1" x14ac:dyDescent="0.25">
      <c r="A61" s="64"/>
      <c r="B61" s="64"/>
      <c r="C61" s="64"/>
      <c r="D61" s="64"/>
      <c r="E61" s="71" t="s">
        <v>182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/>
      <c r="B62" s="64"/>
      <c r="C62" s="64"/>
      <c r="D62" s="64"/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59.25" customHeight="1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>
        <v>2122</v>
      </c>
      <c r="B64" s="64" t="s">
        <v>2</v>
      </c>
      <c r="C64" s="64">
        <v>2</v>
      </c>
      <c r="D64" s="64">
        <v>2</v>
      </c>
      <c r="E64" s="71" t="s">
        <v>180</v>
      </c>
      <c r="F64" s="64"/>
      <c r="G64" s="21"/>
      <c r="H64" s="21"/>
      <c r="I64" s="21"/>
      <c r="J64" s="21"/>
      <c r="K64" s="21"/>
      <c r="L64" s="21"/>
      <c r="M64" s="21"/>
    </row>
    <row r="65" spans="1:13" ht="27" x14ac:dyDescent="0.25">
      <c r="A65" s="64"/>
      <c r="B65" s="64"/>
      <c r="C65" s="64"/>
      <c r="D65" s="64"/>
      <c r="E65" s="71" t="s">
        <v>183</v>
      </c>
      <c r="F65" s="64"/>
      <c r="G65" s="21"/>
      <c r="H65" s="21"/>
      <c r="I65" s="21"/>
      <c r="J65" s="21"/>
      <c r="K65" s="21"/>
      <c r="L65" s="21"/>
      <c r="M65" s="21"/>
    </row>
    <row r="66" spans="1:13" ht="40.5" x14ac:dyDescent="0.25">
      <c r="A66" s="64"/>
      <c r="B66" s="64"/>
      <c r="C66" s="64"/>
      <c r="D66" s="64"/>
      <c r="E66" s="71" t="s">
        <v>574</v>
      </c>
      <c r="F66" s="64"/>
      <c r="G66" s="21"/>
      <c r="H66" s="21"/>
      <c r="I66" s="21"/>
      <c r="J66" s="21"/>
      <c r="K66" s="21"/>
      <c r="L66" s="21"/>
      <c r="M66" s="21"/>
    </row>
    <row r="67" spans="1:13" x14ac:dyDescent="0.25">
      <c r="A67" s="64"/>
      <c r="B67" s="64"/>
      <c r="C67" s="64"/>
      <c r="D67" s="64"/>
      <c r="E67" s="71" t="s">
        <v>181</v>
      </c>
      <c r="F67" s="64"/>
      <c r="G67" s="21"/>
      <c r="H67" s="21"/>
      <c r="I67" s="21"/>
      <c r="J67" s="21"/>
      <c r="K67" s="21"/>
      <c r="L67" s="21"/>
      <c r="M67" s="21"/>
    </row>
    <row r="68" spans="1:13" ht="36.75" customHeight="1" x14ac:dyDescent="0.25">
      <c r="A68" s="64">
        <v>2130</v>
      </c>
      <c r="B68" s="64" t="s">
        <v>2</v>
      </c>
      <c r="C68" s="64">
        <v>3</v>
      </c>
      <c r="D68" s="64">
        <v>0</v>
      </c>
      <c r="E68" s="71" t="s">
        <v>198</v>
      </c>
      <c r="F68" s="64"/>
      <c r="G68" s="21">
        <f>G70+G74+G78</f>
        <v>0</v>
      </c>
      <c r="H68" s="21">
        <f>H70+H74+H78</f>
        <v>0</v>
      </c>
      <c r="I68" s="21">
        <f>I70+I74+I78</f>
        <v>0</v>
      </c>
      <c r="J68" s="21">
        <f>J70+J77+J81</f>
        <v>0</v>
      </c>
      <c r="K68" s="21">
        <f>K70+K77+K81</f>
        <v>0</v>
      </c>
      <c r="L68" s="21">
        <f>L70+L77+L81</f>
        <v>0</v>
      </c>
      <c r="M68" s="21">
        <f>M70+M77+M81</f>
        <v>0</v>
      </c>
    </row>
    <row r="69" spans="1:13" ht="47.25" customHeight="1" x14ac:dyDescent="0.25">
      <c r="A69" s="64"/>
      <c r="B69" s="64"/>
      <c r="C69" s="64"/>
      <c r="D69" s="64"/>
      <c r="E69" s="71" t="s">
        <v>575</v>
      </c>
      <c r="F69" s="64"/>
      <c r="G69" s="21"/>
      <c r="H69" s="21"/>
      <c r="I69" s="21"/>
      <c r="J69" s="21"/>
      <c r="K69" s="21"/>
      <c r="L69" s="21"/>
      <c r="M69" s="21"/>
    </row>
    <row r="70" spans="1:13" ht="27" x14ac:dyDescent="0.25">
      <c r="A70" s="64">
        <v>2131</v>
      </c>
      <c r="B70" s="64" t="s">
        <v>2</v>
      </c>
      <c r="C70" s="64">
        <v>3</v>
      </c>
      <c r="D70" s="64">
        <v>1</v>
      </c>
      <c r="E70" s="71" t="s">
        <v>199</v>
      </c>
      <c r="F70" s="64"/>
      <c r="G70" s="21"/>
      <c r="H70" s="21"/>
      <c r="I70" s="21"/>
      <c r="J70" s="21"/>
      <c r="K70" s="21"/>
      <c r="L70" s="21"/>
      <c r="M70" s="21"/>
    </row>
    <row r="71" spans="1:13" ht="40.5" x14ac:dyDescent="0.25">
      <c r="A71" s="64"/>
      <c r="B71" s="64"/>
      <c r="C71" s="64"/>
      <c r="D71" s="64"/>
      <c r="E71" s="71" t="s">
        <v>574</v>
      </c>
      <c r="F71" s="64"/>
      <c r="G71" s="21"/>
      <c r="H71" s="21"/>
      <c r="I71" s="21"/>
      <c r="J71" s="21"/>
      <c r="K71" s="21"/>
      <c r="L71" s="21"/>
      <c r="M71" s="21"/>
    </row>
    <row r="72" spans="1:13" ht="34.5" customHeight="1" x14ac:dyDescent="0.25">
      <c r="A72" s="64"/>
      <c r="B72" s="64"/>
      <c r="C72" s="64"/>
      <c r="D72" s="64"/>
      <c r="E72" s="71" t="s">
        <v>181</v>
      </c>
      <c r="F72" s="64"/>
      <c r="G72" s="21"/>
      <c r="H72" s="21"/>
      <c r="I72" s="21"/>
      <c r="J72" s="21"/>
      <c r="K72" s="21"/>
      <c r="L72" s="21"/>
      <c r="M72" s="21"/>
    </row>
    <row r="73" spans="1:13" ht="51" customHeight="1" x14ac:dyDescent="0.25">
      <c r="A73" s="64"/>
      <c r="B73" s="64"/>
      <c r="C73" s="64"/>
      <c r="D73" s="64"/>
      <c r="E73" s="71" t="s">
        <v>181</v>
      </c>
      <c r="F73" s="64"/>
      <c r="G73" s="21"/>
      <c r="H73" s="21"/>
      <c r="I73" s="21"/>
      <c r="J73" s="21"/>
      <c r="K73" s="21"/>
      <c r="L73" s="21"/>
      <c r="M73" s="21"/>
    </row>
    <row r="74" spans="1:13" ht="27" x14ac:dyDescent="0.25">
      <c r="A74" s="64">
        <v>2132</v>
      </c>
      <c r="B74" s="64" t="s">
        <v>2</v>
      </c>
      <c r="C74" s="64">
        <v>3</v>
      </c>
      <c r="D74" s="64">
        <v>2</v>
      </c>
      <c r="E74" s="71" t="s">
        <v>200</v>
      </c>
      <c r="F74" s="64"/>
      <c r="G74" s="21"/>
      <c r="H74" s="21"/>
      <c r="I74" s="21"/>
      <c r="J74" s="21"/>
      <c r="K74" s="21"/>
      <c r="L74" s="21"/>
      <c r="M74" s="21"/>
    </row>
    <row r="75" spans="1:13" ht="40.5" x14ac:dyDescent="0.25">
      <c r="A75" s="64"/>
      <c r="B75" s="64"/>
      <c r="C75" s="64"/>
      <c r="D75" s="64"/>
      <c r="E75" s="71" t="s">
        <v>180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/>
      <c r="B76" s="64"/>
      <c r="C76" s="64"/>
      <c r="D76" s="64"/>
      <c r="E76" s="71" t="s">
        <v>181</v>
      </c>
      <c r="F76" s="64"/>
      <c r="G76" s="21"/>
      <c r="H76" s="21"/>
      <c r="I76" s="21"/>
      <c r="J76" s="21"/>
      <c r="K76" s="21"/>
      <c r="L76" s="21"/>
      <c r="M76" s="21"/>
    </row>
    <row r="77" spans="1:13" ht="48.75" customHeight="1" x14ac:dyDescent="0.25">
      <c r="A77" s="64"/>
      <c r="B77" s="64"/>
      <c r="C77" s="64"/>
      <c r="D77" s="64"/>
      <c r="E77" s="71" t="s">
        <v>181</v>
      </c>
      <c r="F77" s="64"/>
      <c r="G77" s="21"/>
      <c r="H77" s="21"/>
      <c r="I77" s="21"/>
      <c r="J77" s="21"/>
      <c r="K77" s="21"/>
      <c r="L77" s="21"/>
      <c r="M77" s="21"/>
    </row>
    <row r="78" spans="1:13" x14ac:dyDescent="0.25">
      <c r="A78" s="64">
        <v>2133</v>
      </c>
      <c r="B78" s="64" t="s">
        <v>2</v>
      </c>
      <c r="C78" s="64">
        <v>3</v>
      </c>
      <c r="D78" s="64">
        <v>3</v>
      </c>
      <c r="E78" s="71" t="s">
        <v>201</v>
      </c>
      <c r="F78" s="64"/>
      <c r="G78" s="21">
        <f t="shared" ref="G78:M78" si="7">SUM(G80:G87)</f>
        <v>0</v>
      </c>
      <c r="H78" s="21">
        <f t="shared" si="7"/>
        <v>0</v>
      </c>
      <c r="I78" s="21">
        <f t="shared" si="7"/>
        <v>0</v>
      </c>
      <c r="J78" s="21">
        <f t="shared" si="7"/>
        <v>0</v>
      </c>
      <c r="K78" s="21">
        <f t="shared" si="7"/>
        <v>0</v>
      </c>
      <c r="L78" s="21">
        <f t="shared" si="7"/>
        <v>0</v>
      </c>
      <c r="M78" s="21">
        <f t="shared" si="7"/>
        <v>0</v>
      </c>
    </row>
    <row r="79" spans="1:13" ht="96" customHeight="1" x14ac:dyDescent="0.25">
      <c r="A79" s="64"/>
      <c r="B79" s="64"/>
      <c r="C79" s="64"/>
      <c r="D79" s="64"/>
      <c r="E79" s="71" t="s">
        <v>180</v>
      </c>
      <c r="F79" s="64"/>
      <c r="G79" s="21"/>
      <c r="H79" s="21"/>
      <c r="I79" s="21"/>
      <c r="J79" s="21"/>
      <c r="K79" s="21"/>
      <c r="L79" s="21"/>
      <c r="M79" s="21"/>
    </row>
    <row r="80" spans="1:13" ht="27" x14ac:dyDescent="0.25">
      <c r="A80" s="64"/>
      <c r="B80" s="64"/>
      <c r="C80" s="64"/>
      <c r="D80" s="64"/>
      <c r="E80" s="71" t="s">
        <v>158</v>
      </c>
      <c r="F80" s="64">
        <v>4111</v>
      </c>
      <c r="G80" s="21">
        <v>0</v>
      </c>
      <c r="H80" s="21">
        <f>+G80</f>
        <v>0</v>
      </c>
      <c r="I80" s="21"/>
      <c r="J80" s="146">
        <f t="shared" ref="J80:J87" si="8">+G80/252*62</f>
        <v>0</v>
      </c>
      <c r="K80" s="146">
        <f t="shared" ref="K80:K87" si="9">+G80/252*124</f>
        <v>0</v>
      </c>
      <c r="L80" s="146">
        <f t="shared" ref="L80:L87" si="10">+G80/252*187</f>
        <v>0</v>
      </c>
      <c r="M80" s="146">
        <f t="shared" ref="M80:M87" si="11">+G80</f>
        <v>0</v>
      </c>
    </row>
    <row r="81" spans="1:13" x14ac:dyDescent="0.25">
      <c r="A81" s="64"/>
      <c r="B81" s="64"/>
      <c r="C81" s="64"/>
      <c r="D81" s="64"/>
      <c r="E81" s="71" t="s">
        <v>542</v>
      </c>
      <c r="F81" s="64">
        <v>4212</v>
      </c>
      <c r="G81" s="21">
        <v>0</v>
      </c>
      <c r="H81" s="21">
        <f t="shared" ref="H81:H87" si="12">+G81</f>
        <v>0</v>
      </c>
      <c r="I81" s="21"/>
      <c r="J81" s="146">
        <f t="shared" si="8"/>
        <v>0</v>
      </c>
      <c r="K81" s="146">
        <f t="shared" si="9"/>
        <v>0</v>
      </c>
      <c r="L81" s="146">
        <f t="shared" si="10"/>
        <v>0</v>
      </c>
      <c r="M81" s="146">
        <f t="shared" si="11"/>
        <v>0</v>
      </c>
    </row>
    <row r="82" spans="1:13" x14ac:dyDescent="0.25">
      <c r="A82" s="64"/>
      <c r="B82" s="64"/>
      <c r="C82" s="64"/>
      <c r="D82" s="64"/>
      <c r="E82" s="71" t="s">
        <v>543</v>
      </c>
      <c r="F82" s="64">
        <v>4213</v>
      </c>
      <c r="G82" s="21">
        <v>0</v>
      </c>
      <c r="H82" s="21">
        <f t="shared" si="12"/>
        <v>0</v>
      </c>
      <c r="I82" s="21"/>
      <c r="J82" s="146">
        <f t="shared" si="8"/>
        <v>0</v>
      </c>
      <c r="K82" s="146">
        <f t="shared" si="9"/>
        <v>0</v>
      </c>
      <c r="L82" s="146">
        <f t="shared" si="10"/>
        <v>0</v>
      </c>
      <c r="M82" s="146">
        <f t="shared" si="11"/>
        <v>0</v>
      </c>
    </row>
    <row r="83" spans="1:13" x14ac:dyDescent="0.25">
      <c r="A83" s="64"/>
      <c r="B83" s="64"/>
      <c r="C83" s="64"/>
      <c r="D83" s="64"/>
      <c r="E83" s="71" t="s">
        <v>544</v>
      </c>
      <c r="F83" s="64">
        <v>4214</v>
      </c>
      <c r="G83" s="21">
        <v>0</v>
      </c>
      <c r="H83" s="21">
        <f t="shared" si="12"/>
        <v>0</v>
      </c>
      <c r="I83" s="21"/>
      <c r="J83" s="146">
        <f t="shared" si="8"/>
        <v>0</v>
      </c>
      <c r="K83" s="146">
        <f t="shared" si="9"/>
        <v>0</v>
      </c>
      <c r="L83" s="146">
        <f t="shared" si="10"/>
        <v>0</v>
      </c>
      <c r="M83" s="146">
        <f t="shared" si="11"/>
        <v>0</v>
      </c>
    </row>
    <row r="84" spans="1:13" x14ac:dyDescent="0.25">
      <c r="A84" s="64"/>
      <c r="B84" s="64"/>
      <c r="C84" s="64"/>
      <c r="D84" s="64"/>
      <c r="E84" s="71" t="s">
        <v>163</v>
      </c>
      <c r="F84" s="64" t="s">
        <v>758</v>
      </c>
      <c r="G84" s="21">
        <v>0</v>
      </c>
      <c r="H84" s="21">
        <f t="shared" si="12"/>
        <v>0</v>
      </c>
      <c r="I84" s="21"/>
      <c r="J84" s="146">
        <f t="shared" si="8"/>
        <v>0</v>
      </c>
      <c r="K84" s="146">
        <f t="shared" si="9"/>
        <v>0</v>
      </c>
      <c r="L84" s="146">
        <f t="shared" si="10"/>
        <v>0</v>
      </c>
      <c r="M84" s="146">
        <f t="shared" si="11"/>
        <v>0</v>
      </c>
    </row>
    <row r="85" spans="1:13" x14ac:dyDescent="0.25">
      <c r="A85" s="64"/>
      <c r="B85" s="64"/>
      <c r="C85" s="64"/>
      <c r="D85" s="64"/>
      <c r="E85" s="71" t="s">
        <v>167</v>
      </c>
      <c r="F85" s="64">
        <v>4239</v>
      </c>
      <c r="G85" s="21">
        <v>0</v>
      </c>
      <c r="H85" s="21">
        <f t="shared" si="12"/>
        <v>0</v>
      </c>
      <c r="I85" s="21"/>
      <c r="J85" s="146">
        <f t="shared" si="8"/>
        <v>0</v>
      </c>
      <c r="K85" s="146">
        <f t="shared" si="9"/>
        <v>0</v>
      </c>
      <c r="L85" s="146">
        <f t="shared" si="10"/>
        <v>0</v>
      </c>
      <c r="M85" s="146">
        <f t="shared" si="11"/>
        <v>0</v>
      </c>
    </row>
    <row r="86" spans="1:13" ht="34.5" customHeight="1" x14ac:dyDescent="0.25">
      <c r="A86" s="64"/>
      <c r="B86" s="64"/>
      <c r="C86" s="64"/>
      <c r="D86" s="64"/>
      <c r="E86" s="71" t="s">
        <v>545</v>
      </c>
      <c r="F86" s="64">
        <v>4261</v>
      </c>
      <c r="G86" s="21">
        <v>0</v>
      </c>
      <c r="H86" s="21">
        <f t="shared" si="12"/>
        <v>0</v>
      </c>
      <c r="I86" s="21"/>
      <c r="J86" s="146">
        <f t="shared" si="8"/>
        <v>0</v>
      </c>
      <c r="K86" s="146">
        <f t="shared" si="9"/>
        <v>0</v>
      </c>
      <c r="L86" s="146">
        <f t="shared" si="10"/>
        <v>0</v>
      </c>
      <c r="M86" s="146">
        <f t="shared" si="11"/>
        <v>0</v>
      </c>
    </row>
    <row r="87" spans="1:13" x14ac:dyDescent="0.25">
      <c r="A87" s="64"/>
      <c r="B87" s="64"/>
      <c r="C87" s="64"/>
      <c r="D87" s="64"/>
      <c r="E87" s="71" t="s">
        <v>172</v>
      </c>
      <c r="F87" s="64" t="s">
        <v>51</v>
      </c>
      <c r="G87" s="21">
        <v>0</v>
      </c>
      <c r="H87" s="21">
        <f t="shared" si="12"/>
        <v>0</v>
      </c>
      <c r="I87" s="21"/>
      <c r="J87" s="146">
        <f t="shared" si="8"/>
        <v>0</v>
      </c>
      <c r="K87" s="146">
        <f t="shared" si="9"/>
        <v>0</v>
      </c>
      <c r="L87" s="146">
        <f t="shared" si="10"/>
        <v>0</v>
      </c>
      <c r="M87" s="146">
        <f t="shared" si="11"/>
        <v>0</v>
      </c>
    </row>
    <row r="88" spans="1:13" ht="36" customHeight="1" x14ac:dyDescent="0.25">
      <c r="A88" s="64">
        <v>2140</v>
      </c>
      <c r="B88" s="64" t="s">
        <v>2</v>
      </c>
      <c r="C88" s="64">
        <v>4</v>
      </c>
      <c r="D88" s="64">
        <v>0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7.25" customHeight="1" x14ac:dyDescent="0.25">
      <c r="A89" s="64"/>
      <c r="B89" s="64"/>
      <c r="C89" s="64"/>
      <c r="D89" s="64"/>
      <c r="E89" s="71" t="s">
        <v>156</v>
      </c>
      <c r="F89" s="64"/>
      <c r="G89" s="21"/>
      <c r="H89" s="21"/>
      <c r="I89" s="21"/>
      <c r="J89" s="21"/>
      <c r="K89" s="21"/>
      <c r="L89" s="21"/>
      <c r="M89" s="21"/>
    </row>
    <row r="90" spans="1:13" x14ac:dyDescent="0.25">
      <c r="A90" s="64">
        <v>2141</v>
      </c>
      <c r="B90" s="64" t="s">
        <v>2</v>
      </c>
      <c r="C90" s="64">
        <v>4</v>
      </c>
      <c r="D90" s="64">
        <v>1</v>
      </c>
      <c r="E90" s="71" t="s">
        <v>202</v>
      </c>
      <c r="F90" s="64"/>
      <c r="G90" s="21"/>
      <c r="H90" s="21"/>
      <c r="I90" s="21"/>
      <c r="J90" s="21"/>
      <c r="K90" s="21"/>
      <c r="L90" s="21"/>
      <c r="M90" s="21"/>
    </row>
    <row r="91" spans="1:13" ht="40.5" x14ac:dyDescent="0.25">
      <c r="A91" s="64"/>
      <c r="B91" s="64"/>
      <c r="C91" s="64"/>
      <c r="D91" s="64"/>
      <c r="E91" s="71" t="s">
        <v>180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</row>
    <row r="93" spans="1:13" x14ac:dyDescent="0.25">
      <c r="A93" s="64"/>
      <c r="B93" s="64"/>
      <c r="C93" s="64"/>
      <c r="D93" s="64"/>
      <c r="E93" s="71" t="s">
        <v>181</v>
      </c>
      <c r="F93" s="64"/>
      <c r="G93" s="21"/>
      <c r="H93" s="21"/>
      <c r="I93" s="21"/>
      <c r="J93" s="21"/>
      <c r="K93" s="21"/>
      <c r="L93" s="21"/>
      <c r="M93" s="21"/>
    </row>
    <row r="94" spans="1:13" ht="50.25" customHeight="1" x14ac:dyDescent="0.25">
      <c r="A94" s="64">
        <v>2150</v>
      </c>
      <c r="B94" s="64" t="s">
        <v>2</v>
      </c>
      <c r="C94" s="64">
        <v>5</v>
      </c>
      <c r="D94" s="64">
        <v>0</v>
      </c>
      <c r="E94" s="71" t="s">
        <v>204</v>
      </c>
      <c r="F94" s="64"/>
      <c r="G94" s="21">
        <f t="shared" ref="G94:M94" si="13">G96</f>
        <v>14910</v>
      </c>
      <c r="H94" s="21">
        <f t="shared" si="13"/>
        <v>2750</v>
      </c>
      <c r="I94" s="21">
        <f t="shared" si="13"/>
        <v>12160</v>
      </c>
      <c r="J94" s="21">
        <f t="shared" si="13"/>
        <v>14510</v>
      </c>
      <c r="K94" s="21">
        <f t="shared" si="13"/>
        <v>14510</v>
      </c>
      <c r="L94" s="21">
        <f t="shared" si="13"/>
        <v>14510</v>
      </c>
      <c r="M94" s="21">
        <f t="shared" si="13"/>
        <v>14910</v>
      </c>
    </row>
    <row r="95" spans="1:13" ht="54" customHeight="1" x14ac:dyDescent="0.25">
      <c r="A95" s="64"/>
      <c r="B95" s="64"/>
      <c r="C95" s="64"/>
      <c r="D95" s="64"/>
      <c r="E95" s="71" t="s">
        <v>156</v>
      </c>
      <c r="F95" s="64"/>
      <c r="G95" s="21"/>
      <c r="H95" s="21"/>
      <c r="I95" s="21"/>
      <c r="J95" s="21"/>
      <c r="K95" s="21"/>
      <c r="L95" s="21"/>
      <c r="M95" s="21"/>
    </row>
    <row r="96" spans="1:13" ht="40.5" x14ac:dyDescent="0.25">
      <c r="A96" s="64">
        <v>2151</v>
      </c>
      <c r="B96" s="64" t="s">
        <v>2</v>
      </c>
      <c r="C96" s="64">
        <v>5</v>
      </c>
      <c r="D96" s="64">
        <v>1</v>
      </c>
      <c r="E96" s="71" t="s">
        <v>205</v>
      </c>
      <c r="F96" s="64"/>
      <c r="G96" s="21">
        <f t="shared" ref="G96:M96" si="14">G98+G99</f>
        <v>14910</v>
      </c>
      <c r="H96" s="21">
        <f t="shared" si="14"/>
        <v>2750</v>
      </c>
      <c r="I96" s="21">
        <f t="shared" si="14"/>
        <v>12160</v>
      </c>
      <c r="J96" s="21">
        <f t="shared" si="14"/>
        <v>14510</v>
      </c>
      <c r="K96" s="21">
        <f t="shared" si="14"/>
        <v>14510</v>
      </c>
      <c r="L96" s="21">
        <f t="shared" si="14"/>
        <v>14510</v>
      </c>
      <c r="M96" s="21">
        <f t="shared" si="14"/>
        <v>14910</v>
      </c>
    </row>
    <row r="97" spans="1:21" ht="40.5" x14ac:dyDescent="0.25">
      <c r="A97" s="64"/>
      <c r="B97" s="64"/>
      <c r="C97" s="64"/>
      <c r="D97" s="64"/>
      <c r="E97" s="71" t="s">
        <v>180</v>
      </c>
      <c r="F97" s="64"/>
      <c r="G97" s="21"/>
      <c r="H97" s="21"/>
      <c r="I97" s="21"/>
      <c r="J97" s="21"/>
      <c r="K97" s="21"/>
      <c r="L97" s="21"/>
      <c r="M97" s="21"/>
    </row>
    <row r="98" spans="1:21" x14ac:dyDescent="0.25">
      <c r="A98" s="64"/>
      <c r="B98" s="64"/>
      <c r="C98" s="64"/>
      <c r="D98" s="64"/>
      <c r="E98" s="71" t="s">
        <v>546</v>
      </c>
      <c r="F98" s="64">
        <v>4241</v>
      </c>
      <c r="G98" s="21">
        <f>+H98+I98</f>
        <v>2750</v>
      </c>
      <c r="H98" s="21">
        <v>2750</v>
      </c>
      <c r="I98" s="21"/>
      <c r="J98" s="146">
        <v>2350</v>
      </c>
      <c r="K98" s="146">
        <v>2350</v>
      </c>
      <c r="L98" s="146">
        <v>2350</v>
      </c>
      <c r="M98" s="146">
        <f>+G98</f>
        <v>2750</v>
      </c>
      <c r="N98" s="153"/>
    </row>
    <row r="99" spans="1:21" ht="37.5" customHeight="1" x14ac:dyDescent="0.25">
      <c r="A99" s="64"/>
      <c r="B99" s="64"/>
      <c r="C99" s="64"/>
      <c r="D99" s="64"/>
      <c r="E99" s="71" t="s">
        <v>604</v>
      </c>
      <c r="F99" s="64">
        <v>5134</v>
      </c>
      <c r="G99" s="21">
        <f>+H99+I99</f>
        <v>12160</v>
      </c>
      <c r="H99" s="21"/>
      <c r="I99" s="21">
        <v>12160</v>
      </c>
      <c r="J99" s="146">
        <v>12160</v>
      </c>
      <c r="K99" s="146">
        <v>12160</v>
      </c>
      <c r="L99" s="146">
        <v>12160</v>
      </c>
      <c r="M99" s="146">
        <f>+G99</f>
        <v>12160</v>
      </c>
    </row>
    <row r="100" spans="1:21" x14ac:dyDescent="0.25">
      <c r="A100" s="64"/>
      <c r="B100" s="64"/>
      <c r="C100" s="64"/>
      <c r="D100" s="64"/>
      <c r="E100" s="71" t="s">
        <v>181</v>
      </c>
      <c r="F100" s="64"/>
      <c r="G100" s="21"/>
      <c r="H100" s="21"/>
      <c r="I100" s="21"/>
      <c r="J100" s="21"/>
      <c r="K100" s="21"/>
      <c r="L100" s="21"/>
      <c r="M100" s="21"/>
    </row>
    <row r="101" spans="1:21" ht="38.25" customHeight="1" x14ac:dyDescent="0.25">
      <c r="A101" s="64">
        <v>2160</v>
      </c>
      <c r="B101" s="64" t="s">
        <v>2</v>
      </c>
      <c r="C101" s="64">
        <v>6</v>
      </c>
      <c r="D101" s="64">
        <v>0</v>
      </c>
      <c r="E101" s="71" t="s">
        <v>206</v>
      </c>
      <c r="F101" s="64"/>
      <c r="G101" s="21">
        <f>+G103+G108</f>
        <v>193300</v>
      </c>
      <c r="H101" s="21">
        <f>+H103+H108</f>
        <v>193300</v>
      </c>
      <c r="I101" s="21">
        <f>I103</f>
        <v>0</v>
      </c>
      <c r="J101" s="21">
        <f>J103</f>
        <v>36005.96567460322</v>
      </c>
      <c r="K101" s="21">
        <f>K103</f>
        <v>37236.124404761802</v>
      </c>
      <c r="L101" s="21">
        <f>L103</f>
        <v>69309.523809523336</v>
      </c>
      <c r="M101" s="21">
        <f>M103</f>
        <v>193300</v>
      </c>
    </row>
    <row r="102" spans="1:21" x14ac:dyDescent="0.25">
      <c r="A102" s="64"/>
      <c r="B102" s="64"/>
      <c r="C102" s="64"/>
      <c r="D102" s="64"/>
      <c r="E102" s="71" t="s">
        <v>156</v>
      </c>
      <c r="F102" s="64"/>
      <c r="G102" s="21"/>
      <c r="H102" s="21"/>
      <c r="I102" s="21"/>
      <c r="J102" s="21"/>
      <c r="K102" s="21"/>
      <c r="L102" s="21"/>
      <c r="M102" s="21"/>
    </row>
    <row r="103" spans="1:21" ht="27" x14ac:dyDescent="0.25">
      <c r="A103" s="64">
        <v>2161</v>
      </c>
      <c r="B103" s="64" t="s">
        <v>2</v>
      </c>
      <c r="C103" s="64">
        <v>6</v>
      </c>
      <c r="D103" s="64">
        <v>1</v>
      </c>
      <c r="E103" s="71" t="s">
        <v>207</v>
      </c>
      <c r="F103" s="64"/>
      <c r="G103" s="21">
        <f>+G105+G106+G109+G113</f>
        <v>193300</v>
      </c>
      <c r="H103" s="21">
        <f t="shared" ref="H103:M103" si="15">+H105+H106+H109+H113</f>
        <v>193300</v>
      </c>
      <c r="I103" s="21">
        <f t="shared" si="15"/>
        <v>0</v>
      </c>
      <c r="J103" s="21">
        <f t="shared" si="15"/>
        <v>36005.96567460322</v>
      </c>
      <c r="K103" s="21">
        <f t="shared" si="15"/>
        <v>37236.124404761802</v>
      </c>
      <c r="L103" s="21">
        <f t="shared" si="15"/>
        <v>69309.523809523336</v>
      </c>
      <c r="M103" s="21">
        <f t="shared" si="15"/>
        <v>193300</v>
      </c>
    </row>
    <row r="104" spans="1:21" ht="40.5" x14ac:dyDescent="0.25">
      <c r="A104" s="64"/>
      <c r="B104" s="64"/>
      <c r="C104" s="64"/>
      <c r="D104" s="64"/>
      <c r="E104" s="71" t="s">
        <v>180</v>
      </c>
      <c r="F104" s="64"/>
      <c r="G104" s="21"/>
      <c r="H104" s="21"/>
      <c r="I104" s="21"/>
      <c r="J104" s="21"/>
      <c r="K104" s="21"/>
      <c r="L104" s="21"/>
      <c r="M104" s="21"/>
    </row>
    <row r="105" spans="1:21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f>SUM(H105:I105)</f>
        <v>10000</v>
      </c>
      <c r="H105" s="21">
        <v>10000</v>
      </c>
      <c r="I105" s="21"/>
      <c r="J105" s="146">
        <v>6000</v>
      </c>
      <c r="K105" s="146">
        <v>6000</v>
      </c>
      <c r="L105" s="146">
        <v>10000</v>
      </c>
      <c r="M105" s="146">
        <f>+G105</f>
        <v>10000</v>
      </c>
      <c r="N105" s="153"/>
      <c r="O105" s="270"/>
      <c r="P105" s="270"/>
      <c r="Q105" s="270"/>
      <c r="R105" s="270"/>
      <c r="S105" s="270"/>
      <c r="T105" s="270"/>
      <c r="U105" s="270"/>
    </row>
    <row r="106" spans="1:21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f>SUM(H106:I106)</f>
        <v>29000</v>
      </c>
      <c r="H106" s="21">
        <v>29000</v>
      </c>
      <c r="I106" s="21"/>
      <c r="J106" s="146">
        <v>19000</v>
      </c>
      <c r="K106" s="146">
        <v>19000</v>
      </c>
      <c r="L106" s="146">
        <v>19000</v>
      </c>
      <c r="M106" s="146">
        <f>+G106</f>
        <v>29000</v>
      </c>
      <c r="O106" s="153"/>
      <c r="P106" s="153"/>
      <c r="Q106" s="153"/>
    </row>
    <row r="107" spans="1:21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84"/>
    </row>
    <row r="108" spans="1:21" x14ac:dyDescent="0.25">
      <c r="A108" s="64"/>
      <c r="B108" s="64"/>
      <c r="C108" s="64"/>
      <c r="D108" s="64"/>
      <c r="E108" s="71" t="s">
        <v>648</v>
      </c>
      <c r="F108" s="64"/>
      <c r="G108" s="21"/>
      <c r="H108" s="21"/>
      <c r="I108" s="21"/>
      <c r="J108" s="21"/>
      <c r="K108" s="21"/>
      <c r="L108" s="21"/>
      <c r="M108" s="84"/>
    </row>
    <row r="109" spans="1:21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f>+H109+I109</f>
        <v>126200</v>
      </c>
      <c r="H109" s="21">
        <v>126200</v>
      </c>
      <c r="I109" s="21"/>
      <c r="J109" s="146">
        <v>6085.330753968301</v>
      </c>
      <c r="K109" s="146">
        <v>7315.4894841268833</v>
      </c>
      <c r="L109" s="146">
        <v>12209.523809523333</v>
      </c>
      <c r="M109" s="146">
        <f>+G109</f>
        <v>126200</v>
      </c>
      <c r="N109" s="153"/>
      <c r="O109" s="153"/>
      <c r="P109" s="270"/>
      <c r="Q109" s="270"/>
      <c r="R109" s="270"/>
    </row>
    <row r="110" spans="1:21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146"/>
      <c r="P111" s="153"/>
      <c r="Q111" s="153"/>
      <c r="R111" s="153"/>
    </row>
    <row r="112" spans="1:21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146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f>+H113+I113</f>
        <v>28100</v>
      </c>
      <c r="H113" s="21">
        <v>28100</v>
      </c>
      <c r="I113" s="21"/>
      <c r="J113" s="146">
        <v>4920.6349206349205</v>
      </c>
      <c r="K113" s="146">
        <v>4920.6349206349205</v>
      </c>
      <c r="L113" s="21">
        <v>28100</v>
      </c>
      <c r="M113" s="146">
        <f>+G113</f>
        <v>28100</v>
      </c>
      <c r="N113" s="153"/>
      <c r="O113" s="153"/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</row>
    <row r="115" spans="1:15" ht="49.5" customHeight="1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</row>
    <row r="116" spans="1:15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</row>
    <row r="120" spans="1:15" ht="52.5" customHeight="1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5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</row>
    <row r="123" spans="1:15" ht="35.25" customHeight="1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</row>
    <row r="124" spans="1:15" ht="40.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</row>
    <row r="125" spans="1:15" ht="47.2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</row>
    <row r="126" spans="1:15" ht="27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</row>
    <row r="129" spans="1:13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</row>
    <row r="130" spans="1:13" ht="27" x14ac:dyDescent="0.25">
      <c r="A130" s="64">
        <v>2200</v>
      </c>
      <c r="B130" s="64" t="s">
        <v>7</v>
      </c>
      <c r="C130" s="64">
        <v>0</v>
      </c>
      <c r="D130" s="64">
        <v>0</v>
      </c>
      <c r="E130" s="71" t="s">
        <v>212</v>
      </c>
      <c r="F130" s="64"/>
      <c r="G130" s="21">
        <f t="shared" ref="G130:M130" si="16">G131+G138+G144+G150+G154</f>
        <v>300</v>
      </c>
      <c r="H130" s="21">
        <f t="shared" si="16"/>
        <v>300</v>
      </c>
      <c r="I130" s="21">
        <f t="shared" si="16"/>
        <v>0</v>
      </c>
      <c r="J130" s="21">
        <f t="shared" si="16"/>
        <v>73.80952380952381</v>
      </c>
      <c r="K130" s="21">
        <f t="shared" si="16"/>
        <v>300</v>
      </c>
      <c r="L130" s="21">
        <f t="shared" si="16"/>
        <v>300</v>
      </c>
      <c r="M130" s="21">
        <f t="shared" si="16"/>
        <v>300</v>
      </c>
    </row>
    <row r="131" spans="1:13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</row>
    <row r="133" spans="1:13" ht="48.75" customHeight="1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</row>
    <row r="135" spans="1:13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</row>
    <row r="137" spans="1:13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51" customHeight="1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</row>
    <row r="141" spans="1:13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</row>
    <row r="143" spans="1:13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</row>
    <row r="145" spans="1:13" ht="52.5" customHeight="1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</row>
    <row r="146" spans="1:13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</row>
    <row r="147" spans="1:13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</row>
    <row r="150" spans="1:13" ht="35.25" customHeight="1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</row>
    <row r="153" spans="1:13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2250</v>
      </c>
      <c r="B154" s="64" t="s">
        <v>7</v>
      </c>
      <c r="C154" s="64">
        <v>5</v>
      </c>
      <c r="D154" s="64">
        <v>0</v>
      </c>
      <c r="E154" s="71" t="s">
        <v>220</v>
      </c>
      <c r="F154" s="64"/>
      <c r="G154" s="21">
        <f t="shared" ref="G154:M154" si="17">G156</f>
        <v>300</v>
      </c>
      <c r="H154" s="21">
        <f t="shared" si="17"/>
        <v>300</v>
      </c>
      <c r="I154" s="21">
        <f t="shared" si="17"/>
        <v>0</v>
      </c>
      <c r="J154" s="21">
        <f t="shared" si="17"/>
        <v>73.80952380952381</v>
      </c>
      <c r="K154" s="21">
        <f t="shared" si="17"/>
        <v>300</v>
      </c>
      <c r="L154" s="21">
        <f t="shared" si="17"/>
        <v>300</v>
      </c>
      <c r="M154" s="21">
        <f t="shared" si="17"/>
        <v>300</v>
      </c>
    </row>
    <row r="155" spans="1:13" ht="50.25" customHeight="1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</row>
    <row r="156" spans="1:13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+G158+G159+G160+G161+G162</f>
        <v>300</v>
      </c>
      <c r="H156" s="21">
        <f t="shared" ref="H156:M156" si="18">+H158+H159+H160+H161+H162</f>
        <v>300</v>
      </c>
      <c r="I156" s="21">
        <f t="shared" si="18"/>
        <v>0</v>
      </c>
      <c r="J156" s="21">
        <f t="shared" si="18"/>
        <v>73.80952380952381</v>
      </c>
      <c r="K156" s="21">
        <f t="shared" si="18"/>
        <v>300</v>
      </c>
      <c r="L156" s="21">
        <f t="shared" si="18"/>
        <v>300</v>
      </c>
      <c r="M156" s="21">
        <f t="shared" si="18"/>
        <v>300</v>
      </c>
    </row>
    <row r="157" spans="1:13" ht="40.5" x14ac:dyDescent="0.25">
      <c r="A157" s="64"/>
      <c r="B157" s="64"/>
      <c r="C157" s="64"/>
      <c r="D157" s="64"/>
      <c r="E157" s="71" t="s">
        <v>180</v>
      </c>
      <c r="F157" s="12"/>
      <c r="G157" s="12"/>
      <c r="H157" s="12"/>
      <c r="I157" s="21"/>
      <c r="J157" s="21"/>
      <c r="K157" s="21"/>
      <c r="L157" s="21"/>
      <c r="M157" s="21"/>
    </row>
    <row r="158" spans="1:13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f>+H158+I158</f>
        <v>0</v>
      </c>
      <c r="H158" s="21">
        <v>0</v>
      </c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32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f>+H159+I159</f>
        <v>0</v>
      </c>
      <c r="H159" s="21"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759</v>
      </c>
      <c r="F160" s="64" t="s">
        <v>50</v>
      </c>
      <c r="G160" s="21">
        <f>+H160+I160</f>
        <v>0</v>
      </c>
      <c r="H160" s="21"/>
      <c r="I160" s="21"/>
      <c r="J160" s="146">
        <f>+G160/252*62</f>
        <v>0</v>
      </c>
      <c r="K160" s="146">
        <f>+G160/252*124</f>
        <v>0</v>
      </c>
      <c r="L160" s="146">
        <f>+G160/252*187</f>
        <v>0</v>
      </c>
      <c r="M160" s="146">
        <f>+G160</f>
        <v>0</v>
      </c>
    </row>
    <row r="161" spans="1:13" ht="27" x14ac:dyDescent="0.25">
      <c r="A161" s="64"/>
      <c r="B161" s="64"/>
      <c r="C161" s="64"/>
      <c r="D161" s="64"/>
      <c r="E161" s="71" t="s">
        <v>561</v>
      </c>
      <c r="F161" s="64" t="s">
        <v>61</v>
      </c>
      <c r="G161" s="21"/>
      <c r="H161" s="21">
        <f>+G161</f>
        <v>0</v>
      </c>
      <c r="I161" s="21"/>
      <c r="J161" s="146">
        <f>+G161/252*62</f>
        <v>0</v>
      </c>
      <c r="K161" s="146">
        <f>+G161/252*124</f>
        <v>0</v>
      </c>
      <c r="L161" s="146">
        <f>+G161/252*187</f>
        <v>0</v>
      </c>
      <c r="M161" s="146">
        <f>+G161</f>
        <v>0</v>
      </c>
    </row>
    <row r="162" spans="1:13" x14ac:dyDescent="0.25">
      <c r="A162" s="64"/>
      <c r="B162" s="64"/>
      <c r="C162" s="64"/>
      <c r="D162" s="64"/>
      <c r="E162" s="71" t="s">
        <v>167</v>
      </c>
      <c r="F162" s="64" t="s">
        <v>40</v>
      </c>
      <c r="G162" s="21">
        <f>+H162+I162</f>
        <v>300</v>
      </c>
      <c r="H162" s="21">
        <v>300</v>
      </c>
      <c r="I162" s="21"/>
      <c r="J162" s="146">
        <v>73.80952380952381</v>
      </c>
      <c r="K162" s="146">
        <v>300</v>
      </c>
      <c r="L162" s="146">
        <v>300</v>
      </c>
      <c r="M162" s="146">
        <f>+G162</f>
        <v>300</v>
      </c>
    </row>
    <row r="163" spans="1:13" ht="21.75" customHeight="1" x14ac:dyDescent="0.25">
      <c r="A163" s="64">
        <v>2300</v>
      </c>
      <c r="B163" s="64" t="s">
        <v>8</v>
      </c>
      <c r="C163" s="64">
        <v>0</v>
      </c>
      <c r="D163" s="64">
        <v>0</v>
      </c>
      <c r="E163" s="71" t="s">
        <v>221</v>
      </c>
      <c r="F163" s="64"/>
      <c r="G163" s="21"/>
      <c r="H163" s="21"/>
      <c r="I163" s="21"/>
      <c r="J163" s="21"/>
      <c r="K163" s="21"/>
      <c r="L163" s="21"/>
      <c r="M163" s="21"/>
    </row>
    <row r="164" spans="1:13" x14ac:dyDescent="0.25">
      <c r="A164" s="64"/>
      <c r="B164" s="64"/>
      <c r="C164" s="64"/>
      <c r="D164" s="64"/>
      <c r="E164" s="71" t="s">
        <v>154</v>
      </c>
      <c r="F164" s="64"/>
      <c r="G164" s="21"/>
      <c r="H164" s="21"/>
      <c r="I164" s="21"/>
      <c r="J164" s="21"/>
      <c r="K164" s="21"/>
      <c r="L164" s="21"/>
      <c r="M164" s="21"/>
    </row>
    <row r="165" spans="1:13" ht="21" customHeight="1" x14ac:dyDescent="0.25">
      <c r="A165" s="64">
        <v>2310</v>
      </c>
      <c r="B165" s="64" t="s">
        <v>8</v>
      </c>
      <c r="C165" s="64">
        <v>1</v>
      </c>
      <c r="D165" s="64">
        <v>0</v>
      </c>
      <c r="E165" s="71" t="s">
        <v>222</v>
      </c>
      <c r="F165" s="64"/>
      <c r="G165" s="21"/>
      <c r="H165" s="21"/>
      <c r="I165" s="21"/>
      <c r="J165" s="21"/>
      <c r="K165" s="21"/>
      <c r="L165" s="21"/>
      <c r="M165" s="21"/>
    </row>
    <row r="166" spans="1:13" ht="50.25" customHeight="1" x14ac:dyDescent="0.25">
      <c r="A166" s="64"/>
      <c r="B166" s="64"/>
      <c r="C166" s="64"/>
      <c r="D166" s="64"/>
      <c r="E166" s="71" t="s">
        <v>156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>
        <v>2311</v>
      </c>
      <c r="B167" s="64" t="s">
        <v>8</v>
      </c>
      <c r="C167" s="64">
        <v>1</v>
      </c>
      <c r="D167" s="64">
        <v>1</v>
      </c>
      <c r="E167" s="71" t="s">
        <v>223</v>
      </c>
      <c r="F167" s="64"/>
      <c r="G167" s="21"/>
      <c r="H167" s="21"/>
      <c r="I167" s="21"/>
      <c r="J167" s="21"/>
      <c r="K167" s="21"/>
      <c r="L167" s="21"/>
      <c r="M167" s="21"/>
    </row>
    <row r="168" spans="1:13" ht="40.5" x14ac:dyDescent="0.25">
      <c r="A168" s="64"/>
      <c r="B168" s="64"/>
      <c r="C168" s="64"/>
      <c r="D168" s="64"/>
      <c r="E168" s="71" t="s">
        <v>180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/>
      <c r="B169" s="64"/>
      <c r="C169" s="64"/>
      <c r="D169" s="64"/>
      <c r="E169" s="71" t="s">
        <v>181</v>
      </c>
      <c r="F169" s="64"/>
      <c r="G169" s="21"/>
      <c r="H169" s="21"/>
      <c r="I169" s="21"/>
      <c r="J169" s="21"/>
      <c r="K169" s="21"/>
      <c r="L169" s="21"/>
      <c r="M169" s="21"/>
    </row>
    <row r="170" spans="1:13" ht="48" customHeight="1" x14ac:dyDescent="0.25">
      <c r="A170" s="64"/>
      <c r="B170" s="64"/>
      <c r="C170" s="64"/>
      <c r="D170" s="64"/>
      <c r="E170" s="71" t="s">
        <v>181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>
        <v>2312</v>
      </c>
      <c r="B171" s="64" t="s">
        <v>8</v>
      </c>
      <c r="C171" s="64">
        <v>1</v>
      </c>
      <c r="D171" s="64">
        <v>2</v>
      </c>
      <c r="E171" s="71" t="s">
        <v>224</v>
      </c>
      <c r="F171" s="64"/>
      <c r="G171" s="21"/>
      <c r="H171" s="21"/>
      <c r="I171" s="21"/>
      <c r="J171" s="21"/>
      <c r="K171" s="21"/>
      <c r="L171" s="21"/>
      <c r="M171" s="21"/>
    </row>
    <row r="172" spans="1:13" ht="40.5" x14ac:dyDescent="0.25">
      <c r="A172" s="64"/>
      <c r="B172" s="64"/>
      <c r="C172" s="64"/>
      <c r="D172" s="64"/>
      <c r="E172" s="71" t="s">
        <v>180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/>
      <c r="B173" s="64"/>
      <c r="C173" s="64"/>
      <c r="D173" s="64"/>
      <c r="E173" s="71" t="s">
        <v>181</v>
      </c>
      <c r="F173" s="64"/>
      <c r="G173" s="21"/>
      <c r="H173" s="21"/>
      <c r="I173" s="21"/>
      <c r="J173" s="21"/>
      <c r="K173" s="21"/>
      <c r="L173" s="21"/>
      <c r="M173" s="21"/>
    </row>
    <row r="174" spans="1:13" ht="50.25" customHeight="1" x14ac:dyDescent="0.25">
      <c r="A174" s="64"/>
      <c r="B174" s="64"/>
      <c r="C174" s="64"/>
      <c r="D174" s="64"/>
      <c r="E174" s="71" t="s">
        <v>181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>
        <v>2313</v>
      </c>
      <c r="B175" s="64" t="s">
        <v>8</v>
      </c>
      <c r="C175" s="64">
        <v>1</v>
      </c>
      <c r="D175" s="64">
        <v>3</v>
      </c>
      <c r="E175" s="71" t="s">
        <v>225</v>
      </c>
      <c r="F175" s="64"/>
      <c r="G175" s="21"/>
      <c r="H175" s="21"/>
      <c r="I175" s="21"/>
      <c r="J175" s="21"/>
      <c r="K175" s="21"/>
      <c r="L175" s="21"/>
      <c r="M175" s="21"/>
    </row>
    <row r="176" spans="1:13" ht="40.5" x14ac:dyDescent="0.25">
      <c r="A176" s="64"/>
      <c r="B176" s="64"/>
      <c r="C176" s="64"/>
      <c r="D176" s="64"/>
      <c r="E176" s="71" t="s">
        <v>180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/>
      <c r="B177" s="64"/>
      <c r="C177" s="64"/>
      <c r="D177" s="64"/>
      <c r="E177" s="71" t="s">
        <v>181</v>
      </c>
      <c r="F177" s="64"/>
      <c r="G177" s="21"/>
      <c r="H177" s="21"/>
      <c r="I177" s="21"/>
      <c r="J177" s="21"/>
      <c r="K177" s="21"/>
      <c r="L177" s="21"/>
      <c r="M177" s="21"/>
    </row>
    <row r="178" spans="1:13" x14ac:dyDescent="0.25">
      <c r="A178" s="64"/>
      <c r="B178" s="64"/>
      <c r="C178" s="64"/>
      <c r="D178" s="64"/>
      <c r="E178" s="71" t="s">
        <v>181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2320</v>
      </c>
      <c r="B179" s="64" t="s">
        <v>8</v>
      </c>
      <c r="C179" s="64">
        <v>2</v>
      </c>
      <c r="D179" s="64">
        <v>0</v>
      </c>
      <c r="E179" s="71" t="s">
        <v>226</v>
      </c>
      <c r="F179" s="64"/>
      <c r="G179" s="21"/>
      <c r="H179" s="21"/>
      <c r="I179" s="21"/>
      <c r="J179" s="21"/>
      <c r="K179" s="21"/>
      <c r="L179" s="21"/>
      <c r="M179" s="21"/>
    </row>
    <row r="180" spans="1:13" ht="54.75" customHeight="1" x14ac:dyDescent="0.25">
      <c r="A180" s="64"/>
      <c r="B180" s="64"/>
      <c r="C180" s="64"/>
      <c r="D180" s="64"/>
      <c r="E180" s="71" t="s">
        <v>156</v>
      </c>
      <c r="F180" s="64"/>
      <c r="G180" s="21"/>
      <c r="H180" s="21"/>
      <c r="I180" s="21"/>
      <c r="J180" s="21"/>
      <c r="K180" s="21"/>
      <c r="L180" s="21"/>
      <c r="M180" s="21"/>
    </row>
    <row r="181" spans="1:13" x14ac:dyDescent="0.25">
      <c r="A181" s="64">
        <v>2321</v>
      </c>
      <c r="B181" s="64" t="s">
        <v>8</v>
      </c>
      <c r="C181" s="64">
        <v>2</v>
      </c>
      <c r="D181" s="64">
        <v>1</v>
      </c>
      <c r="E181" s="71" t="s">
        <v>227</v>
      </c>
      <c r="F181" s="64"/>
      <c r="G181" s="21"/>
      <c r="H181" s="21"/>
      <c r="I181" s="21"/>
      <c r="J181" s="21"/>
      <c r="K181" s="21"/>
      <c r="L181" s="21"/>
      <c r="M181" s="21"/>
    </row>
    <row r="182" spans="1:13" ht="40.5" x14ac:dyDescent="0.25">
      <c r="A182" s="64"/>
      <c r="B182" s="64"/>
      <c r="C182" s="64"/>
      <c r="D182" s="64"/>
      <c r="E182" s="71" t="s">
        <v>180</v>
      </c>
      <c r="F182" s="64"/>
      <c r="G182" s="21"/>
      <c r="H182" s="21"/>
      <c r="I182" s="21"/>
      <c r="J182" s="21"/>
      <c r="K182" s="21"/>
      <c r="L182" s="21"/>
      <c r="M182" s="21"/>
    </row>
    <row r="183" spans="1:13" ht="33.75" customHeight="1" x14ac:dyDescent="0.25">
      <c r="A183" s="64"/>
      <c r="B183" s="64"/>
      <c r="C183" s="64"/>
      <c r="D183" s="64"/>
      <c r="E183" s="71" t="s">
        <v>181</v>
      </c>
      <c r="F183" s="64"/>
      <c r="G183" s="21"/>
      <c r="H183" s="21"/>
      <c r="I183" s="21"/>
      <c r="J183" s="21"/>
      <c r="K183" s="21"/>
      <c r="L183" s="21"/>
      <c r="M183" s="21"/>
    </row>
    <row r="184" spans="1:13" x14ac:dyDescent="0.25">
      <c r="A184" s="64"/>
      <c r="B184" s="64"/>
      <c r="C184" s="64"/>
      <c r="D184" s="64"/>
      <c r="E184" s="71" t="s">
        <v>181</v>
      </c>
      <c r="F184" s="64"/>
      <c r="G184" s="21"/>
      <c r="H184" s="21"/>
      <c r="I184" s="21"/>
      <c r="J184" s="21"/>
      <c r="K184" s="21"/>
      <c r="L184" s="21"/>
      <c r="M184" s="21"/>
    </row>
    <row r="185" spans="1:13" ht="27" x14ac:dyDescent="0.25">
      <c r="A185" s="64">
        <v>2330</v>
      </c>
      <c r="B185" s="64" t="s">
        <v>8</v>
      </c>
      <c r="C185" s="64">
        <v>3</v>
      </c>
      <c r="D185" s="64">
        <v>0</v>
      </c>
      <c r="E185" s="71" t="s">
        <v>228</v>
      </c>
      <c r="F185" s="64"/>
      <c r="G185" s="21"/>
      <c r="H185" s="21"/>
      <c r="I185" s="21"/>
      <c r="J185" s="21"/>
      <c r="K185" s="21"/>
      <c r="L185" s="21"/>
      <c r="M185" s="21"/>
    </row>
    <row r="186" spans="1:13" ht="48.75" customHeight="1" x14ac:dyDescent="0.25">
      <c r="A186" s="64"/>
      <c r="B186" s="64"/>
      <c r="C186" s="64"/>
      <c r="D186" s="64"/>
      <c r="E186" s="71" t="s">
        <v>156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>
        <v>2331</v>
      </c>
      <c r="B187" s="64" t="s">
        <v>8</v>
      </c>
      <c r="C187" s="64">
        <v>3</v>
      </c>
      <c r="D187" s="64">
        <v>1</v>
      </c>
      <c r="E187" s="71" t="s">
        <v>229</v>
      </c>
      <c r="F187" s="64"/>
      <c r="G187" s="21"/>
      <c r="H187" s="21"/>
      <c r="I187" s="21"/>
      <c r="J187" s="21"/>
      <c r="K187" s="21"/>
      <c r="L187" s="21"/>
      <c r="M187" s="21"/>
    </row>
    <row r="188" spans="1:13" ht="40.5" x14ac:dyDescent="0.25">
      <c r="A188" s="64"/>
      <c r="B188" s="64"/>
      <c r="C188" s="64"/>
      <c r="D188" s="64"/>
      <c r="E188" s="71" t="s">
        <v>180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/>
      <c r="B189" s="64"/>
      <c r="C189" s="64"/>
      <c r="D189" s="64"/>
      <c r="E189" s="71" t="s">
        <v>181</v>
      </c>
      <c r="F189" s="64"/>
      <c r="G189" s="21"/>
      <c r="H189" s="21"/>
      <c r="I189" s="21"/>
      <c r="J189" s="21"/>
      <c r="K189" s="21"/>
      <c r="L189" s="21"/>
      <c r="M189" s="21"/>
    </row>
    <row r="190" spans="1:13" ht="55.5" customHeight="1" x14ac:dyDescent="0.25">
      <c r="A190" s="64"/>
      <c r="B190" s="64"/>
      <c r="C190" s="64"/>
      <c r="D190" s="64"/>
      <c r="E190" s="71" t="s">
        <v>181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>
        <v>2332</v>
      </c>
      <c r="B191" s="64" t="s">
        <v>8</v>
      </c>
      <c r="C191" s="64">
        <v>3</v>
      </c>
      <c r="D191" s="64">
        <v>2</v>
      </c>
      <c r="E191" s="71" t="s">
        <v>230</v>
      </c>
      <c r="F191" s="64"/>
      <c r="G191" s="21"/>
      <c r="H191" s="21"/>
      <c r="I191" s="21"/>
      <c r="J191" s="21"/>
      <c r="K191" s="21"/>
      <c r="L191" s="21"/>
      <c r="M191" s="21"/>
    </row>
    <row r="192" spans="1:13" ht="40.5" x14ac:dyDescent="0.25">
      <c r="A192" s="64"/>
      <c r="B192" s="64"/>
      <c r="C192" s="64"/>
      <c r="D192" s="64"/>
      <c r="E192" s="71" t="s">
        <v>180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/>
      <c r="B193" s="64"/>
      <c r="C193" s="64"/>
      <c r="D193" s="64"/>
      <c r="E193" s="71" t="s">
        <v>181</v>
      </c>
      <c r="F193" s="64"/>
      <c r="G193" s="21"/>
      <c r="H193" s="21"/>
      <c r="I193" s="21"/>
      <c r="J193" s="21"/>
      <c r="K193" s="21"/>
      <c r="L193" s="21"/>
      <c r="M193" s="21"/>
    </row>
    <row r="194" spans="1:13" x14ac:dyDescent="0.25">
      <c r="A194" s="64"/>
      <c r="B194" s="64"/>
      <c r="C194" s="64"/>
      <c r="D194" s="64"/>
      <c r="E194" s="71" t="s">
        <v>181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2340</v>
      </c>
      <c r="B195" s="64" t="s">
        <v>8</v>
      </c>
      <c r="C195" s="64">
        <v>4</v>
      </c>
      <c r="D195" s="64">
        <v>0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53.25" customHeight="1" x14ac:dyDescent="0.25">
      <c r="A196" s="64"/>
      <c r="B196" s="64"/>
      <c r="C196" s="64"/>
      <c r="D196" s="64"/>
      <c r="E196" s="71" t="s">
        <v>156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>
        <v>2341</v>
      </c>
      <c r="B197" s="64" t="s">
        <v>8</v>
      </c>
      <c r="C197" s="64">
        <v>4</v>
      </c>
      <c r="D197" s="64">
        <v>1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</row>
    <row r="198" spans="1:13" ht="40.5" x14ac:dyDescent="0.25">
      <c r="A198" s="64"/>
      <c r="B198" s="64"/>
      <c r="C198" s="64"/>
      <c r="D198" s="64"/>
      <c r="E198" s="71" t="s">
        <v>180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/>
      <c r="B199" s="64"/>
      <c r="C199" s="64"/>
      <c r="D199" s="64"/>
      <c r="E199" s="71" t="s">
        <v>181</v>
      </c>
      <c r="F199" s="64"/>
      <c r="G199" s="21"/>
      <c r="H199" s="21"/>
      <c r="I199" s="21"/>
      <c r="J199" s="21"/>
      <c r="K199" s="21"/>
      <c r="L199" s="21"/>
      <c r="M199" s="21"/>
    </row>
    <row r="200" spans="1:13" x14ac:dyDescent="0.25">
      <c r="A200" s="64"/>
      <c r="B200" s="64"/>
      <c r="C200" s="64"/>
      <c r="D200" s="64"/>
      <c r="E200" s="71" t="s">
        <v>181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2350</v>
      </c>
      <c r="B201" s="64" t="s">
        <v>8</v>
      </c>
      <c r="C201" s="64">
        <v>5</v>
      </c>
      <c r="D201" s="64">
        <v>0</v>
      </c>
      <c r="E201" s="71" t="s">
        <v>232</v>
      </c>
      <c r="F201" s="64"/>
      <c r="G201" s="21"/>
      <c r="H201" s="21"/>
      <c r="I201" s="21"/>
      <c r="J201" s="21"/>
      <c r="K201" s="21"/>
      <c r="L201" s="21"/>
      <c r="M201" s="21"/>
    </row>
    <row r="202" spans="1:13" ht="54" customHeight="1" x14ac:dyDescent="0.25">
      <c r="A202" s="64"/>
      <c r="B202" s="64"/>
      <c r="C202" s="64"/>
      <c r="D202" s="64"/>
      <c r="E202" s="71" t="s">
        <v>156</v>
      </c>
      <c r="F202" s="64"/>
      <c r="G202" s="21"/>
      <c r="H202" s="21"/>
      <c r="I202" s="21"/>
      <c r="J202" s="21"/>
      <c r="K202" s="21"/>
      <c r="L202" s="21"/>
      <c r="M202" s="21"/>
    </row>
    <row r="203" spans="1:13" x14ac:dyDescent="0.25">
      <c r="A203" s="64">
        <v>2351</v>
      </c>
      <c r="B203" s="64" t="s">
        <v>8</v>
      </c>
      <c r="C203" s="64">
        <v>5</v>
      </c>
      <c r="D203" s="64">
        <v>1</v>
      </c>
      <c r="E203" s="71" t="s">
        <v>233</v>
      </c>
      <c r="F203" s="64"/>
      <c r="G203" s="21"/>
      <c r="H203" s="21"/>
      <c r="I203" s="21"/>
      <c r="J203" s="21"/>
      <c r="K203" s="21"/>
      <c r="L203" s="21"/>
      <c r="M203" s="21"/>
    </row>
    <row r="204" spans="1:13" ht="40.5" x14ac:dyDescent="0.25">
      <c r="A204" s="64"/>
      <c r="B204" s="64"/>
      <c r="C204" s="64"/>
      <c r="D204" s="64"/>
      <c r="E204" s="71" t="s">
        <v>180</v>
      </c>
      <c r="F204" s="64"/>
      <c r="G204" s="21"/>
      <c r="H204" s="21"/>
      <c r="I204" s="21"/>
      <c r="J204" s="21"/>
      <c r="K204" s="21"/>
      <c r="L204" s="21"/>
      <c r="M204" s="21"/>
    </row>
    <row r="205" spans="1:13" ht="56.25" customHeight="1" x14ac:dyDescent="0.25">
      <c r="A205" s="64"/>
      <c r="B205" s="64"/>
      <c r="C205" s="64"/>
      <c r="D205" s="64"/>
      <c r="E205" s="71" t="s">
        <v>181</v>
      </c>
      <c r="F205" s="64"/>
      <c r="G205" s="21"/>
      <c r="H205" s="21"/>
      <c r="I205" s="21"/>
      <c r="J205" s="21"/>
      <c r="K205" s="21"/>
      <c r="L205" s="21"/>
      <c r="M205" s="21"/>
    </row>
    <row r="206" spans="1:13" x14ac:dyDescent="0.25">
      <c r="A206" s="64"/>
      <c r="B206" s="64"/>
      <c r="C206" s="64"/>
      <c r="D206" s="64"/>
      <c r="E206" s="71" t="s">
        <v>181</v>
      </c>
      <c r="F206" s="64"/>
      <c r="G206" s="21"/>
      <c r="H206" s="21"/>
      <c r="I206" s="21"/>
      <c r="J206" s="21"/>
      <c r="K206" s="21"/>
      <c r="L206" s="21"/>
      <c r="M206" s="21"/>
    </row>
    <row r="207" spans="1:13" ht="53.25" customHeight="1" x14ac:dyDescent="0.25">
      <c r="A207" s="64">
        <v>2360</v>
      </c>
      <c r="B207" s="64" t="s">
        <v>8</v>
      </c>
      <c r="C207" s="64">
        <v>6</v>
      </c>
      <c r="D207" s="64">
        <v>0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51" customHeight="1" x14ac:dyDescent="0.25">
      <c r="A208" s="64"/>
      <c r="B208" s="64"/>
      <c r="C208" s="64"/>
      <c r="D208" s="64"/>
      <c r="E208" s="71" t="s">
        <v>156</v>
      </c>
      <c r="F208" s="64"/>
      <c r="G208" s="21"/>
      <c r="H208" s="21"/>
      <c r="I208" s="21"/>
      <c r="J208" s="21"/>
      <c r="K208" s="21"/>
      <c r="L208" s="21"/>
      <c r="M208" s="21"/>
    </row>
    <row r="209" spans="1:13" ht="40.5" x14ac:dyDescent="0.25">
      <c r="A209" s="64">
        <v>2361</v>
      </c>
      <c r="B209" s="64" t="s">
        <v>8</v>
      </c>
      <c r="C209" s="64">
        <v>6</v>
      </c>
      <c r="D209" s="64">
        <v>1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</row>
    <row r="210" spans="1:13" ht="40.5" x14ac:dyDescent="0.25">
      <c r="A210" s="64"/>
      <c r="B210" s="64"/>
      <c r="C210" s="64"/>
      <c r="D210" s="64"/>
      <c r="E210" s="71" t="s">
        <v>180</v>
      </c>
      <c r="F210" s="64"/>
      <c r="G210" s="21"/>
      <c r="H210" s="21"/>
      <c r="I210" s="21"/>
      <c r="J210" s="21"/>
      <c r="K210" s="21"/>
      <c r="L210" s="21"/>
      <c r="M210" s="21"/>
    </row>
    <row r="211" spans="1:13" ht="36" customHeight="1" x14ac:dyDescent="0.25">
      <c r="A211" s="64"/>
      <c r="B211" s="64"/>
      <c r="C211" s="64"/>
      <c r="D211" s="64"/>
      <c r="E211" s="71" t="s">
        <v>181</v>
      </c>
      <c r="F211" s="64"/>
      <c r="G211" s="21"/>
      <c r="H211" s="21"/>
      <c r="I211" s="21"/>
      <c r="J211" s="21"/>
      <c r="K211" s="21"/>
      <c r="L211" s="21"/>
      <c r="M211" s="21"/>
    </row>
    <row r="212" spans="1:13" x14ac:dyDescent="0.25">
      <c r="A212" s="64"/>
      <c r="B212" s="64"/>
      <c r="C212" s="64"/>
      <c r="D212" s="64"/>
      <c r="E212" s="71" t="s">
        <v>181</v>
      </c>
      <c r="F212" s="64"/>
      <c r="G212" s="21"/>
      <c r="H212" s="21"/>
      <c r="I212" s="21"/>
      <c r="J212" s="21"/>
      <c r="K212" s="21"/>
      <c r="L212" s="21"/>
      <c r="M212" s="21"/>
    </row>
    <row r="213" spans="1:13" ht="36.75" customHeight="1" x14ac:dyDescent="0.25">
      <c r="A213" s="64">
        <v>2370</v>
      </c>
      <c r="B213" s="64" t="s">
        <v>8</v>
      </c>
      <c r="C213" s="64">
        <v>7</v>
      </c>
      <c r="D213" s="64">
        <v>0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52.5" customHeight="1" x14ac:dyDescent="0.25">
      <c r="A214" s="64"/>
      <c r="B214" s="64"/>
      <c r="C214" s="64"/>
      <c r="D214" s="64"/>
      <c r="E214" s="71" t="s">
        <v>156</v>
      </c>
      <c r="F214" s="64"/>
      <c r="G214" s="21"/>
      <c r="H214" s="21"/>
      <c r="I214" s="21"/>
      <c r="J214" s="21"/>
      <c r="K214" s="21"/>
      <c r="L214" s="21"/>
      <c r="M214" s="21"/>
    </row>
    <row r="215" spans="1:13" ht="27" x14ac:dyDescent="0.25">
      <c r="A215" s="64">
        <v>2371</v>
      </c>
      <c r="B215" s="64" t="s">
        <v>8</v>
      </c>
      <c r="C215" s="64">
        <v>7</v>
      </c>
      <c r="D215" s="64">
        <v>1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</row>
    <row r="216" spans="1:13" ht="40.5" x14ac:dyDescent="0.25">
      <c r="A216" s="64"/>
      <c r="B216" s="64"/>
      <c r="C216" s="64"/>
      <c r="D216" s="64"/>
      <c r="E216" s="71" t="s">
        <v>180</v>
      </c>
      <c r="F216" s="64"/>
      <c r="G216" s="21"/>
      <c r="H216" s="21"/>
      <c r="I216" s="21"/>
      <c r="J216" s="21"/>
      <c r="K216" s="21"/>
      <c r="L216" s="21"/>
      <c r="M216" s="21"/>
    </row>
    <row r="217" spans="1:13" x14ac:dyDescent="0.25">
      <c r="A217" s="64"/>
      <c r="B217" s="64"/>
      <c r="C217" s="64"/>
      <c r="D217" s="64"/>
      <c r="E217" s="71" t="s">
        <v>181</v>
      </c>
      <c r="F217" s="64"/>
      <c r="G217" s="21"/>
      <c r="H217" s="21"/>
      <c r="I217" s="21"/>
      <c r="J217" s="21"/>
      <c r="K217" s="21"/>
      <c r="L217" s="21"/>
      <c r="M217" s="21"/>
    </row>
    <row r="218" spans="1:13" x14ac:dyDescent="0.25">
      <c r="A218" s="64"/>
      <c r="B218" s="64"/>
      <c r="C218" s="64"/>
      <c r="D218" s="64"/>
      <c r="E218" s="71" t="s">
        <v>181</v>
      </c>
      <c r="F218" s="64"/>
      <c r="G218" s="21"/>
      <c r="H218" s="21"/>
      <c r="I218" s="21"/>
      <c r="J218" s="21"/>
      <c r="K218" s="21"/>
      <c r="L218" s="21"/>
      <c r="M218" s="21"/>
    </row>
    <row r="219" spans="1:13" ht="40.5" x14ac:dyDescent="0.25">
      <c r="A219" s="64">
        <v>2400</v>
      </c>
      <c r="B219" s="64" t="s">
        <v>9</v>
      </c>
      <c r="C219" s="64">
        <v>0</v>
      </c>
      <c r="D219" s="64">
        <v>0</v>
      </c>
      <c r="E219" s="71" t="s">
        <v>237</v>
      </c>
      <c r="F219" s="64"/>
      <c r="G219" s="21">
        <f t="shared" ref="G219:M219" si="19">G221+G231+G251+G265+G279+G306+G312+G330+G348</f>
        <v>827423.92579999892</v>
      </c>
      <c r="H219" s="21">
        <f t="shared" si="19"/>
        <v>165245.579999999</v>
      </c>
      <c r="I219" s="21">
        <f t="shared" si="19"/>
        <v>662178.34579999978</v>
      </c>
      <c r="J219" s="21">
        <f t="shared" si="19"/>
        <v>1071707.192228571</v>
      </c>
      <c r="K219" s="21">
        <f t="shared" si="19"/>
        <v>1078035.0428238085</v>
      </c>
      <c r="L219" s="21">
        <f t="shared" si="19"/>
        <v>974725.13488730229</v>
      </c>
      <c r="M219" s="21">
        <f t="shared" si="19"/>
        <v>827423.92579999892</v>
      </c>
    </row>
    <row r="220" spans="1:13" x14ac:dyDescent="0.25">
      <c r="A220" s="64"/>
      <c r="B220" s="64"/>
      <c r="C220" s="64"/>
      <c r="D220" s="64"/>
      <c r="E220" s="71" t="s">
        <v>154</v>
      </c>
      <c r="F220" s="64"/>
      <c r="G220" s="21"/>
      <c r="H220" s="21"/>
      <c r="I220" s="21"/>
      <c r="J220" s="21"/>
      <c r="K220" s="21"/>
      <c r="L220" s="21"/>
      <c r="M220" s="21"/>
    </row>
    <row r="221" spans="1:13" ht="34.5" customHeight="1" x14ac:dyDescent="0.25">
      <c r="A221" s="64">
        <v>2410</v>
      </c>
      <c r="B221" s="64" t="s">
        <v>9</v>
      </c>
      <c r="C221" s="64">
        <v>1</v>
      </c>
      <c r="D221" s="64">
        <v>0</v>
      </c>
      <c r="E221" s="71" t="s">
        <v>238</v>
      </c>
      <c r="F221" s="64"/>
      <c r="G221" s="21"/>
      <c r="H221" s="21"/>
      <c r="I221" s="21"/>
      <c r="J221" s="21"/>
      <c r="K221" s="21"/>
      <c r="L221" s="21"/>
      <c r="M221" s="21"/>
    </row>
    <row r="222" spans="1:13" ht="52.5" customHeight="1" x14ac:dyDescent="0.25">
      <c r="A222" s="64"/>
      <c r="B222" s="64"/>
      <c r="C222" s="64"/>
      <c r="D222" s="64"/>
      <c r="E222" s="71" t="s">
        <v>156</v>
      </c>
      <c r="F222" s="64"/>
      <c r="G222" s="21"/>
      <c r="H222" s="21"/>
      <c r="I222" s="21"/>
      <c r="J222" s="21"/>
      <c r="K222" s="21"/>
      <c r="L222" s="21"/>
      <c r="M222" s="21"/>
    </row>
    <row r="223" spans="1:13" ht="27" x14ac:dyDescent="0.25">
      <c r="A223" s="64">
        <v>2411</v>
      </c>
      <c r="B223" s="64" t="s">
        <v>9</v>
      </c>
      <c r="C223" s="64">
        <v>1</v>
      </c>
      <c r="D223" s="64">
        <v>1</v>
      </c>
      <c r="E223" s="71" t="s">
        <v>239</v>
      </c>
      <c r="F223" s="64"/>
      <c r="G223" s="21"/>
      <c r="H223" s="21"/>
      <c r="I223" s="21"/>
      <c r="J223" s="21"/>
      <c r="K223" s="21"/>
      <c r="L223" s="21"/>
      <c r="M223" s="21"/>
    </row>
    <row r="224" spans="1:13" ht="40.5" x14ac:dyDescent="0.25">
      <c r="A224" s="64"/>
      <c r="B224" s="64"/>
      <c r="C224" s="64"/>
      <c r="D224" s="64"/>
      <c r="E224" s="71" t="s">
        <v>180</v>
      </c>
      <c r="F224" s="64"/>
      <c r="G224" s="21"/>
      <c r="H224" s="21"/>
      <c r="I224" s="21"/>
      <c r="J224" s="21"/>
      <c r="K224" s="21"/>
      <c r="L224" s="21"/>
      <c r="M224" s="21"/>
    </row>
    <row r="225" spans="1:13" ht="38.25" customHeight="1" x14ac:dyDescent="0.25">
      <c r="A225" s="64"/>
      <c r="B225" s="64"/>
      <c r="C225" s="64"/>
      <c r="D225" s="64"/>
      <c r="E225" s="71" t="s">
        <v>181</v>
      </c>
      <c r="F225" s="64"/>
      <c r="G225" s="21"/>
      <c r="H225" s="21"/>
      <c r="I225" s="21"/>
      <c r="J225" s="21"/>
      <c r="K225" s="21"/>
      <c r="L225" s="21"/>
      <c r="M225" s="21"/>
    </row>
    <row r="226" spans="1:13" ht="54" customHeight="1" x14ac:dyDescent="0.25">
      <c r="A226" s="64"/>
      <c r="B226" s="64"/>
      <c r="C226" s="64"/>
      <c r="D226" s="64"/>
      <c r="E226" s="71" t="s">
        <v>181</v>
      </c>
      <c r="F226" s="64"/>
      <c r="G226" s="21"/>
      <c r="H226" s="21"/>
      <c r="I226" s="21"/>
      <c r="J226" s="21"/>
      <c r="K226" s="21"/>
      <c r="L226" s="21"/>
      <c r="M226" s="21"/>
    </row>
    <row r="227" spans="1:13" ht="27" x14ac:dyDescent="0.25">
      <c r="A227" s="64">
        <v>2412</v>
      </c>
      <c r="B227" s="64" t="s">
        <v>9</v>
      </c>
      <c r="C227" s="64">
        <v>1</v>
      </c>
      <c r="D227" s="64">
        <v>2</v>
      </c>
      <c r="E227" s="71" t="s">
        <v>240</v>
      </c>
      <c r="F227" s="64"/>
      <c r="G227" s="21"/>
      <c r="H227" s="21"/>
      <c r="I227" s="21"/>
      <c r="J227" s="21"/>
      <c r="K227" s="21"/>
      <c r="L227" s="21"/>
      <c r="M227" s="21"/>
    </row>
    <row r="228" spans="1:13" ht="40.5" x14ac:dyDescent="0.25">
      <c r="A228" s="64"/>
      <c r="B228" s="64"/>
      <c r="C228" s="64"/>
      <c r="D228" s="64"/>
      <c r="E228" s="71" t="s">
        <v>180</v>
      </c>
      <c r="F228" s="64"/>
      <c r="G228" s="21"/>
      <c r="H228" s="21"/>
      <c r="I228" s="21"/>
      <c r="J228" s="21"/>
      <c r="K228" s="21"/>
      <c r="L228" s="21"/>
      <c r="M228" s="21"/>
    </row>
    <row r="229" spans="1:13" ht="38.25" customHeight="1" x14ac:dyDescent="0.25">
      <c r="A229" s="64"/>
      <c r="B229" s="64"/>
      <c r="C229" s="64"/>
      <c r="D229" s="64"/>
      <c r="E229" s="71" t="s">
        <v>181</v>
      </c>
      <c r="F229" s="64"/>
      <c r="G229" s="21"/>
      <c r="H229" s="21"/>
      <c r="I229" s="21"/>
      <c r="J229" s="21"/>
      <c r="K229" s="21"/>
      <c r="L229" s="21"/>
      <c r="M229" s="21"/>
    </row>
    <row r="230" spans="1:13" x14ac:dyDescent="0.25">
      <c r="A230" s="64"/>
      <c r="B230" s="64"/>
      <c r="C230" s="64"/>
      <c r="D230" s="64"/>
      <c r="E230" s="71" t="s">
        <v>181</v>
      </c>
      <c r="F230" s="64"/>
      <c r="G230" s="21"/>
      <c r="H230" s="21"/>
      <c r="I230" s="21"/>
      <c r="J230" s="21"/>
      <c r="K230" s="21"/>
      <c r="L230" s="21"/>
      <c r="M230" s="21"/>
    </row>
    <row r="231" spans="1:13" ht="19.5" customHeight="1" x14ac:dyDescent="0.25">
      <c r="A231" s="64">
        <v>2420</v>
      </c>
      <c r="B231" s="64" t="s">
        <v>9</v>
      </c>
      <c r="C231" s="64">
        <v>2</v>
      </c>
      <c r="D231" s="64">
        <v>0</v>
      </c>
      <c r="E231" s="71" t="s">
        <v>241</v>
      </c>
      <c r="F231" s="64"/>
      <c r="G231" s="21"/>
      <c r="H231" s="21"/>
      <c r="I231" s="21"/>
      <c r="J231" s="21"/>
      <c r="K231" s="21"/>
      <c r="L231" s="21"/>
      <c r="M231" s="21"/>
    </row>
    <row r="232" spans="1:13" ht="51" customHeight="1" x14ac:dyDescent="0.25">
      <c r="A232" s="64"/>
      <c r="B232" s="64"/>
      <c r="C232" s="64"/>
      <c r="D232" s="64"/>
      <c r="E232" s="71" t="s">
        <v>156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>
        <v>2421</v>
      </c>
      <c r="B233" s="64" t="s">
        <v>9</v>
      </c>
      <c r="C233" s="64">
        <v>2</v>
      </c>
      <c r="D233" s="64">
        <v>1</v>
      </c>
      <c r="E233" s="71" t="s">
        <v>242</v>
      </c>
      <c r="F233" s="64"/>
      <c r="G233" s="21"/>
      <c r="H233" s="21"/>
      <c r="I233" s="21"/>
      <c r="J233" s="21"/>
      <c r="K233" s="21"/>
      <c r="L233" s="21"/>
      <c r="M233" s="21"/>
    </row>
    <row r="234" spans="1:13" ht="40.5" x14ac:dyDescent="0.25">
      <c r="A234" s="64"/>
      <c r="B234" s="64"/>
      <c r="C234" s="64"/>
      <c r="D234" s="64"/>
      <c r="E234" s="71" t="s">
        <v>180</v>
      </c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/>
      <c r="F235" s="64"/>
      <c r="G235" s="21"/>
      <c r="H235" s="21"/>
      <c r="I235" s="21"/>
      <c r="J235" s="21"/>
      <c r="K235" s="21"/>
      <c r="L235" s="21"/>
      <c r="M235" s="21"/>
    </row>
    <row r="236" spans="1:13" x14ac:dyDescent="0.25">
      <c r="A236" s="64"/>
      <c r="B236" s="64"/>
      <c r="C236" s="64"/>
      <c r="D236" s="64"/>
      <c r="E236" s="71"/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/>
      <c r="B237" s="64"/>
      <c r="C237" s="64"/>
      <c r="D237" s="64"/>
      <c r="E237" s="71" t="s">
        <v>181</v>
      </c>
      <c r="F237" s="64"/>
      <c r="G237" s="21"/>
      <c r="H237" s="21"/>
      <c r="I237" s="21"/>
      <c r="J237" s="21"/>
      <c r="K237" s="21"/>
      <c r="L237" s="21"/>
      <c r="M237" s="21"/>
    </row>
    <row r="238" spans="1:13" ht="52.5" customHeight="1" x14ac:dyDescent="0.25">
      <c r="A238" s="64"/>
      <c r="B238" s="64"/>
      <c r="C238" s="64"/>
      <c r="D238" s="64"/>
      <c r="E238" s="71" t="s">
        <v>181</v>
      </c>
      <c r="F238" s="64"/>
      <c r="G238" s="21"/>
      <c r="H238" s="21"/>
      <c r="I238" s="21"/>
      <c r="J238" s="21"/>
      <c r="K238" s="21"/>
      <c r="L238" s="21"/>
      <c r="M238" s="21"/>
    </row>
    <row r="239" spans="1:13" x14ac:dyDescent="0.25">
      <c r="A239" s="64">
        <v>2422</v>
      </c>
      <c r="B239" s="64" t="s">
        <v>9</v>
      </c>
      <c r="C239" s="64">
        <v>2</v>
      </c>
      <c r="D239" s="64">
        <v>2</v>
      </c>
      <c r="E239" s="71" t="s">
        <v>243</v>
      </c>
      <c r="F239" s="64"/>
      <c r="G239" s="21"/>
      <c r="H239" s="21"/>
      <c r="I239" s="21"/>
      <c r="J239" s="21"/>
      <c r="K239" s="21"/>
      <c r="L239" s="21"/>
      <c r="M239" s="21"/>
    </row>
    <row r="240" spans="1:13" ht="40.5" x14ac:dyDescent="0.25">
      <c r="A240" s="64"/>
      <c r="B240" s="64"/>
      <c r="C240" s="64"/>
      <c r="D240" s="64"/>
      <c r="E240" s="71" t="s">
        <v>180</v>
      </c>
      <c r="F240" s="64"/>
      <c r="G240" s="21"/>
      <c r="H240" s="21"/>
      <c r="I240" s="21"/>
      <c r="J240" s="21"/>
      <c r="K240" s="21"/>
      <c r="L240" s="21"/>
      <c r="M240" s="21"/>
    </row>
    <row r="241" spans="1:13" ht="18.75" customHeight="1" x14ac:dyDescent="0.25">
      <c r="A241" s="64"/>
      <c r="B241" s="64"/>
      <c r="C241" s="64"/>
      <c r="D241" s="64"/>
      <c r="E241" s="71" t="s">
        <v>181</v>
      </c>
      <c r="F241" s="64"/>
      <c r="G241" s="21"/>
      <c r="H241" s="21"/>
      <c r="I241" s="21"/>
      <c r="J241" s="21"/>
      <c r="K241" s="21"/>
      <c r="L241" s="21"/>
      <c r="M241" s="21"/>
    </row>
    <row r="242" spans="1:13" ht="49.5" customHeight="1" x14ac:dyDescent="0.25">
      <c r="A242" s="64"/>
      <c r="B242" s="64"/>
      <c r="C242" s="64"/>
      <c r="D242" s="64"/>
      <c r="E242" s="71" t="s">
        <v>181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>
        <v>2423</v>
      </c>
      <c r="B243" s="64" t="s">
        <v>9</v>
      </c>
      <c r="C243" s="64">
        <v>2</v>
      </c>
      <c r="D243" s="64">
        <v>3</v>
      </c>
      <c r="E243" s="71" t="s">
        <v>244</v>
      </c>
      <c r="F243" s="64"/>
      <c r="G243" s="21"/>
      <c r="H243" s="21"/>
      <c r="I243" s="21"/>
      <c r="J243" s="21"/>
      <c r="K243" s="21"/>
      <c r="L243" s="21"/>
      <c r="M243" s="21"/>
    </row>
    <row r="244" spans="1:13" ht="40.5" x14ac:dyDescent="0.25">
      <c r="A244" s="64"/>
      <c r="B244" s="64"/>
      <c r="C244" s="64"/>
      <c r="D244" s="64"/>
      <c r="E244" s="71" t="s">
        <v>180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/>
      <c r="B245" s="64"/>
      <c r="C245" s="64"/>
      <c r="D245" s="64"/>
      <c r="E245" s="71" t="s">
        <v>181</v>
      </c>
      <c r="F245" s="64"/>
      <c r="G245" s="21"/>
      <c r="H245" s="21"/>
      <c r="I245" s="21"/>
      <c r="J245" s="21"/>
      <c r="K245" s="21"/>
      <c r="L245" s="21"/>
      <c r="M245" s="21"/>
    </row>
    <row r="246" spans="1:13" ht="57" customHeight="1" x14ac:dyDescent="0.25">
      <c r="A246" s="64"/>
      <c r="B246" s="64"/>
      <c r="C246" s="64"/>
      <c r="D246" s="64"/>
      <c r="E246" s="71" t="s">
        <v>181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>
        <v>2424</v>
      </c>
      <c r="B247" s="64" t="s">
        <v>9</v>
      </c>
      <c r="C247" s="64">
        <v>2</v>
      </c>
      <c r="D247" s="64">
        <v>4</v>
      </c>
      <c r="E247" s="71" t="s">
        <v>245</v>
      </c>
      <c r="F247" s="64"/>
      <c r="G247" s="21"/>
      <c r="H247" s="21"/>
      <c r="I247" s="21"/>
      <c r="J247" s="21"/>
      <c r="K247" s="21"/>
      <c r="L247" s="21"/>
      <c r="M247" s="21"/>
    </row>
    <row r="248" spans="1:13" ht="40.5" x14ac:dyDescent="0.25">
      <c r="A248" s="64"/>
      <c r="B248" s="64"/>
      <c r="C248" s="64"/>
      <c r="D248" s="64"/>
      <c r="E248" s="71" t="s">
        <v>180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/>
      <c r="B249" s="64"/>
      <c r="C249" s="64"/>
      <c r="D249" s="64"/>
      <c r="E249" s="71" t="s">
        <v>181</v>
      </c>
      <c r="F249" s="64"/>
      <c r="G249" s="21"/>
      <c r="H249" s="21"/>
      <c r="I249" s="21"/>
      <c r="J249" s="21"/>
      <c r="K249" s="21"/>
      <c r="L249" s="21"/>
      <c r="M249" s="21"/>
    </row>
    <row r="250" spans="1:13" x14ac:dyDescent="0.25">
      <c r="A250" s="64"/>
      <c r="B250" s="64"/>
      <c r="C250" s="64"/>
      <c r="D250" s="64"/>
      <c r="E250" s="71" t="s">
        <v>181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2430</v>
      </c>
      <c r="B251" s="64" t="s">
        <v>9</v>
      </c>
      <c r="C251" s="64">
        <v>3</v>
      </c>
      <c r="D251" s="64">
        <v>0</v>
      </c>
      <c r="E251" s="71" t="s">
        <v>246</v>
      </c>
      <c r="F251" s="64"/>
      <c r="G251" s="21"/>
      <c r="H251" s="21"/>
      <c r="I251" s="21"/>
      <c r="J251" s="21"/>
      <c r="K251" s="21"/>
      <c r="L251" s="21"/>
      <c r="M251" s="21"/>
    </row>
    <row r="252" spans="1:13" ht="48" customHeight="1" x14ac:dyDescent="0.25">
      <c r="A252" s="64"/>
      <c r="B252" s="64"/>
      <c r="C252" s="64"/>
      <c r="D252" s="64"/>
      <c r="E252" s="71" t="s">
        <v>156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>
        <v>2431</v>
      </c>
      <c r="B253" s="64" t="s">
        <v>9</v>
      </c>
      <c r="C253" s="64">
        <v>3</v>
      </c>
      <c r="D253" s="64">
        <v>1</v>
      </c>
      <c r="E253" s="71" t="s">
        <v>247</v>
      </c>
      <c r="F253" s="64"/>
      <c r="G253" s="21"/>
      <c r="H253" s="21"/>
      <c r="I253" s="21"/>
      <c r="J253" s="21"/>
      <c r="K253" s="21"/>
      <c r="L253" s="21"/>
      <c r="M253" s="21"/>
    </row>
    <row r="254" spans="1:13" ht="40.5" x14ac:dyDescent="0.25">
      <c r="A254" s="64"/>
      <c r="B254" s="64"/>
      <c r="C254" s="64"/>
      <c r="D254" s="64"/>
      <c r="E254" s="71" t="s">
        <v>180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/>
      <c r="B255" s="64"/>
      <c r="C255" s="64"/>
      <c r="D255" s="64"/>
      <c r="E255" s="71" t="s">
        <v>181</v>
      </c>
      <c r="F255" s="64"/>
      <c r="G255" s="21"/>
      <c r="H255" s="21"/>
      <c r="I255" s="21"/>
      <c r="J255" s="21"/>
      <c r="K255" s="21"/>
      <c r="L255" s="21"/>
      <c r="M255" s="21"/>
    </row>
    <row r="256" spans="1:13" ht="54.75" customHeight="1" x14ac:dyDescent="0.25">
      <c r="A256" s="64"/>
      <c r="B256" s="64"/>
      <c r="C256" s="64"/>
      <c r="D256" s="64"/>
      <c r="E256" s="71" t="s">
        <v>181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>
        <v>2432</v>
      </c>
      <c r="B257" s="64" t="s">
        <v>9</v>
      </c>
      <c r="C257" s="64">
        <v>3</v>
      </c>
      <c r="D257" s="64">
        <v>2</v>
      </c>
      <c r="E257" s="71" t="s">
        <v>248</v>
      </c>
      <c r="F257" s="64"/>
      <c r="G257" s="21"/>
      <c r="H257" s="21"/>
      <c r="I257" s="21"/>
      <c r="J257" s="21"/>
      <c r="K257" s="21"/>
      <c r="L257" s="21"/>
      <c r="M257" s="21"/>
    </row>
    <row r="258" spans="1:13" ht="40.5" x14ac:dyDescent="0.25">
      <c r="A258" s="64"/>
      <c r="B258" s="64"/>
      <c r="C258" s="64"/>
      <c r="D258" s="64"/>
      <c r="E258" s="71" t="s">
        <v>180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/>
      <c r="B259" s="64"/>
      <c r="C259" s="64"/>
      <c r="D259" s="64"/>
      <c r="E259" s="71" t="s">
        <v>181</v>
      </c>
      <c r="F259" s="64"/>
      <c r="G259" s="21"/>
      <c r="H259" s="21"/>
      <c r="I259" s="21"/>
      <c r="J259" s="21"/>
      <c r="K259" s="21"/>
      <c r="L259" s="21"/>
      <c r="M259" s="21"/>
    </row>
    <row r="260" spans="1:13" ht="54" customHeight="1" x14ac:dyDescent="0.25">
      <c r="A260" s="64"/>
      <c r="B260" s="64"/>
      <c r="C260" s="64"/>
      <c r="D260" s="64"/>
      <c r="E260" s="71" t="s">
        <v>181</v>
      </c>
      <c r="F260" s="64"/>
      <c r="G260" s="21"/>
      <c r="H260" s="21"/>
      <c r="I260" s="21"/>
      <c r="J260" s="21"/>
      <c r="K260" s="21"/>
      <c r="L260" s="21"/>
      <c r="M260" s="21"/>
    </row>
    <row r="261" spans="1:13" x14ac:dyDescent="0.25">
      <c r="A261" s="64">
        <v>2433</v>
      </c>
      <c r="B261" s="64" t="s">
        <v>9</v>
      </c>
      <c r="C261" s="64">
        <v>3</v>
      </c>
      <c r="D261" s="64">
        <v>3</v>
      </c>
      <c r="E261" s="71" t="s">
        <v>249</v>
      </c>
      <c r="F261" s="64"/>
      <c r="G261" s="21"/>
      <c r="H261" s="21"/>
      <c r="I261" s="21"/>
      <c r="J261" s="21"/>
      <c r="K261" s="21"/>
      <c r="L261" s="21"/>
      <c r="M261" s="21"/>
    </row>
    <row r="262" spans="1:13" ht="40.5" x14ac:dyDescent="0.25">
      <c r="A262" s="64"/>
      <c r="B262" s="64"/>
      <c r="C262" s="64"/>
      <c r="D262" s="64"/>
      <c r="E262" s="71" t="s">
        <v>180</v>
      </c>
      <c r="F262" s="64"/>
      <c r="G262" s="21"/>
      <c r="H262" s="21"/>
      <c r="I262" s="21"/>
      <c r="J262" s="21"/>
      <c r="K262" s="21"/>
      <c r="L262" s="21"/>
      <c r="M262" s="21"/>
    </row>
    <row r="263" spans="1:13" ht="36" customHeight="1" x14ac:dyDescent="0.25">
      <c r="A263" s="64"/>
      <c r="B263" s="64"/>
      <c r="C263" s="64"/>
      <c r="D263" s="64"/>
      <c r="E263" s="71" t="s">
        <v>181</v>
      </c>
      <c r="F263" s="64"/>
      <c r="G263" s="21"/>
      <c r="H263" s="21"/>
      <c r="I263" s="21"/>
      <c r="J263" s="21"/>
      <c r="K263" s="21"/>
      <c r="L263" s="21"/>
      <c r="M263" s="21"/>
    </row>
    <row r="264" spans="1:13" x14ac:dyDescent="0.25">
      <c r="A264" s="64"/>
      <c r="B264" s="64"/>
      <c r="C264" s="64"/>
      <c r="D264" s="64"/>
      <c r="E264" s="71" t="s">
        <v>181</v>
      </c>
      <c r="F264" s="64"/>
      <c r="G264" s="21"/>
      <c r="H264" s="21"/>
      <c r="I264" s="21"/>
      <c r="J264" s="21"/>
      <c r="K264" s="21"/>
      <c r="L264" s="21"/>
      <c r="M264" s="21"/>
    </row>
    <row r="265" spans="1:13" ht="36.75" customHeight="1" x14ac:dyDescent="0.25">
      <c r="A265" s="64">
        <v>2440</v>
      </c>
      <c r="B265" s="64" t="s">
        <v>9</v>
      </c>
      <c r="C265" s="64">
        <v>4</v>
      </c>
      <c r="D265" s="64">
        <v>0</v>
      </c>
      <c r="E265" s="71" t="s">
        <v>253</v>
      </c>
      <c r="F265" s="64"/>
      <c r="G265" s="21"/>
      <c r="H265" s="21"/>
      <c r="I265" s="21"/>
      <c r="J265" s="21"/>
      <c r="K265" s="21"/>
      <c r="L265" s="21"/>
      <c r="M265" s="21"/>
    </row>
    <row r="266" spans="1:13" ht="51.75" customHeight="1" x14ac:dyDescent="0.25">
      <c r="A266" s="64"/>
      <c r="B266" s="64"/>
      <c r="C266" s="64"/>
      <c r="D266" s="64"/>
      <c r="E266" s="71" t="s">
        <v>156</v>
      </c>
      <c r="F266" s="64"/>
      <c r="G266" s="21"/>
      <c r="H266" s="21"/>
      <c r="I266" s="21"/>
      <c r="J266" s="21"/>
      <c r="K266" s="21"/>
      <c r="L266" s="21"/>
      <c r="M266" s="21"/>
    </row>
    <row r="267" spans="1:13" ht="27" x14ac:dyDescent="0.25">
      <c r="A267" s="64">
        <v>2441</v>
      </c>
      <c r="B267" s="64" t="s">
        <v>9</v>
      </c>
      <c r="C267" s="64">
        <v>4</v>
      </c>
      <c r="D267" s="64">
        <v>1</v>
      </c>
      <c r="E267" s="71" t="s">
        <v>254</v>
      </c>
      <c r="F267" s="64"/>
      <c r="G267" s="21"/>
      <c r="H267" s="21"/>
      <c r="I267" s="21"/>
      <c r="J267" s="21"/>
      <c r="K267" s="21"/>
      <c r="L267" s="21"/>
      <c r="M267" s="21"/>
    </row>
    <row r="268" spans="1:13" ht="40.5" x14ac:dyDescent="0.25">
      <c r="A268" s="64"/>
      <c r="B268" s="64"/>
      <c r="C268" s="64"/>
      <c r="D268" s="64"/>
      <c r="E268" s="71" t="s">
        <v>180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/>
      <c r="B269" s="64"/>
      <c r="C269" s="64"/>
      <c r="D269" s="64"/>
      <c r="E269" s="71" t="s">
        <v>181</v>
      </c>
      <c r="F269" s="64"/>
      <c r="G269" s="21"/>
      <c r="H269" s="21"/>
      <c r="I269" s="21"/>
      <c r="J269" s="21"/>
      <c r="K269" s="21"/>
      <c r="L269" s="21"/>
      <c r="M269" s="21"/>
    </row>
    <row r="270" spans="1:13" ht="54" customHeight="1" x14ac:dyDescent="0.25">
      <c r="A270" s="64"/>
      <c r="B270" s="64"/>
      <c r="C270" s="64"/>
      <c r="D270" s="64"/>
      <c r="E270" s="71" t="s">
        <v>181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>
        <v>2442</v>
      </c>
      <c r="B271" s="64" t="s">
        <v>9</v>
      </c>
      <c r="C271" s="64">
        <v>4</v>
      </c>
      <c r="D271" s="64">
        <v>2</v>
      </c>
      <c r="E271" s="71" t="s">
        <v>255</v>
      </c>
      <c r="F271" s="64"/>
      <c r="G271" s="21"/>
      <c r="H271" s="21"/>
      <c r="I271" s="21"/>
      <c r="J271" s="21"/>
      <c r="K271" s="21"/>
      <c r="L271" s="21"/>
      <c r="M271" s="21"/>
    </row>
    <row r="272" spans="1:13" ht="40.5" x14ac:dyDescent="0.25">
      <c r="A272" s="64"/>
      <c r="B272" s="64"/>
      <c r="C272" s="64"/>
      <c r="D272" s="64"/>
      <c r="E272" s="71" t="s">
        <v>180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/>
      <c r="B273" s="64"/>
      <c r="C273" s="64"/>
      <c r="D273" s="64"/>
      <c r="E273" s="71" t="s">
        <v>181</v>
      </c>
      <c r="F273" s="64"/>
      <c r="G273" s="21"/>
      <c r="H273" s="21"/>
      <c r="I273" s="21"/>
      <c r="J273" s="21"/>
      <c r="K273" s="21"/>
      <c r="L273" s="21"/>
      <c r="M273" s="21"/>
    </row>
    <row r="274" spans="1:18" ht="54" customHeight="1" x14ac:dyDescent="0.25">
      <c r="A274" s="64"/>
      <c r="B274" s="64"/>
      <c r="C274" s="64"/>
      <c r="D274" s="64"/>
      <c r="E274" s="71" t="s">
        <v>181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>
        <v>2443</v>
      </c>
      <c r="B275" s="64" t="s">
        <v>9</v>
      </c>
      <c r="C275" s="64">
        <v>4</v>
      </c>
      <c r="D275" s="64">
        <v>3</v>
      </c>
      <c r="E275" s="71" t="s">
        <v>256</v>
      </c>
      <c r="F275" s="64"/>
      <c r="G275" s="21"/>
      <c r="H275" s="21"/>
      <c r="I275" s="21"/>
      <c r="J275" s="21"/>
      <c r="K275" s="21"/>
      <c r="L275" s="21"/>
      <c r="M275" s="21"/>
    </row>
    <row r="276" spans="1:18" ht="40.5" x14ac:dyDescent="0.25">
      <c r="A276" s="64"/>
      <c r="B276" s="64"/>
      <c r="C276" s="64"/>
      <c r="D276" s="64"/>
      <c r="E276" s="71" t="s">
        <v>180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/>
      <c r="B277" s="64"/>
      <c r="C277" s="64"/>
      <c r="D277" s="64"/>
      <c r="E277" s="71" t="s">
        <v>181</v>
      </c>
      <c r="F277" s="64"/>
      <c r="G277" s="21"/>
      <c r="H277" s="21"/>
      <c r="I277" s="21"/>
      <c r="J277" s="21"/>
      <c r="K277" s="21"/>
      <c r="L277" s="21"/>
      <c r="M277" s="21"/>
    </row>
    <row r="278" spans="1:18" x14ac:dyDescent="0.25">
      <c r="A278" s="64"/>
      <c r="B278" s="64"/>
      <c r="C278" s="64"/>
      <c r="D278" s="64"/>
      <c r="E278" s="71" t="s">
        <v>181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2450</v>
      </c>
      <c r="B279" s="64" t="s">
        <v>9</v>
      </c>
      <c r="C279" s="64">
        <v>5</v>
      </c>
      <c r="D279" s="64">
        <v>0</v>
      </c>
      <c r="E279" s="71" t="s">
        <v>257</v>
      </c>
      <c r="F279" s="64"/>
      <c r="G279" s="21">
        <f t="shared" ref="G279:M279" si="20">G281+G290+G294+G302</f>
        <v>3281501.9257999989</v>
      </c>
      <c r="H279" s="21">
        <f t="shared" si="20"/>
        <v>165245.579999999</v>
      </c>
      <c r="I279" s="21">
        <f t="shared" si="20"/>
        <v>3116256.3457999998</v>
      </c>
      <c r="J279" s="21">
        <f t="shared" si="20"/>
        <v>1675488.2874666664</v>
      </c>
      <c r="K279" s="21">
        <f t="shared" si="20"/>
        <v>2285597.233299999</v>
      </c>
      <c r="L279" s="21">
        <f t="shared" si="20"/>
        <v>2795806.8253634926</v>
      </c>
      <c r="M279" s="21">
        <f t="shared" si="20"/>
        <v>3281501.9257999989</v>
      </c>
    </row>
    <row r="280" spans="1:18" ht="51.75" customHeight="1" x14ac:dyDescent="0.25">
      <c r="A280" s="64"/>
      <c r="B280" s="64"/>
      <c r="C280" s="64"/>
      <c r="D280" s="64"/>
      <c r="E280" s="71" t="s">
        <v>156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>
        <v>2451</v>
      </c>
      <c r="B281" s="64" t="s">
        <v>9</v>
      </c>
      <c r="C281" s="64">
        <v>5</v>
      </c>
      <c r="D281" s="64">
        <v>1</v>
      </c>
      <c r="E281" s="71" t="s">
        <v>258</v>
      </c>
      <c r="F281" s="64"/>
      <c r="G281" s="21">
        <f>G283+G284+G285+G286+G287+G288</f>
        <v>3281501.9257999989</v>
      </c>
      <c r="H281" s="21">
        <f t="shared" ref="H281:M281" si="21">H283+H284+H285+H286+H287+H288</f>
        <v>165245.579999999</v>
      </c>
      <c r="I281" s="21">
        <f t="shared" si="21"/>
        <v>3116256.3457999998</v>
      </c>
      <c r="J281" s="21">
        <f t="shared" si="21"/>
        <v>1675488.2874666664</v>
      </c>
      <c r="K281" s="21">
        <f t="shared" si="21"/>
        <v>2285597.233299999</v>
      </c>
      <c r="L281" s="21">
        <f t="shared" si="21"/>
        <v>2795806.8253634926</v>
      </c>
      <c r="M281" s="21">
        <f t="shared" si="21"/>
        <v>3281501.9257999989</v>
      </c>
    </row>
    <row r="282" spans="1:18" ht="40.5" x14ac:dyDescent="0.25">
      <c r="A282" s="64"/>
      <c r="B282" s="64"/>
      <c r="C282" s="64"/>
      <c r="D282" s="64"/>
      <c r="E282" s="71" t="s">
        <v>180</v>
      </c>
      <c r="F282" s="64"/>
      <c r="G282" s="21"/>
      <c r="H282" s="21"/>
      <c r="I282" s="21"/>
      <c r="J282" s="21"/>
      <c r="K282" s="21"/>
      <c r="L282" s="21"/>
      <c r="M282" s="21"/>
    </row>
    <row r="283" spans="1:18" x14ac:dyDescent="0.25">
      <c r="A283" s="64"/>
      <c r="B283" s="64"/>
      <c r="C283" s="64"/>
      <c r="D283" s="64"/>
      <c r="E283" s="71" t="s">
        <v>552</v>
      </c>
      <c r="F283" s="64">
        <v>4239</v>
      </c>
      <c r="G283" s="21">
        <f t="shared" ref="G283:G288" si="22">SUM(H283:I283)</f>
        <v>2000</v>
      </c>
      <c r="H283" s="21">
        <v>2000</v>
      </c>
      <c r="I283" s="21"/>
      <c r="J283" s="146">
        <v>738.09523809523807</v>
      </c>
      <c r="K283" s="146">
        <v>1476.1904761904761</v>
      </c>
      <c r="L283" s="146">
        <v>2000</v>
      </c>
      <c r="M283" s="146">
        <f t="shared" ref="M283:M288" si="23">+G283</f>
        <v>2000</v>
      </c>
    </row>
    <row r="284" spans="1:18" x14ac:dyDescent="0.25">
      <c r="A284" s="64"/>
      <c r="B284" s="64"/>
      <c r="C284" s="64"/>
      <c r="D284" s="64"/>
      <c r="E284" s="71" t="s">
        <v>553</v>
      </c>
      <c r="F284" s="64">
        <v>4251</v>
      </c>
      <c r="G284" s="21">
        <f t="shared" si="22"/>
        <v>146240.579999999</v>
      </c>
      <c r="H284" s="21">
        <v>146240.579999999</v>
      </c>
      <c r="I284" s="21"/>
      <c r="J284" s="146">
        <v>26166.325793650616</v>
      </c>
      <c r="K284" s="146">
        <v>90865.408134920639</v>
      </c>
      <c r="L284" s="146">
        <v>90940.40813492157</v>
      </c>
      <c r="M284" s="146">
        <f t="shared" si="23"/>
        <v>146240.579999999</v>
      </c>
      <c r="N284" s="270"/>
      <c r="O284" s="153"/>
    </row>
    <row r="285" spans="1:18" x14ac:dyDescent="0.25">
      <c r="A285" s="64"/>
      <c r="B285" s="64"/>
      <c r="C285" s="64"/>
      <c r="D285" s="64"/>
      <c r="E285" s="71" t="s">
        <v>172</v>
      </c>
      <c r="F285" s="64">
        <v>4269</v>
      </c>
      <c r="G285" s="21">
        <f t="shared" si="22"/>
        <v>17005</v>
      </c>
      <c r="H285" s="21">
        <v>17005</v>
      </c>
      <c r="I285" s="21"/>
      <c r="J285" s="146">
        <v>6235.1587301587297</v>
      </c>
      <c r="K285" s="146">
        <v>7465.3174603174602</v>
      </c>
      <c r="L285" s="146">
        <v>17005</v>
      </c>
      <c r="M285" s="146">
        <f t="shared" si="23"/>
        <v>17005</v>
      </c>
      <c r="O285" s="276"/>
      <c r="P285" s="276"/>
      <c r="Q285" s="276"/>
      <c r="R285" s="276"/>
    </row>
    <row r="286" spans="1:18" x14ac:dyDescent="0.25">
      <c r="A286" s="64"/>
      <c r="B286" s="64"/>
      <c r="C286" s="64"/>
      <c r="D286" s="64"/>
      <c r="E286" s="71" t="s">
        <v>602</v>
      </c>
      <c r="F286" s="64">
        <v>5113</v>
      </c>
      <c r="G286" s="21">
        <f t="shared" si="22"/>
        <v>2457140.8987999996</v>
      </c>
      <c r="H286" s="21"/>
      <c r="I286" s="21">
        <v>2457140.8987999996</v>
      </c>
      <c r="J286" s="146">
        <v>1132648.5416571428</v>
      </c>
      <c r="K286" s="146">
        <v>1648042.5321333325</v>
      </c>
      <c r="L286" s="146">
        <v>2113300.7321333317</v>
      </c>
      <c r="M286" s="146">
        <f t="shared" si="23"/>
        <v>2457140.8987999996</v>
      </c>
      <c r="N286" s="153"/>
      <c r="O286" s="266"/>
      <c r="P286" s="266"/>
      <c r="Q286" s="266"/>
      <c r="R286" s="266"/>
    </row>
    <row r="287" spans="1:18" x14ac:dyDescent="0.25">
      <c r="A287" s="64"/>
      <c r="B287" s="64"/>
      <c r="C287" s="64"/>
      <c r="D287" s="64"/>
      <c r="E287" s="73" t="s">
        <v>177</v>
      </c>
      <c r="F287" s="64" t="s">
        <v>93</v>
      </c>
      <c r="G287" s="21">
        <f t="shared" si="22"/>
        <v>566178.35</v>
      </c>
      <c r="H287" s="21"/>
      <c r="I287" s="21">
        <v>566178.35</v>
      </c>
      <c r="J287" s="146">
        <v>444941.04841269844</v>
      </c>
      <c r="K287" s="146">
        <v>465853.7468253969</v>
      </c>
      <c r="L287" s="146">
        <v>487103.74682539783</v>
      </c>
      <c r="M287" s="146">
        <f t="shared" si="23"/>
        <v>566178.35</v>
      </c>
      <c r="O287" s="153"/>
    </row>
    <row r="288" spans="1:18" x14ac:dyDescent="0.25">
      <c r="A288" s="64"/>
      <c r="B288" s="64"/>
      <c r="C288" s="64"/>
      <c r="D288" s="64"/>
      <c r="E288" s="71" t="s">
        <v>765</v>
      </c>
      <c r="F288" s="64" t="s">
        <v>99</v>
      </c>
      <c r="G288" s="21">
        <f t="shared" si="22"/>
        <v>92937.096999999994</v>
      </c>
      <c r="H288" s="21"/>
      <c r="I288" s="21">
        <v>92937.096999999994</v>
      </c>
      <c r="J288" s="146">
        <v>64759.117634920636</v>
      </c>
      <c r="K288" s="146">
        <v>71894.038269841272</v>
      </c>
      <c r="L288" s="146">
        <v>85456.938269841266</v>
      </c>
      <c r="M288" s="146">
        <f t="shared" si="23"/>
        <v>92937.096999999994</v>
      </c>
      <c r="N288" s="153"/>
    </row>
    <row r="289" spans="1:18" x14ac:dyDescent="0.25">
      <c r="A289" s="64"/>
      <c r="B289" s="64"/>
      <c r="C289" s="64"/>
      <c r="D289" s="64"/>
      <c r="E289" s="71" t="s">
        <v>181</v>
      </c>
      <c r="F289" s="64"/>
      <c r="G289" s="21"/>
      <c r="H289" s="21"/>
      <c r="I289" s="21"/>
      <c r="J289" s="21"/>
      <c r="K289" s="21"/>
      <c r="L289" s="21"/>
      <c r="M289" s="21"/>
      <c r="O289" s="153"/>
      <c r="P289" s="153"/>
      <c r="Q289" s="153"/>
      <c r="R289" s="153"/>
    </row>
    <row r="290" spans="1:18" x14ac:dyDescent="0.25">
      <c r="A290" s="64">
        <v>2452</v>
      </c>
      <c r="B290" s="64" t="s">
        <v>9</v>
      </c>
      <c r="C290" s="64">
        <v>5</v>
      </c>
      <c r="D290" s="64">
        <v>2</v>
      </c>
      <c r="E290" s="71" t="s">
        <v>259</v>
      </c>
      <c r="F290" s="64"/>
      <c r="G290" s="21"/>
      <c r="H290" s="21"/>
      <c r="I290" s="21"/>
      <c r="J290" s="21"/>
      <c r="K290" s="21"/>
      <c r="L290" s="21"/>
      <c r="M290" s="21"/>
    </row>
    <row r="291" spans="1:18" ht="40.5" x14ac:dyDescent="0.25">
      <c r="A291" s="64"/>
      <c r="B291" s="64"/>
      <c r="C291" s="64"/>
      <c r="D291" s="64"/>
      <c r="E291" s="71" t="s">
        <v>180</v>
      </c>
      <c r="F291" s="64"/>
      <c r="G291" s="21"/>
      <c r="H291" s="21"/>
      <c r="I291" s="21"/>
      <c r="J291" s="21"/>
      <c r="K291" s="21"/>
      <c r="L291" s="21"/>
      <c r="M291" s="21"/>
    </row>
    <row r="292" spans="1:18" x14ac:dyDescent="0.25">
      <c r="A292" s="64"/>
      <c r="B292" s="64"/>
      <c r="C292" s="64"/>
      <c r="D292" s="64"/>
      <c r="E292" s="71" t="s">
        <v>181</v>
      </c>
      <c r="F292" s="64"/>
      <c r="G292" s="21"/>
      <c r="H292" s="21"/>
      <c r="I292" s="21"/>
      <c r="J292" s="21"/>
      <c r="K292" s="21"/>
      <c r="L292" s="21"/>
      <c r="M292" s="21"/>
    </row>
    <row r="293" spans="1:18" ht="53.25" customHeight="1" x14ac:dyDescent="0.25">
      <c r="A293" s="64"/>
      <c r="B293" s="64"/>
      <c r="C293" s="64"/>
      <c r="D293" s="64"/>
      <c r="E293" s="71" t="s">
        <v>181</v>
      </c>
      <c r="F293" s="64"/>
      <c r="G293" s="21"/>
      <c r="H293" s="21"/>
      <c r="I293" s="21"/>
      <c r="J293" s="21"/>
      <c r="K293" s="21"/>
      <c r="L293" s="21"/>
      <c r="M293" s="21"/>
      <c r="O293" s="153"/>
    </row>
    <row r="294" spans="1:18" x14ac:dyDescent="0.25">
      <c r="A294" s="64">
        <v>2453</v>
      </c>
      <c r="B294" s="64" t="s">
        <v>9</v>
      </c>
      <c r="C294" s="64">
        <v>5</v>
      </c>
      <c r="D294" s="64">
        <v>3</v>
      </c>
      <c r="E294" s="71" t="s">
        <v>260</v>
      </c>
      <c r="F294" s="64"/>
      <c r="G294" s="21"/>
      <c r="H294" s="21"/>
      <c r="I294" s="21"/>
      <c r="J294" s="21"/>
      <c r="K294" s="21"/>
      <c r="L294" s="21"/>
      <c r="M294" s="21"/>
    </row>
    <row r="295" spans="1:18" ht="40.5" x14ac:dyDescent="0.25">
      <c r="A295" s="64"/>
      <c r="B295" s="64"/>
      <c r="C295" s="64"/>
      <c r="D295" s="64"/>
      <c r="E295" s="71" t="s">
        <v>180</v>
      </c>
      <c r="F295" s="64"/>
      <c r="G295" s="21"/>
      <c r="H295" s="21"/>
      <c r="I295" s="21"/>
      <c r="J295" s="21"/>
      <c r="K295" s="21"/>
      <c r="L295" s="21"/>
      <c r="M295" s="21"/>
    </row>
    <row r="296" spans="1:18" x14ac:dyDescent="0.25">
      <c r="A296" s="64"/>
      <c r="B296" s="64"/>
      <c r="C296" s="64"/>
      <c r="D296" s="64"/>
      <c r="E296" s="71" t="s">
        <v>181</v>
      </c>
      <c r="F296" s="64"/>
      <c r="G296" s="21"/>
      <c r="H296" s="21"/>
      <c r="I296" s="21"/>
      <c r="J296" s="21"/>
      <c r="K296" s="21"/>
      <c r="L296" s="21"/>
      <c r="M296" s="21"/>
    </row>
    <row r="297" spans="1:18" ht="52.5" customHeight="1" x14ac:dyDescent="0.25">
      <c r="A297" s="64"/>
      <c r="B297" s="64"/>
      <c r="C297" s="64"/>
      <c r="D297" s="64"/>
      <c r="E297" s="71" t="s">
        <v>181</v>
      </c>
      <c r="F297" s="64"/>
      <c r="G297" s="21"/>
      <c r="H297" s="21"/>
      <c r="I297" s="21"/>
      <c r="J297" s="21"/>
      <c r="K297" s="21"/>
      <c r="L297" s="21"/>
      <c r="M297" s="21"/>
    </row>
    <row r="298" spans="1:18" x14ac:dyDescent="0.25">
      <c r="A298" s="64">
        <v>2454</v>
      </c>
      <c r="B298" s="64" t="s">
        <v>9</v>
      </c>
      <c r="C298" s="64">
        <v>5</v>
      </c>
      <c r="D298" s="64">
        <v>4</v>
      </c>
      <c r="E298" s="71" t="s">
        <v>261</v>
      </c>
      <c r="F298" s="64"/>
      <c r="G298" s="21"/>
      <c r="H298" s="21"/>
      <c r="I298" s="21"/>
      <c r="J298" s="21"/>
      <c r="K298" s="21"/>
      <c r="L298" s="21"/>
      <c r="M298" s="21"/>
    </row>
    <row r="299" spans="1:18" ht="40.5" x14ac:dyDescent="0.25">
      <c r="A299" s="64"/>
      <c r="B299" s="64"/>
      <c r="C299" s="64"/>
      <c r="D299" s="64"/>
      <c r="E299" s="71" t="s">
        <v>180</v>
      </c>
      <c r="F299" s="64"/>
      <c r="G299" s="21"/>
      <c r="H299" s="21"/>
      <c r="I299" s="21"/>
      <c r="J299" s="21"/>
      <c r="K299" s="21"/>
      <c r="L299" s="21"/>
      <c r="M299" s="21"/>
    </row>
    <row r="300" spans="1:18" x14ac:dyDescent="0.25">
      <c r="A300" s="64"/>
      <c r="B300" s="64"/>
      <c r="C300" s="64"/>
      <c r="D300" s="64"/>
      <c r="E300" s="71" t="s">
        <v>181</v>
      </c>
      <c r="F300" s="64"/>
      <c r="G300" s="21"/>
      <c r="H300" s="21"/>
      <c r="I300" s="21"/>
      <c r="J300" s="21"/>
      <c r="K300" s="21"/>
      <c r="L300" s="21"/>
      <c r="M300" s="21"/>
    </row>
    <row r="301" spans="1:18" ht="51" customHeight="1" x14ac:dyDescent="0.25">
      <c r="A301" s="64"/>
      <c r="B301" s="64"/>
      <c r="C301" s="64"/>
      <c r="D301" s="64"/>
      <c r="E301" s="71" t="s">
        <v>181</v>
      </c>
      <c r="F301" s="64"/>
      <c r="G301" s="21"/>
      <c r="H301" s="21"/>
      <c r="I301" s="21"/>
      <c r="J301" s="21"/>
      <c r="K301" s="21"/>
      <c r="L301" s="21"/>
      <c r="M301" s="21"/>
    </row>
    <row r="302" spans="1:18" x14ac:dyDescent="0.25">
      <c r="A302" s="64">
        <v>2455</v>
      </c>
      <c r="B302" s="64" t="s">
        <v>9</v>
      </c>
      <c r="C302" s="64">
        <v>5</v>
      </c>
      <c r="D302" s="64">
        <v>5</v>
      </c>
      <c r="E302" s="71" t="s">
        <v>262</v>
      </c>
      <c r="F302" s="64"/>
      <c r="G302" s="21"/>
      <c r="H302" s="21"/>
      <c r="I302" s="21"/>
      <c r="J302" s="21"/>
      <c r="K302" s="21"/>
      <c r="L302" s="21"/>
      <c r="M302" s="21"/>
    </row>
    <row r="303" spans="1:18" ht="40.5" x14ac:dyDescent="0.25">
      <c r="A303" s="64"/>
      <c r="B303" s="64"/>
      <c r="C303" s="64"/>
      <c r="D303" s="64"/>
      <c r="E303" s="71" t="s">
        <v>180</v>
      </c>
      <c r="F303" s="64"/>
      <c r="G303" s="21"/>
      <c r="H303" s="21"/>
      <c r="I303" s="21"/>
      <c r="J303" s="21"/>
      <c r="K303" s="21"/>
      <c r="L303" s="21"/>
      <c r="M303" s="21"/>
    </row>
    <row r="304" spans="1:18" x14ac:dyDescent="0.25">
      <c r="A304" s="64"/>
      <c r="B304" s="64"/>
      <c r="C304" s="64"/>
      <c r="D304" s="64"/>
      <c r="E304" s="71" t="s">
        <v>181</v>
      </c>
      <c r="F304" s="64"/>
      <c r="G304" s="21"/>
      <c r="H304" s="21"/>
      <c r="I304" s="21"/>
      <c r="J304" s="21"/>
      <c r="K304" s="21"/>
      <c r="L304" s="21"/>
      <c r="M304" s="21"/>
    </row>
    <row r="305" spans="1:13" x14ac:dyDescent="0.25">
      <c r="A305" s="64"/>
      <c r="B305" s="64"/>
      <c r="C305" s="64"/>
      <c r="D305" s="64"/>
      <c r="E305" s="71" t="s">
        <v>181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2460</v>
      </c>
      <c r="B306" s="64" t="s">
        <v>9</v>
      </c>
      <c r="C306" s="64">
        <v>6</v>
      </c>
      <c r="D306" s="64">
        <v>0</v>
      </c>
      <c r="E306" s="71" t="s">
        <v>263</v>
      </c>
      <c r="F306" s="64"/>
      <c r="G306" s="21"/>
      <c r="H306" s="21"/>
      <c r="I306" s="21"/>
      <c r="J306" s="21"/>
      <c r="K306" s="21"/>
      <c r="L306" s="21"/>
      <c r="M306" s="21"/>
    </row>
    <row r="307" spans="1:13" ht="52.5" customHeight="1" x14ac:dyDescent="0.25">
      <c r="A307" s="64"/>
      <c r="B307" s="64"/>
      <c r="C307" s="64"/>
      <c r="D307" s="64"/>
      <c r="E307" s="71" t="s">
        <v>156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>
        <v>2461</v>
      </c>
      <c r="B308" s="64" t="s">
        <v>9</v>
      </c>
      <c r="C308" s="64">
        <v>6</v>
      </c>
      <c r="D308" s="64">
        <v>1</v>
      </c>
      <c r="E308" s="71" t="s">
        <v>264</v>
      </c>
      <c r="F308" s="64"/>
      <c r="G308" s="21"/>
      <c r="H308" s="21"/>
      <c r="I308" s="21"/>
      <c r="J308" s="21"/>
      <c r="K308" s="21"/>
      <c r="L308" s="21"/>
      <c r="M308" s="21"/>
    </row>
    <row r="309" spans="1:13" ht="40.5" x14ac:dyDescent="0.25">
      <c r="A309" s="64"/>
      <c r="B309" s="64"/>
      <c r="C309" s="64"/>
      <c r="D309" s="64"/>
      <c r="E309" s="71" t="s">
        <v>180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/>
      <c r="B310" s="64"/>
      <c r="C310" s="64"/>
      <c r="D310" s="64"/>
      <c r="E310" s="71" t="s">
        <v>181</v>
      </c>
      <c r="F310" s="64"/>
      <c r="G310" s="21"/>
      <c r="H310" s="21"/>
      <c r="I310" s="21"/>
      <c r="J310" s="21"/>
      <c r="K310" s="21"/>
      <c r="L310" s="21"/>
      <c r="M310" s="21"/>
    </row>
    <row r="311" spans="1:13" x14ac:dyDescent="0.25">
      <c r="A311" s="64"/>
      <c r="B311" s="64"/>
      <c r="C311" s="64"/>
      <c r="D311" s="64"/>
      <c r="E311" s="71" t="s">
        <v>181</v>
      </c>
      <c r="F311" s="64"/>
      <c r="G311" s="21"/>
      <c r="H311" s="21"/>
      <c r="I311" s="21"/>
      <c r="J311" s="21"/>
      <c r="K311" s="21"/>
      <c r="L311" s="21"/>
      <c r="M311" s="21"/>
    </row>
    <row r="312" spans="1:13" x14ac:dyDescent="0.25">
      <c r="A312" s="64">
        <v>2470</v>
      </c>
      <c r="B312" s="64" t="s">
        <v>9</v>
      </c>
      <c r="C312" s="64">
        <v>7</v>
      </c>
      <c r="D312" s="64">
        <v>0</v>
      </c>
      <c r="E312" s="71" t="s">
        <v>265</v>
      </c>
      <c r="F312" s="64"/>
      <c r="G312" s="21"/>
      <c r="H312" s="21"/>
      <c r="I312" s="21"/>
      <c r="J312" s="21"/>
      <c r="K312" s="21"/>
      <c r="L312" s="21"/>
      <c r="M312" s="21"/>
    </row>
    <row r="313" spans="1:13" ht="52.5" customHeight="1" x14ac:dyDescent="0.25">
      <c r="A313" s="64"/>
      <c r="B313" s="64"/>
      <c r="C313" s="64"/>
      <c r="D313" s="64"/>
      <c r="E313" s="71" t="s">
        <v>156</v>
      </c>
      <c r="F313" s="64"/>
      <c r="G313" s="21"/>
      <c r="H313" s="21"/>
      <c r="I313" s="21"/>
      <c r="J313" s="21"/>
      <c r="K313" s="21"/>
      <c r="L313" s="21"/>
      <c r="M313" s="21"/>
    </row>
    <row r="314" spans="1:13" ht="27" x14ac:dyDescent="0.25">
      <c r="A314" s="64">
        <v>2471</v>
      </c>
      <c r="B314" s="64" t="s">
        <v>9</v>
      </c>
      <c r="C314" s="64">
        <v>7</v>
      </c>
      <c r="D314" s="64">
        <v>1</v>
      </c>
      <c r="E314" s="71" t="s">
        <v>266</v>
      </c>
      <c r="F314" s="64"/>
      <c r="G314" s="21"/>
      <c r="H314" s="21"/>
      <c r="I314" s="21"/>
      <c r="J314" s="21"/>
      <c r="K314" s="21"/>
      <c r="L314" s="21"/>
      <c r="M314" s="21"/>
    </row>
    <row r="315" spans="1:13" ht="40.5" x14ac:dyDescent="0.25">
      <c r="A315" s="64"/>
      <c r="B315" s="64"/>
      <c r="C315" s="64"/>
      <c r="D315" s="64"/>
      <c r="E315" s="71" t="s">
        <v>180</v>
      </c>
      <c r="F315" s="64"/>
      <c r="G315" s="21"/>
      <c r="H315" s="21"/>
      <c r="I315" s="21"/>
      <c r="J315" s="21"/>
      <c r="K315" s="21"/>
      <c r="L315" s="21"/>
      <c r="M315" s="21"/>
    </row>
    <row r="316" spans="1:13" ht="42" customHeight="1" x14ac:dyDescent="0.25">
      <c r="A316" s="64"/>
      <c r="B316" s="64"/>
      <c r="C316" s="64"/>
      <c r="D316" s="64"/>
      <c r="E316" s="71" t="s">
        <v>181</v>
      </c>
      <c r="F316" s="64"/>
      <c r="G316" s="21"/>
      <c r="H316" s="21"/>
      <c r="I316" s="21"/>
      <c r="J316" s="21"/>
      <c r="K316" s="21"/>
      <c r="L316" s="21"/>
      <c r="M316" s="21"/>
    </row>
    <row r="317" spans="1:13" ht="51.75" customHeight="1" x14ac:dyDescent="0.25">
      <c r="A317" s="64"/>
      <c r="B317" s="64"/>
      <c r="C317" s="64"/>
      <c r="D317" s="64"/>
      <c r="E317" s="71" t="s">
        <v>181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>
        <v>2472</v>
      </c>
      <c r="B318" s="64" t="s">
        <v>9</v>
      </c>
      <c r="C318" s="64">
        <v>7</v>
      </c>
      <c r="D318" s="64">
        <v>2</v>
      </c>
      <c r="E318" s="71" t="s">
        <v>267</v>
      </c>
      <c r="F318" s="64"/>
      <c r="G318" s="21"/>
      <c r="H318" s="21"/>
      <c r="I318" s="21"/>
      <c r="J318" s="21"/>
      <c r="K318" s="21"/>
      <c r="L318" s="21"/>
      <c r="M318" s="21"/>
    </row>
    <row r="319" spans="1:13" ht="40.5" x14ac:dyDescent="0.25">
      <c r="A319" s="64"/>
      <c r="B319" s="64"/>
      <c r="C319" s="64"/>
      <c r="D319" s="64"/>
      <c r="E319" s="71" t="s">
        <v>180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/>
      <c r="B320" s="64"/>
      <c r="C320" s="64"/>
      <c r="D320" s="64"/>
      <c r="E320" s="71" t="s">
        <v>181</v>
      </c>
      <c r="F320" s="64"/>
      <c r="G320" s="21"/>
      <c r="H320" s="21"/>
      <c r="I320" s="21"/>
      <c r="J320" s="21"/>
      <c r="K320" s="21"/>
      <c r="L320" s="21"/>
      <c r="M320" s="21"/>
    </row>
    <row r="321" spans="1:13" ht="51" customHeight="1" x14ac:dyDescent="0.25">
      <c r="A321" s="64"/>
      <c r="B321" s="64"/>
      <c r="C321" s="64"/>
      <c r="D321" s="64"/>
      <c r="E321" s="71" t="s">
        <v>181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>
        <v>2473</v>
      </c>
      <c r="B322" s="64" t="s">
        <v>9</v>
      </c>
      <c r="C322" s="64">
        <v>7</v>
      </c>
      <c r="D322" s="64">
        <v>3</v>
      </c>
      <c r="E322" s="71" t="s">
        <v>268</v>
      </c>
      <c r="F322" s="64"/>
      <c r="G322" s="21"/>
      <c r="H322" s="21"/>
      <c r="I322" s="21"/>
      <c r="J322" s="21"/>
      <c r="K322" s="21"/>
      <c r="L322" s="21"/>
      <c r="M322" s="21"/>
    </row>
    <row r="323" spans="1:13" ht="40.5" x14ac:dyDescent="0.25">
      <c r="A323" s="64"/>
      <c r="B323" s="64"/>
      <c r="C323" s="64"/>
      <c r="D323" s="64"/>
      <c r="E323" s="71" t="s">
        <v>180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/>
      <c r="B324" s="64"/>
      <c r="C324" s="64"/>
      <c r="D324" s="64"/>
      <c r="E324" s="71" t="s">
        <v>181</v>
      </c>
      <c r="F324" s="64"/>
      <c r="G324" s="21"/>
      <c r="H324" s="21"/>
      <c r="I324" s="21"/>
      <c r="J324" s="21"/>
      <c r="K324" s="21"/>
      <c r="L324" s="21"/>
      <c r="M324" s="21"/>
    </row>
    <row r="325" spans="1:13" ht="51" customHeight="1" x14ac:dyDescent="0.25">
      <c r="A325" s="64"/>
      <c r="B325" s="64"/>
      <c r="C325" s="64"/>
      <c r="D325" s="64"/>
      <c r="E325" s="71" t="s">
        <v>181</v>
      </c>
      <c r="F325" s="64"/>
      <c r="G325" s="21"/>
      <c r="H325" s="21"/>
      <c r="I325" s="21"/>
      <c r="J325" s="21"/>
      <c r="K325" s="21"/>
      <c r="L325" s="21"/>
      <c r="M325" s="21"/>
    </row>
    <row r="326" spans="1:13" x14ac:dyDescent="0.25">
      <c r="A326" s="64">
        <v>2474</v>
      </c>
      <c r="B326" s="64" t="s">
        <v>9</v>
      </c>
      <c r="C326" s="64">
        <v>7</v>
      </c>
      <c r="D326" s="64">
        <v>4</v>
      </c>
      <c r="E326" s="71" t="s">
        <v>269</v>
      </c>
      <c r="F326" s="64"/>
      <c r="G326" s="21"/>
      <c r="H326" s="21"/>
      <c r="I326" s="21"/>
      <c r="J326" s="21"/>
      <c r="K326" s="21"/>
      <c r="L326" s="21"/>
      <c r="M326" s="21"/>
    </row>
    <row r="327" spans="1:13" ht="40.5" x14ac:dyDescent="0.25">
      <c r="A327" s="64"/>
      <c r="B327" s="64"/>
      <c r="C327" s="64"/>
      <c r="D327" s="64"/>
      <c r="E327" s="71" t="s">
        <v>180</v>
      </c>
      <c r="F327" s="64"/>
      <c r="G327" s="21"/>
      <c r="H327" s="21"/>
      <c r="I327" s="21"/>
      <c r="J327" s="21"/>
      <c r="K327" s="21"/>
      <c r="L327" s="21"/>
      <c r="M327" s="21"/>
    </row>
    <row r="328" spans="1:13" ht="50.25" customHeight="1" x14ac:dyDescent="0.25">
      <c r="A328" s="64"/>
      <c r="B328" s="64"/>
      <c r="C328" s="64"/>
      <c r="D328" s="64"/>
      <c r="E328" s="71" t="s">
        <v>181</v>
      </c>
      <c r="F328" s="64"/>
      <c r="G328" s="21"/>
      <c r="H328" s="21"/>
      <c r="I328" s="21"/>
      <c r="J328" s="21"/>
      <c r="K328" s="21"/>
      <c r="L328" s="21"/>
      <c r="M328" s="21"/>
    </row>
    <row r="329" spans="1:13" x14ac:dyDescent="0.25">
      <c r="A329" s="64"/>
      <c r="B329" s="64"/>
      <c r="C329" s="64"/>
      <c r="D329" s="64"/>
      <c r="E329" s="71" t="s">
        <v>181</v>
      </c>
      <c r="F329" s="64"/>
      <c r="G329" s="21"/>
      <c r="H329" s="21"/>
      <c r="I329" s="21"/>
      <c r="J329" s="21"/>
      <c r="K329" s="21"/>
      <c r="L329" s="21"/>
      <c r="M329" s="21"/>
    </row>
    <row r="330" spans="1:13" ht="64.5" customHeight="1" x14ac:dyDescent="0.25">
      <c r="A330" s="64">
        <v>2480</v>
      </c>
      <c r="B330" s="64" t="s">
        <v>9</v>
      </c>
      <c r="C330" s="64">
        <v>8</v>
      </c>
      <c r="D330" s="64">
        <v>0</v>
      </c>
      <c r="E330" s="71" t="s">
        <v>270</v>
      </c>
      <c r="F330" s="64"/>
      <c r="G330" s="21"/>
      <c r="H330" s="21"/>
      <c r="I330" s="21"/>
      <c r="J330" s="21"/>
      <c r="K330" s="21"/>
      <c r="L330" s="21"/>
      <c r="M330" s="21"/>
    </row>
    <row r="331" spans="1:13" ht="51.75" customHeight="1" x14ac:dyDescent="0.25">
      <c r="A331" s="64"/>
      <c r="B331" s="64"/>
      <c r="C331" s="64"/>
      <c r="D331" s="64"/>
      <c r="E331" s="71" t="s">
        <v>156</v>
      </c>
      <c r="F331" s="64"/>
      <c r="G331" s="21"/>
      <c r="H331" s="21"/>
      <c r="I331" s="21"/>
      <c r="J331" s="21"/>
      <c r="K331" s="21"/>
      <c r="L331" s="21"/>
      <c r="M331" s="21"/>
    </row>
    <row r="332" spans="1:13" ht="40.5" x14ac:dyDescent="0.25">
      <c r="A332" s="64">
        <v>2481</v>
      </c>
      <c r="B332" s="64" t="s">
        <v>9</v>
      </c>
      <c r="C332" s="64">
        <v>8</v>
      </c>
      <c r="D332" s="64">
        <v>1</v>
      </c>
      <c r="E332" s="71" t="s">
        <v>271</v>
      </c>
      <c r="F332" s="64"/>
      <c r="G332" s="21"/>
      <c r="H332" s="21"/>
      <c r="I332" s="21"/>
      <c r="J332" s="21"/>
      <c r="K332" s="21"/>
      <c r="L332" s="21"/>
      <c r="M332" s="21"/>
    </row>
    <row r="333" spans="1:13" ht="40.5" x14ac:dyDescent="0.25">
      <c r="A333" s="64"/>
      <c r="B333" s="64"/>
      <c r="C333" s="64"/>
      <c r="D333" s="64"/>
      <c r="E333" s="71" t="s">
        <v>180</v>
      </c>
      <c r="F333" s="64"/>
      <c r="G333" s="21"/>
      <c r="H333" s="21"/>
      <c r="I333" s="21"/>
      <c r="J333" s="21"/>
      <c r="K333" s="21"/>
      <c r="L333" s="21"/>
      <c r="M333" s="21"/>
    </row>
    <row r="334" spans="1:13" ht="67.5" customHeight="1" x14ac:dyDescent="0.25">
      <c r="A334" s="64"/>
      <c r="B334" s="64"/>
      <c r="C334" s="64"/>
      <c r="D334" s="64"/>
      <c r="E334" s="71" t="s">
        <v>181</v>
      </c>
      <c r="F334" s="64"/>
      <c r="G334" s="21"/>
      <c r="H334" s="21"/>
      <c r="I334" s="21"/>
      <c r="J334" s="21"/>
      <c r="K334" s="21"/>
      <c r="L334" s="21"/>
      <c r="M334" s="21"/>
    </row>
    <row r="335" spans="1:13" ht="54" customHeight="1" x14ac:dyDescent="0.25">
      <c r="A335" s="64"/>
      <c r="B335" s="64"/>
      <c r="C335" s="64"/>
      <c r="D335" s="64"/>
      <c r="E335" s="71" t="s">
        <v>181</v>
      </c>
      <c r="F335" s="64"/>
      <c r="G335" s="21"/>
      <c r="H335" s="21"/>
      <c r="I335" s="21"/>
      <c r="J335" s="21"/>
      <c r="K335" s="21"/>
      <c r="L335" s="21"/>
      <c r="M335" s="21"/>
    </row>
    <row r="336" spans="1:13" ht="40.5" x14ac:dyDescent="0.25">
      <c r="A336" s="64">
        <v>2482</v>
      </c>
      <c r="B336" s="64" t="s">
        <v>9</v>
      </c>
      <c r="C336" s="64">
        <v>8</v>
      </c>
      <c r="D336" s="64">
        <v>2</v>
      </c>
      <c r="E336" s="71" t="s">
        <v>272</v>
      </c>
      <c r="F336" s="64"/>
      <c r="G336" s="21"/>
      <c r="H336" s="21"/>
      <c r="I336" s="21"/>
      <c r="J336" s="21"/>
      <c r="K336" s="21"/>
      <c r="L336" s="21"/>
      <c r="M336" s="21"/>
    </row>
    <row r="337" spans="1:13" ht="40.5" x14ac:dyDescent="0.25">
      <c r="A337" s="64"/>
      <c r="B337" s="64"/>
      <c r="C337" s="64"/>
      <c r="D337" s="64"/>
      <c r="E337" s="71" t="s">
        <v>180</v>
      </c>
      <c r="F337" s="64"/>
      <c r="G337" s="21"/>
      <c r="H337" s="21"/>
      <c r="I337" s="21"/>
      <c r="J337" s="21"/>
      <c r="K337" s="21"/>
      <c r="L337" s="21"/>
      <c r="M337" s="21"/>
    </row>
    <row r="338" spans="1:13" x14ac:dyDescent="0.25">
      <c r="A338" s="64"/>
      <c r="B338" s="64"/>
      <c r="C338" s="64"/>
      <c r="D338" s="64"/>
      <c r="E338" s="71" t="s">
        <v>181</v>
      </c>
      <c r="F338" s="64"/>
      <c r="G338" s="21"/>
      <c r="H338" s="21"/>
      <c r="I338" s="21"/>
      <c r="J338" s="21"/>
      <c r="K338" s="21"/>
      <c r="L338" s="21"/>
      <c r="M338" s="21"/>
    </row>
    <row r="339" spans="1:13" x14ac:dyDescent="0.25">
      <c r="A339" s="64"/>
      <c r="B339" s="64"/>
      <c r="C339" s="64"/>
      <c r="D339" s="64"/>
      <c r="E339" s="71" t="s">
        <v>181</v>
      </c>
      <c r="F339" s="64"/>
      <c r="G339" s="21"/>
      <c r="H339" s="21"/>
      <c r="I339" s="21"/>
      <c r="J339" s="21"/>
      <c r="K339" s="21"/>
      <c r="L339" s="21"/>
      <c r="M339" s="21"/>
    </row>
    <row r="340" spans="1:13" ht="27" x14ac:dyDescent="0.25">
      <c r="A340" s="64">
        <v>2483</v>
      </c>
      <c r="B340" s="64" t="s">
        <v>9</v>
      </c>
      <c r="C340" s="64">
        <v>8</v>
      </c>
      <c r="D340" s="64">
        <v>3</v>
      </c>
      <c r="E340" s="71" t="s">
        <v>273</v>
      </c>
      <c r="F340" s="64"/>
      <c r="G340" s="21"/>
      <c r="H340" s="21"/>
      <c r="I340" s="21"/>
      <c r="J340" s="21"/>
      <c r="K340" s="21"/>
      <c r="L340" s="21"/>
      <c r="M340" s="21"/>
    </row>
    <row r="341" spans="1:13" ht="40.5" x14ac:dyDescent="0.25">
      <c r="A341" s="64"/>
      <c r="B341" s="64"/>
      <c r="C341" s="64"/>
      <c r="D341" s="64"/>
      <c r="E341" s="71" t="s">
        <v>180</v>
      </c>
      <c r="F341" s="64"/>
      <c r="G341" s="21"/>
      <c r="H341" s="21"/>
      <c r="I341" s="21"/>
      <c r="J341" s="21"/>
      <c r="K341" s="21"/>
      <c r="L341" s="21"/>
      <c r="M341" s="21"/>
    </row>
    <row r="342" spans="1:13" x14ac:dyDescent="0.25">
      <c r="A342" s="64"/>
      <c r="B342" s="64"/>
      <c r="C342" s="64"/>
      <c r="D342" s="64"/>
      <c r="E342" s="71" t="s">
        <v>181</v>
      </c>
      <c r="F342" s="64"/>
      <c r="G342" s="21"/>
      <c r="H342" s="21"/>
      <c r="I342" s="21"/>
      <c r="J342" s="21"/>
      <c r="K342" s="21"/>
      <c r="L342" s="21"/>
      <c r="M342" s="21"/>
    </row>
    <row r="343" spans="1:13" ht="56.25" customHeight="1" x14ac:dyDescent="0.25">
      <c r="A343" s="64"/>
      <c r="B343" s="64"/>
      <c r="C343" s="64"/>
      <c r="D343" s="64"/>
      <c r="E343" s="71" t="s">
        <v>181</v>
      </c>
      <c r="F343" s="64"/>
      <c r="G343" s="21"/>
      <c r="H343" s="21"/>
      <c r="I343" s="21"/>
      <c r="J343" s="21"/>
      <c r="K343" s="21"/>
      <c r="L343" s="21"/>
      <c r="M343" s="21"/>
    </row>
    <row r="344" spans="1:13" ht="40.5" x14ac:dyDescent="0.25">
      <c r="A344" s="64">
        <v>2484</v>
      </c>
      <c r="B344" s="64" t="s">
        <v>9</v>
      </c>
      <c r="C344" s="64">
        <v>8</v>
      </c>
      <c r="D344" s="64">
        <v>4</v>
      </c>
      <c r="E344" s="71" t="s">
        <v>274</v>
      </c>
      <c r="F344" s="64"/>
      <c r="G344" s="21"/>
      <c r="H344" s="21"/>
      <c r="I344" s="21"/>
      <c r="J344" s="21"/>
      <c r="K344" s="21"/>
      <c r="L344" s="21"/>
      <c r="M344" s="21"/>
    </row>
    <row r="345" spans="1:13" ht="40.5" x14ac:dyDescent="0.25">
      <c r="A345" s="64"/>
      <c r="B345" s="64"/>
      <c r="C345" s="64"/>
      <c r="D345" s="64"/>
      <c r="E345" s="71" t="s">
        <v>180</v>
      </c>
      <c r="F345" s="64"/>
      <c r="G345" s="21"/>
      <c r="H345" s="21"/>
      <c r="I345" s="21"/>
      <c r="J345" s="21"/>
      <c r="K345" s="21"/>
      <c r="L345" s="21"/>
      <c r="M345" s="21"/>
    </row>
    <row r="346" spans="1:13" ht="44.25" customHeight="1" x14ac:dyDescent="0.25">
      <c r="A346" s="64"/>
      <c r="B346" s="64"/>
      <c r="C346" s="64"/>
      <c r="D346" s="64"/>
      <c r="E346" s="71" t="s">
        <v>181</v>
      </c>
      <c r="F346" s="64"/>
      <c r="G346" s="21"/>
      <c r="H346" s="21"/>
      <c r="I346" s="21"/>
      <c r="J346" s="21"/>
      <c r="K346" s="21"/>
      <c r="L346" s="21"/>
      <c r="M346" s="21"/>
    </row>
    <row r="347" spans="1:13" x14ac:dyDescent="0.25">
      <c r="A347" s="64"/>
      <c r="B347" s="64"/>
      <c r="C347" s="64"/>
      <c r="D347" s="64"/>
      <c r="E347" s="71" t="s">
        <v>181</v>
      </c>
      <c r="F347" s="64"/>
      <c r="G347" s="21"/>
      <c r="H347" s="21"/>
      <c r="I347" s="21"/>
      <c r="J347" s="21"/>
      <c r="K347" s="21"/>
      <c r="L347" s="21"/>
      <c r="M347" s="21"/>
    </row>
    <row r="348" spans="1:13" ht="46.5" customHeight="1" x14ac:dyDescent="0.25">
      <c r="A348" s="64">
        <v>2490</v>
      </c>
      <c r="B348" s="64" t="s">
        <v>9</v>
      </c>
      <c r="C348" s="64">
        <v>9</v>
      </c>
      <c r="D348" s="64">
        <v>0</v>
      </c>
      <c r="E348" s="71" t="s">
        <v>278</v>
      </c>
      <c r="F348" s="64"/>
      <c r="G348" s="21">
        <f t="shared" ref="G348:M348" si="24">SUM(G350)</f>
        <v>-2454078</v>
      </c>
      <c r="H348" s="21">
        <f t="shared" si="24"/>
        <v>0</v>
      </c>
      <c r="I348" s="21">
        <f t="shared" si="24"/>
        <v>-2454078</v>
      </c>
      <c r="J348" s="21">
        <f t="shared" si="24"/>
        <v>-603781.09523809527</v>
      </c>
      <c r="K348" s="21">
        <f t="shared" si="24"/>
        <v>-1207562.1904761905</v>
      </c>
      <c r="L348" s="21">
        <f t="shared" si="24"/>
        <v>-1821081.6904761903</v>
      </c>
      <c r="M348" s="21">
        <f t="shared" si="24"/>
        <v>-2454078</v>
      </c>
    </row>
    <row r="349" spans="1:13" ht="48.75" customHeight="1" x14ac:dyDescent="0.25">
      <c r="A349" s="64"/>
      <c r="B349" s="64"/>
      <c r="C349" s="64"/>
      <c r="D349" s="64"/>
      <c r="E349" s="71" t="s">
        <v>156</v>
      </c>
      <c r="F349" s="64"/>
      <c r="G349" s="21"/>
      <c r="H349" s="21"/>
      <c r="I349" s="21"/>
      <c r="J349" s="21"/>
      <c r="K349" s="21"/>
      <c r="L349" s="21"/>
      <c r="M349" s="21"/>
    </row>
    <row r="350" spans="1:13" ht="27" x14ac:dyDescent="0.25">
      <c r="A350" s="64">
        <v>2491</v>
      </c>
      <c r="B350" s="64" t="s">
        <v>9</v>
      </c>
      <c r="C350" s="64">
        <v>9</v>
      </c>
      <c r="D350" s="64">
        <v>1</v>
      </c>
      <c r="E350" s="71" t="s">
        <v>278</v>
      </c>
      <c r="F350" s="64"/>
      <c r="G350" s="21">
        <f>H350+I350</f>
        <v>-2454078</v>
      </c>
      <c r="H350" s="21"/>
      <c r="I350" s="21">
        <v>-2454078</v>
      </c>
      <c r="J350" s="146">
        <f>+G350/252*62</f>
        <v>-603781.09523809527</v>
      </c>
      <c r="K350" s="146">
        <f>+G350/252*124</f>
        <v>-1207562.1904761905</v>
      </c>
      <c r="L350" s="146">
        <f>+G350/252*187</f>
        <v>-1821081.6904761903</v>
      </c>
      <c r="M350" s="146">
        <f>+G350</f>
        <v>-2454078</v>
      </c>
    </row>
    <row r="351" spans="1:13" ht="40.5" x14ac:dyDescent="0.25">
      <c r="A351" s="64"/>
      <c r="B351" s="64"/>
      <c r="C351" s="64"/>
      <c r="D351" s="64"/>
      <c r="E351" s="71" t="s">
        <v>180</v>
      </c>
      <c r="F351" s="64"/>
      <c r="G351" s="21"/>
      <c r="H351" s="21"/>
      <c r="I351" s="21"/>
      <c r="J351" s="21"/>
      <c r="K351" s="21"/>
      <c r="L351" s="21"/>
      <c r="M351" s="21"/>
    </row>
    <row r="352" spans="1:13" x14ac:dyDescent="0.25">
      <c r="A352" s="64"/>
      <c r="B352" s="64"/>
      <c r="C352" s="64"/>
      <c r="D352" s="64"/>
      <c r="E352" s="71" t="s">
        <v>181</v>
      </c>
      <c r="F352" s="64"/>
      <c r="G352" s="21"/>
      <c r="H352" s="21"/>
      <c r="I352" s="21"/>
      <c r="J352" s="21"/>
      <c r="K352" s="21"/>
      <c r="L352" s="21"/>
      <c r="M352" s="21"/>
    </row>
    <row r="353" spans="1:17" x14ac:dyDescent="0.25">
      <c r="A353" s="64"/>
      <c r="B353" s="64"/>
      <c r="C353" s="64"/>
      <c r="D353" s="64"/>
      <c r="E353" s="71" t="s">
        <v>181</v>
      </c>
      <c r="F353" s="64"/>
      <c r="G353" s="21"/>
      <c r="H353" s="21"/>
      <c r="I353" s="21"/>
      <c r="J353" s="21"/>
      <c r="K353" s="21"/>
      <c r="L353" s="21"/>
      <c r="M353" s="21"/>
    </row>
    <row r="354" spans="1:17" ht="40.5" x14ac:dyDescent="0.25">
      <c r="A354" s="64">
        <v>2500</v>
      </c>
      <c r="B354" s="64" t="s">
        <v>10</v>
      </c>
      <c r="C354" s="64">
        <v>0</v>
      </c>
      <c r="D354" s="64">
        <v>0</v>
      </c>
      <c r="E354" s="71" t="s">
        <v>279</v>
      </c>
      <c r="F354" s="64"/>
      <c r="G354" s="21">
        <f t="shared" ref="G354:M354" si="25">G356+G372+G378+G384+G390+G396</f>
        <v>870950.77299999993</v>
      </c>
      <c r="H354" s="21">
        <f t="shared" si="25"/>
        <v>773805.04599999986</v>
      </c>
      <c r="I354" s="21">
        <f t="shared" si="25"/>
        <v>97145.726999999999</v>
      </c>
      <c r="J354" s="21">
        <f t="shared" si="25"/>
        <v>254612.37111904717</v>
      </c>
      <c r="K354" s="21">
        <f t="shared" si="25"/>
        <v>437759.52619047731</v>
      </c>
      <c r="L354" s="21">
        <f t="shared" si="25"/>
        <v>641960.61645635124</v>
      </c>
      <c r="M354" s="21">
        <f t="shared" si="25"/>
        <v>870950.77299999993</v>
      </c>
    </row>
    <row r="355" spans="1:17" x14ac:dyDescent="0.25">
      <c r="A355" s="64"/>
      <c r="B355" s="64"/>
      <c r="C355" s="64"/>
      <c r="D355" s="64"/>
      <c r="E355" s="71" t="s">
        <v>154</v>
      </c>
      <c r="F355" s="64"/>
      <c r="G355" s="21"/>
      <c r="H355" s="21"/>
      <c r="I355" s="21"/>
      <c r="J355" s="21"/>
      <c r="K355" s="21"/>
      <c r="L355" s="21"/>
      <c r="M355" s="21"/>
    </row>
    <row r="356" spans="1:17" x14ac:dyDescent="0.25">
      <c r="A356" s="64">
        <v>2510</v>
      </c>
      <c r="B356" s="64" t="s">
        <v>10</v>
      </c>
      <c r="C356" s="64">
        <v>1</v>
      </c>
      <c r="D356" s="64">
        <v>0</v>
      </c>
      <c r="E356" s="71" t="s">
        <v>280</v>
      </c>
      <c r="F356" s="64"/>
      <c r="G356" s="21">
        <f t="shared" ref="G356:M356" si="26">G358</f>
        <v>634337.24599999993</v>
      </c>
      <c r="H356" s="21">
        <f t="shared" si="26"/>
        <v>632337.24599999993</v>
      </c>
      <c r="I356" s="21">
        <f t="shared" si="26"/>
        <v>2000</v>
      </c>
      <c r="J356" s="21">
        <f t="shared" si="26"/>
        <v>126775.35999206302</v>
      </c>
      <c r="K356" s="21">
        <f t="shared" si="26"/>
        <v>267114.98093650909</v>
      </c>
      <c r="L356" s="21">
        <f t="shared" si="26"/>
        <v>439427.27596428775</v>
      </c>
      <c r="M356" s="21">
        <f t="shared" si="26"/>
        <v>634337.24599999993</v>
      </c>
    </row>
    <row r="357" spans="1:17" ht="50.25" customHeight="1" x14ac:dyDescent="0.25">
      <c r="A357" s="64"/>
      <c r="B357" s="64"/>
      <c r="C357" s="64"/>
      <c r="D357" s="64"/>
      <c r="E357" s="71" t="s">
        <v>156</v>
      </c>
      <c r="F357" s="64"/>
      <c r="G357" s="21"/>
      <c r="H357" s="21"/>
      <c r="I357" s="21"/>
      <c r="J357" s="21"/>
      <c r="K357" s="21"/>
      <c r="L357" s="21"/>
      <c r="M357" s="21"/>
    </row>
    <row r="358" spans="1:17" ht="27" customHeight="1" x14ac:dyDescent="0.25">
      <c r="A358" s="64">
        <v>2511</v>
      </c>
      <c r="B358" s="64" t="s">
        <v>10</v>
      </c>
      <c r="C358" s="64">
        <v>1</v>
      </c>
      <c r="D358" s="64">
        <v>1</v>
      </c>
      <c r="E358" s="71" t="s">
        <v>280</v>
      </c>
      <c r="F358" s="64"/>
      <c r="G358" s="21">
        <f>SUM(G360:G371)</f>
        <v>634337.24599999993</v>
      </c>
      <c r="H358" s="21">
        <f t="shared" ref="H358:M358" si="27">SUM(H360:H371)</f>
        <v>632337.24599999993</v>
      </c>
      <c r="I358" s="21">
        <f t="shared" si="27"/>
        <v>2000</v>
      </c>
      <c r="J358" s="21">
        <f t="shared" si="27"/>
        <v>126775.35999206302</v>
      </c>
      <c r="K358" s="21">
        <f t="shared" si="27"/>
        <v>267114.98093650909</v>
      </c>
      <c r="L358" s="21">
        <f t="shared" si="27"/>
        <v>439427.27596428775</v>
      </c>
      <c r="M358" s="21">
        <f t="shared" si="27"/>
        <v>634337.24599999993</v>
      </c>
    </row>
    <row r="359" spans="1:17" ht="19.5" customHeight="1" x14ac:dyDescent="0.25">
      <c r="A359" s="64"/>
      <c r="B359" s="64"/>
      <c r="C359" s="64"/>
      <c r="D359" s="64"/>
      <c r="E359" s="71" t="s">
        <v>180</v>
      </c>
      <c r="F359" s="64"/>
      <c r="G359" s="21"/>
      <c r="H359" s="21"/>
      <c r="I359" s="21"/>
      <c r="J359" s="21"/>
      <c r="K359" s="21"/>
      <c r="L359" s="21"/>
      <c r="M359" s="21"/>
      <c r="P359" s="273"/>
    </row>
    <row r="360" spans="1:17" ht="18.75" customHeight="1" x14ac:dyDescent="0.25">
      <c r="A360" s="64"/>
      <c r="B360" s="64"/>
      <c r="C360" s="64"/>
      <c r="D360" s="64"/>
      <c r="E360" s="71" t="s">
        <v>158</v>
      </c>
      <c r="F360" s="64" t="s">
        <v>20</v>
      </c>
      <c r="G360" s="21">
        <f>SUM(H360:I360)</f>
        <v>533704.61599999992</v>
      </c>
      <c r="H360" s="21">
        <v>533704.61599999992</v>
      </c>
      <c r="I360" s="21"/>
      <c r="J360" s="146">
        <v>100438.07126190365</v>
      </c>
      <c r="K360" s="146">
        <v>212541.76046031798</v>
      </c>
      <c r="L360" s="146">
        <v>366182.33842460398</v>
      </c>
      <c r="M360" s="146">
        <f t="shared" ref="M360:M371" si="28">+G360</f>
        <v>533704.61599999992</v>
      </c>
      <c r="N360" s="153"/>
      <c r="O360" s="153"/>
    </row>
    <row r="361" spans="1:17" ht="18" customHeight="1" x14ac:dyDescent="0.25">
      <c r="A361" s="64"/>
      <c r="B361" s="64"/>
      <c r="C361" s="64"/>
      <c r="D361" s="64"/>
      <c r="E361" s="71" t="s">
        <v>609</v>
      </c>
      <c r="F361" s="64" t="s">
        <v>30</v>
      </c>
      <c r="G361" s="21">
        <f>SUM(H361:I361)</f>
        <v>0</v>
      </c>
      <c r="H361" s="21">
        <v>0</v>
      </c>
      <c r="I361" s="21"/>
      <c r="J361" s="146">
        <v>0</v>
      </c>
      <c r="K361" s="146">
        <v>0</v>
      </c>
      <c r="L361" s="146">
        <v>0</v>
      </c>
      <c r="M361" s="146">
        <f t="shared" si="28"/>
        <v>0</v>
      </c>
    </row>
    <row r="362" spans="1:17" ht="18" customHeight="1" x14ac:dyDescent="0.25">
      <c r="A362" s="64"/>
      <c r="B362" s="64"/>
      <c r="C362" s="64"/>
      <c r="D362" s="64"/>
      <c r="E362" s="71" t="s">
        <v>552</v>
      </c>
      <c r="F362" s="64" t="s">
        <v>40</v>
      </c>
      <c r="G362" s="21">
        <f>SUM(H362:I362)</f>
        <v>13022</v>
      </c>
      <c r="H362" s="21">
        <v>13022</v>
      </c>
      <c r="I362" s="21"/>
      <c r="J362" s="146">
        <v>3393.031746031746</v>
      </c>
      <c r="K362" s="146">
        <v>6584.063492063492</v>
      </c>
      <c r="L362" s="146">
        <v>9826.563492063493</v>
      </c>
      <c r="M362" s="146">
        <f t="shared" si="28"/>
        <v>13022</v>
      </c>
      <c r="O362" s="153"/>
      <c r="P362" s="153"/>
      <c r="Q362" s="153"/>
    </row>
    <row r="363" spans="1:17" ht="18" customHeight="1" x14ac:dyDescent="0.25">
      <c r="A363" s="64"/>
      <c r="B363" s="64"/>
      <c r="C363" s="64"/>
      <c r="D363" s="64"/>
      <c r="E363" s="71" t="s">
        <v>554</v>
      </c>
      <c r="F363" s="64" t="s">
        <v>82</v>
      </c>
      <c r="G363" s="21">
        <f>SUM(H363:I363)</f>
        <v>900</v>
      </c>
      <c r="H363" s="21">
        <v>900</v>
      </c>
      <c r="I363" s="21"/>
      <c r="J363" s="146">
        <v>418.25396825396825</v>
      </c>
      <c r="K363" s="146">
        <v>836.50793650793651</v>
      </c>
      <c r="L363" s="146">
        <v>900</v>
      </c>
      <c r="M363" s="146">
        <f t="shared" si="28"/>
        <v>900</v>
      </c>
    </row>
    <row r="364" spans="1:17" ht="18" customHeight="1" x14ac:dyDescent="0.25">
      <c r="A364" s="64"/>
      <c r="B364" s="64"/>
      <c r="C364" s="64"/>
      <c r="D364" s="64"/>
      <c r="E364" s="71" t="s">
        <v>760</v>
      </c>
      <c r="F364" s="64" t="s">
        <v>29</v>
      </c>
      <c r="G364" s="21">
        <f t="shared" ref="G364:G371" si="29">SUM(H364:I364)</f>
        <v>600</v>
      </c>
      <c r="H364" s="21">
        <v>600</v>
      </c>
      <c r="I364" s="21"/>
      <c r="J364" s="146">
        <v>600</v>
      </c>
      <c r="K364" s="146">
        <v>600</v>
      </c>
      <c r="L364" s="146">
        <v>600</v>
      </c>
      <c r="M364" s="146">
        <f t="shared" si="28"/>
        <v>600</v>
      </c>
      <c r="N364" s="153"/>
      <c r="O364" s="153"/>
      <c r="P364" s="153"/>
      <c r="Q364" s="153"/>
    </row>
    <row r="365" spans="1:17" ht="18" customHeight="1" x14ac:dyDescent="0.25">
      <c r="A365" s="64"/>
      <c r="B365" s="64"/>
      <c r="C365" s="64"/>
      <c r="D365" s="64"/>
      <c r="E365" s="71" t="s">
        <v>546</v>
      </c>
      <c r="F365" s="64" t="s">
        <v>41</v>
      </c>
      <c r="G365" s="21">
        <f t="shared" si="29"/>
        <v>51.4</v>
      </c>
      <c r="H365" s="21">
        <v>51.4</v>
      </c>
      <c r="I365" s="21"/>
      <c r="J365" s="146">
        <v>51.4</v>
      </c>
      <c r="K365" s="146">
        <v>51.4</v>
      </c>
      <c r="L365" s="146">
        <v>51.4</v>
      </c>
      <c r="M365" s="146">
        <f t="shared" si="28"/>
        <v>51.4</v>
      </c>
      <c r="N365" s="153"/>
    </row>
    <row r="366" spans="1:17" ht="18.75" customHeight="1" x14ac:dyDescent="0.25">
      <c r="A366" s="64"/>
      <c r="B366" s="64"/>
      <c r="C366" s="64"/>
      <c r="D366" s="64"/>
      <c r="E366" s="71" t="s">
        <v>169</v>
      </c>
      <c r="F366" s="64">
        <v>4252</v>
      </c>
      <c r="G366" s="21">
        <f t="shared" si="29"/>
        <v>3000</v>
      </c>
      <c r="H366" s="21">
        <v>3000</v>
      </c>
      <c r="I366" s="21"/>
      <c r="J366" s="146">
        <v>1476.1904761904761</v>
      </c>
      <c r="K366" s="146">
        <v>1476.1904761904761</v>
      </c>
      <c r="L366" s="146">
        <v>2226.1904761904761</v>
      </c>
      <c r="M366" s="146">
        <f t="shared" si="28"/>
        <v>3000</v>
      </c>
    </row>
    <row r="367" spans="1:17" x14ac:dyDescent="0.25">
      <c r="A367" s="64"/>
      <c r="B367" s="64"/>
      <c r="C367" s="64"/>
      <c r="D367" s="64"/>
      <c r="E367" s="9" t="s">
        <v>645</v>
      </c>
      <c r="F367" s="64" t="s">
        <v>44</v>
      </c>
      <c r="G367" s="21">
        <f t="shared" si="29"/>
        <v>560</v>
      </c>
      <c r="H367" s="21">
        <v>560</v>
      </c>
      <c r="I367" s="21"/>
      <c r="J367" s="146">
        <v>137.77777777777777</v>
      </c>
      <c r="K367" s="146">
        <v>275.55555555555554</v>
      </c>
      <c r="L367" s="146">
        <v>415.5555555555556</v>
      </c>
      <c r="M367" s="146">
        <f t="shared" si="28"/>
        <v>560</v>
      </c>
    </row>
    <row r="368" spans="1:17" ht="15.75" customHeight="1" x14ac:dyDescent="0.25">
      <c r="A368" s="64"/>
      <c r="B368" s="64"/>
      <c r="C368" s="64"/>
      <c r="D368" s="64"/>
      <c r="E368" s="71" t="s">
        <v>582</v>
      </c>
      <c r="F368" s="64">
        <v>4264</v>
      </c>
      <c r="G368" s="21">
        <f t="shared" si="29"/>
        <v>74199.23</v>
      </c>
      <c r="H368" s="21">
        <v>74199.23</v>
      </c>
      <c r="I368" s="21"/>
      <c r="J368" s="146">
        <v>17538.412539683188</v>
      </c>
      <c r="K368" s="146">
        <v>40305.058571429247</v>
      </c>
      <c r="L368" s="146">
        <v>53030.783571429813</v>
      </c>
      <c r="M368" s="146">
        <f t="shared" si="28"/>
        <v>74199.23</v>
      </c>
      <c r="N368" s="270"/>
      <c r="O368" s="270"/>
      <c r="P368" s="270"/>
    </row>
    <row r="369" spans="1:13" x14ac:dyDescent="0.25">
      <c r="A369" s="64"/>
      <c r="B369" s="64"/>
      <c r="C369" s="64"/>
      <c r="D369" s="64"/>
      <c r="E369" s="71" t="s">
        <v>600</v>
      </c>
      <c r="F369" s="64" t="s">
        <v>51</v>
      </c>
      <c r="G369" s="21">
        <f t="shared" si="29"/>
        <v>6300</v>
      </c>
      <c r="H369" s="21">
        <v>6300</v>
      </c>
      <c r="I369" s="21"/>
      <c r="J369" s="146">
        <v>1476.1904761904761</v>
      </c>
      <c r="K369" s="146">
        <v>2952.3809523809523</v>
      </c>
      <c r="L369" s="146">
        <v>4452.3809523809523</v>
      </c>
      <c r="M369" s="146">
        <f t="shared" si="28"/>
        <v>6300</v>
      </c>
    </row>
    <row r="370" spans="1:13" x14ac:dyDescent="0.25">
      <c r="A370" s="64"/>
      <c r="B370" s="64"/>
      <c r="C370" s="64"/>
      <c r="D370" s="64"/>
      <c r="E370" s="71" t="s">
        <v>178</v>
      </c>
      <c r="F370" s="64">
        <v>5122</v>
      </c>
      <c r="G370" s="21">
        <f t="shared" si="29"/>
        <v>1000</v>
      </c>
      <c r="H370" s="21"/>
      <c r="I370" s="21">
        <v>1000</v>
      </c>
      <c r="J370" s="146">
        <v>246.03174603174602</v>
      </c>
      <c r="K370" s="146">
        <v>492.06349206349205</v>
      </c>
      <c r="L370" s="146">
        <v>742.06349206349205</v>
      </c>
      <c r="M370" s="146">
        <f t="shared" si="28"/>
        <v>1000</v>
      </c>
    </row>
    <row r="371" spans="1:13" x14ac:dyDescent="0.25">
      <c r="A371" s="64"/>
      <c r="B371" s="64"/>
      <c r="C371" s="64"/>
      <c r="D371" s="64"/>
      <c r="E371" s="71" t="s">
        <v>555</v>
      </c>
      <c r="F371" s="64">
        <v>5129</v>
      </c>
      <c r="G371" s="21">
        <f t="shared" si="29"/>
        <v>1000</v>
      </c>
      <c r="H371" s="21"/>
      <c r="I371" s="21">
        <v>1000</v>
      </c>
      <c r="J371" s="146">
        <v>1000</v>
      </c>
      <c r="K371" s="146">
        <v>1000</v>
      </c>
      <c r="L371" s="146">
        <v>1000</v>
      </c>
      <c r="M371" s="146">
        <f t="shared" si="28"/>
        <v>1000</v>
      </c>
    </row>
    <row r="372" spans="1:13" x14ac:dyDescent="0.25">
      <c r="A372" s="64">
        <v>2520</v>
      </c>
      <c r="B372" s="64" t="s">
        <v>10</v>
      </c>
      <c r="C372" s="64">
        <v>2</v>
      </c>
      <c r="D372" s="64">
        <v>0</v>
      </c>
      <c r="E372" s="71" t="s">
        <v>281</v>
      </c>
      <c r="F372" s="64"/>
      <c r="G372" s="21"/>
      <c r="H372" s="21"/>
      <c r="I372" s="21"/>
      <c r="J372" s="21"/>
      <c r="K372" s="21"/>
      <c r="L372" s="21"/>
      <c r="M372" s="21"/>
    </row>
    <row r="373" spans="1:13" ht="56.25" customHeight="1" x14ac:dyDescent="0.25">
      <c r="A373" s="64"/>
      <c r="B373" s="64"/>
      <c r="C373" s="64"/>
      <c r="D373" s="64"/>
      <c r="E373" s="71" t="s">
        <v>156</v>
      </c>
      <c r="F373" s="64"/>
      <c r="G373" s="21"/>
      <c r="H373" s="21"/>
      <c r="I373" s="21"/>
      <c r="J373" s="21"/>
      <c r="K373" s="21"/>
      <c r="L373" s="21"/>
      <c r="M373" s="21"/>
    </row>
    <row r="374" spans="1:13" x14ac:dyDescent="0.25">
      <c r="A374" s="64">
        <v>2521</v>
      </c>
      <c r="B374" s="64" t="s">
        <v>10</v>
      </c>
      <c r="C374" s="64">
        <v>2</v>
      </c>
      <c r="D374" s="64">
        <v>1</v>
      </c>
      <c r="E374" s="71" t="s">
        <v>282</v>
      </c>
      <c r="F374" s="64"/>
      <c r="G374" s="21"/>
      <c r="H374" s="21"/>
      <c r="I374" s="21"/>
      <c r="J374" s="21"/>
      <c r="K374" s="21"/>
      <c r="L374" s="21"/>
      <c r="M374" s="21"/>
    </row>
    <row r="375" spans="1:13" ht="40.5" x14ac:dyDescent="0.25">
      <c r="A375" s="64"/>
      <c r="B375" s="64"/>
      <c r="C375" s="64"/>
      <c r="D375" s="64"/>
      <c r="E375" s="71" t="s">
        <v>180</v>
      </c>
      <c r="F375" s="64"/>
      <c r="G375" s="21"/>
      <c r="H375" s="21"/>
      <c r="I375" s="21"/>
      <c r="J375" s="21"/>
      <c r="K375" s="21"/>
      <c r="L375" s="21"/>
      <c r="M375" s="21"/>
    </row>
    <row r="376" spans="1:13" ht="22.5" customHeight="1" x14ac:dyDescent="0.25">
      <c r="A376" s="64"/>
      <c r="B376" s="64"/>
      <c r="C376" s="64"/>
      <c r="D376" s="64"/>
      <c r="E376" s="71" t="s">
        <v>181</v>
      </c>
      <c r="F376" s="64"/>
      <c r="G376" s="21"/>
      <c r="H376" s="21"/>
      <c r="I376" s="21"/>
      <c r="J376" s="21"/>
      <c r="K376" s="21"/>
      <c r="L376" s="21"/>
      <c r="M376" s="21"/>
    </row>
    <row r="377" spans="1:13" x14ac:dyDescent="0.25">
      <c r="A377" s="64"/>
      <c r="B377" s="64"/>
      <c r="C377" s="64"/>
      <c r="D377" s="64"/>
      <c r="E377" s="71" t="s">
        <v>181</v>
      </c>
      <c r="F377" s="64"/>
      <c r="G377" s="21"/>
      <c r="H377" s="21"/>
      <c r="I377" s="21"/>
      <c r="J377" s="21"/>
      <c r="K377" s="21"/>
      <c r="L377" s="21"/>
      <c r="M377" s="21"/>
    </row>
    <row r="378" spans="1:13" ht="21.75" customHeight="1" x14ac:dyDescent="0.25">
      <c r="A378" s="64">
        <v>2530</v>
      </c>
      <c r="B378" s="64" t="s">
        <v>10</v>
      </c>
      <c r="C378" s="64">
        <v>3</v>
      </c>
      <c r="D378" s="64">
        <v>0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54.75" customHeight="1" x14ac:dyDescent="0.25">
      <c r="A379" s="64"/>
      <c r="B379" s="64"/>
      <c r="C379" s="64"/>
      <c r="D379" s="64"/>
      <c r="E379" s="71" t="s">
        <v>156</v>
      </c>
      <c r="F379" s="64"/>
      <c r="G379" s="21"/>
      <c r="H379" s="21"/>
      <c r="I379" s="21"/>
      <c r="J379" s="21"/>
      <c r="K379" s="21"/>
      <c r="L379" s="21"/>
      <c r="M379" s="21"/>
    </row>
    <row r="380" spans="1:13" x14ac:dyDescent="0.25">
      <c r="A380" s="64">
        <v>2531</v>
      </c>
      <c r="B380" s="64" t="s">
        <v>10</v>
      </c>
      <c r="C380" s="64">
        <v>3</v>
      </c>
      <c r="D380" s="64">
        <v>1</v>
      </c>
      <c r="E380" s="71" t="s">
        <v>283</v>
      </c>
      <c r="F380" s="64"/>
      <c r="G380" s="21"/>
      <c r="H380" s="21"/>
      <c r="I380" s="21"/>
      <c r="J380" s="21"/>
      <c r="K380" s="21"/>
      <c r="L380" s="21"/>
      <c r="M380" s="21"/>
    </row>
    <row r="381" spans="1:13" ht="40.5" x14ac:dyDescent="0.25">
      <c r="A381" s="64"/>
      <c r="B381" s="64"/>
      <c r="C381" s="64"/>
      <c r="D381" s="64"/>
      <c r="E381" s="71" t="s">
        <v>180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/>
      <c r="B382" s="64"/>
      <c r="C382" s="64"/>
      <c r="D382" s="64"/>
      <c r="E382" s="71" t="s">
        <v>181</v>
      </c>
      <c r="F382" s="64"/>
      <c r="G382" s="21"/>
      <c r="H382" s="21"/>
      <c r="I382" s="21"/>
      <c r="J382" s="21"/>
      <c r="K382" s="21"/>
      <c r="L382" s="21"/>
      <c r="M382" s="21"/>
    </row>
    <row r="383" spans="1:13" x14ac:dyDescent="0.25">
      <c r="A383" s="64"/>
      <c r="B383" s="64"/>
      <c r="C383" s="64"/>
      <c r="D383" s="64"/>
      <c r="E383" s="71" t="s">
        <v>181</v>
      </c>
      <c r="F383" s="64"/>
      <c r="G383" s="21"/>
      <c r="H383" s="21"/>
      <c r="I383" s="21"/>
      <c r="J383" s="21"/>
      <c r="K383" s="21"/>
      <c r="L383" s="21"/>
      <c r="M383" s="21"/>
    </row>
    <row r="384" spans="1:13" ht="38.25" customHeight="1" x14ac:dyDescent="0.25">
      <c r="A384" s="64">
        <v>2540</v>
      </c>
      <c r="B384" s="64" t="s">
        <v>10</v>
      </c>
      <c r="C384" s="64">
        <v>4</v>
      </c>
      <c r="D384" s="64">
        <v>0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5" ht="50.25" customHeight="1" x14ac:dyDescent="0.25">
      <c r="A385" s="64"/>
      <c r="B385" s="64"/>
      <c r="C385" s="64"/>
      <c r="D385" s="64"/>
      <c r="E385" s="71" t="s">
        <v>156</v>
      </c>
      <c r="F385" s="64"/>
      <c r="G385" s="21"/>
      <c r="H385" s="21"/>
      <c r="I385" s="21"/>
      <c r="J385" s="21"/>
      <c r="K385" s="21"/>
      <c r="L385" s="21"/>
      <c r="M385" s="21"/>
    </row>
    <row r="386" spans="1:15" ht="27" x14ac:dyDescent="0.25">
      <c r="A386" s="64">
        <v>2541</v>
      </c>
      <c r="B386" s="64" t="s">
        <v>10</v>
      </c>
      <c r="C386" s="64">
        <v>4</v>
      </c>
      <c r="D386" s="64">
        <v>1</v>
      </c>
      <c r="E386" s="71" t="s">
        <v>284</v>
      </c>
      <c r="F386" s="64"/>
      <c r="G386" s="21"/>
      <c r="H386" s="21"/>
      <c r="I386" s="21"/>
      <c r="J386" s="21"/>
      <c r="K386" s="21"/>
      <c r="L386" s="21"/>
      <c r="M386" s="21"/>
    </row>
    <row r="387" spans="1:15" ht="40.5" x14ac:dyDescent="0.25">
      <c r="A387" s="64"/>
      <c r="B387" s="64"/>
      <c r="C387" s="64"/>
      <c r="D387" s="64"/>
      <c r="E387" s="71" t="s">
        <v>180</v>
      </c>
      <c r="F387" s="64"/>
      <c r="G387" s="21"/>
      <c r="H387" s="21"/>
      <c r="I387" s="21"/>
      <c r="J387" s="21"/>
      <c r="K387" s="21"/>
      <c r="L387" s="21"/>
      <c r="M387" s="21"/>
    </row>
    <row r="388" spans="1:15" ht="51" customHeight="1" x14ac:dyDescent="0.25">
      <c r="A388" s="64"/>
      <c r="B388" s="64"/>
      <c r="C388" s="64"/>
      <c r="D388" s="64"/>
      <c r="E388" s="71" t="s">
        <v>181</v>
      </c>
      <c r="F388" s="64"/>
      <c r="G388" s="21"/>
      <c r="H388" s="21"/>
      <c r="I388" s="21"/>
      <c r="J388" s="21"/>
      <c r="K388" s="21"/>
      <c r="L388" s="21"/>
      <c r="M388" s="21"/>
    </row>
    <row r="389" spans="1:15" x14ac:dyDescent="0.25">
      <c r="A389" s="64"/>
      <c r="B389" s="64"/>
      <c r="C389" s="64"/>
      <c r="D389" s="64"/>
      <c r="E389" s="71" t="s">
        <v>181</v>
      </c>
      <c r="F389" s="64"/>
      <c r="G389" s="21"/>
      <c r="H389" s="21"/>
      <c r="I389" s="21"/>
      <c r="J389" s="21"/>
      <c r="K389" s="21"/>
      <c r="L389" s="21"/>
      <c r="M389" s="21"/>
    </row>
    <row r="390" spans="1:15" ht="27" x14ac:dyDescent="0.25">
      <c r="A390" s="64">
        <v>2550</v>
      </c>
      <c r="B390" s="64" t="s">
        <v>10</v>
      </c>
      <c r="C390" s="64">
        <v>5</v>
      </c>
      <c r="D390" s="64">
        <v>0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5" ht="56.25" customHeight="1" x14ac:dyDescent="0.25">
      <c r="A391" s="64"/>
      <c r="B391" s="64"/>
      <c r="C391" s="64"/>
      <c r="D391" s="64"/>
      <c r="E391" s="71" t="s">
        <v>156</v>
      </c>
      <c r="F391" s="64"/>
      <c r="G391" s="21"/>
      <c r="H391" s="21"/>
      <c r="I391" s="21"/>
      <c r="J391" s="21"/>
      <c r="K391" s="21"/>
      <c r="L391" s="21"/>
      <c r="M391" s="21"/>
    </row>
    <row r="392" spans="1:15" ht="27" x14ac:dyDescent="0.25">
      <c r="A392" s="64">
        <v>2551</v>
      </c>
      <c r="B392" s="64" t="s">
        <v>10</v>
      </c>
      <c r="C392" s="64">
        <v>5</v>
      </c>
      <c r="D392" s="64">
        <v>1</v>
      </c>
      <c r="E392" s="71" t="s">
        <v>285</v>
      </c>
      <c r="F392" s="64"/>
      <c r="G392" s="21"/>
      <c r="H392" s="21"/>
      <c r="I392" s="21"/>
      <c r="J392" s="21"/>
      <c r="K392" s="21"/>
      <c r="L392" s="21"/>
      <c r="M392" s="21"/>
    </row>
    <row r="393" spans="1:15" ht="40.5" x14ac:dyDescent="0.25">
      <c r="A393" s="64"/>
      <c r="B393" s="64"/>
      <c r="C393" s="64"/>
      <c r="D393" s="64"/>
      <c r="E393" s="71" t="s">
        <v>180</v>
      </c>
      <c r="F393" s="64"/>
      <c r="G393" s="21"/>
      <c r="H393" s="21"/>
      <c r="I393" s="21"/>
      <c r="J393" s="21"/>
      <c r="K393" s="21"/>
      <c r="L393" s="21"/>
      <c r="M393" s="21"/>
    </row>
    <row r="394" spans="1:15" ht="36.75" customHeight="1" x14ac:dyDescent="0.25">
      <c r="A394" s="64"/>
      <c r="B394" s="64"/>
      <c r="C394" s="64"/>
      <c r="D394" s="64"/>
      <c r="E394" s="71" t="s">
        <v>181</v>
      </c>
      <c r="F394" s="64"/>
      <c r="G394" s="21"/>
      <c r="H394" s="21"/>
      <c r="I394" s="21"/>
      <c r="J394" s="21"/>
      <c r="K394" s="21"/>
      <c r="L394" s="21"/>
      <c r="M394" s="21"/>
    </row>
    <row r="395" spans="1:15" x14ac:dyDescent="0.25">
      <c r="A395" s="64"/>
      <c r="B395" s="64"/>
      <c r="C395" s="64"/>
      <c r="D395" s="64"/>
      <c r="E395" s="71" t="s">
        <v>181</v>
      </c>
      <c r="F395" s="64"/>
      <c r="G395" s="21"/>
      <c r="H395" s="21"/>
      <c r="I395" s="21"/>
      <c r="J395" s="21"/>
      <c r="K395" s="21"/>
      <c r="L395" s="21"/>
      <c r="M395" s="21"/>
    </row>
    <row r="396" spans="1:15" ht="42.75" customHeight="1" x14ac:dyDescent="0.25">
      <c r="A396" s="64">
        <v>2560</v>
      </c>
      <c r="B396" s="64" t="s">
        <v>10</v>
      </c>
      <c r="C396" s="64">
        <v>6</v>
      </c>
      <c r="D396" s="64">
        <v>0</v>
      </c>
      <c r="E396" s="71" t="s">
        <v>286</v>
      </c>
      <c r="F396" s="64"/>
      <c r="G396" s="21">
        <f t="shared" ref="G396:M396" si="30">G398</f>
        <v>236613.527</v>
      </c>
      <c r="H396" s="21">
        <f t="shared" si="30"/>
        <v>141467.79999999999</v>
      </c>
      <c r="I396" s="21">
        <f t="shared" si="30"/>
        <v>95145.726999999999</v>
      </c>
      <c r="J396" s="21">
        <f t="shared" si="30"/>
        <v>127837.01112698413</v>
      </c>
      <c r="K396" s="21">
        <f t="shared" si="30"/>
        <v>170644.54525396824</v>
      </c>
      <c r="L396" s="21">
        <f t="shared" si="30"/>
        <v>202533.34049206349</v>
      </c>
      <c r="M396" s="21">
        <f t="shared" si="30"/>
        <v>236613.527</v>
      </c>
    </row>
    <row r="397" spans="1:15" ht="53.25" customHeight="1" x14ac:dyDescent="0.25">
      <c r="A397" s="64"/>
      <c r="B397" s="64"/>
      <c r="C397" s="64"/>
      <c r="D397" s="64"/>
      <c r="E397" s="71" t="s">
        <v>156</v>
      </c>
      <c r="F397" s="64"/>
      <c r="G397" s="21"/>
      <c r="H397" s="21"/>
      <c r="I397" s="21"/>
      <c r="J397" s="21"/>
      <c r="K397" s="21"/>
      <c r="L397" s="21"/>
      <c r="M397" s="21"/>
    </row>
    <row r="398" spans="1:15" ht="26.25" customHeight="1" x14ac:dyDescent="0.25">
      <c r="A398" s="64">
        <v>2561</v>
      </c>
      <c r="B398" s="64" t="s">
        <v>10</v>
      </c>
      <c r="C398" s="64">
        <v>6</v>
      </c>
      <c r="D398" s="64">
        <v>1</v>
      </c>
      <c r="E398" s="71" t="s">
        <v>286</v>
      </c>
      <c r="F398" s="64"/>
      <c r="G398" s="21">
        <f>+G400+G401+G402+G403+G404+G405+G406+G407</f>
        <v>236613.527</v>
      </c>
      <c r="H398" s="21">
        <f t="shared" ref="H398:M398" si="31">+H400+H401+H402+H403+H404+H405+H406+H407</f>
        <v>141467.79999999999</v>
      </c>
      <c r="I398" s="21">
        <f t="shared" si="31"/>
        <v>95145.726999999999</v>
      </c>
      <c r="J398" s="21">
        <f t="shared" si="31"/>
        <v>127837.01112698413</v>
      </c>
      <c r="K398" s="21">
        <f t="shared" si="31"/>
        <v>170644.54525396824</v>
      </c>
      <c r="L398" s="21">
        <f t="shared" si="31"/>
        <v>202533.34049206349</v>
      </c>
      <c r="M398" s="21">
        <f t="shared" si="31"/>
        <v>236613.527</v>
      </c>
    </row>
    <row r="399" spans="1:15" ht="16.5" customHeight="1" x14ac:dyDescent="0.25">
      <c r="A399" s="64"/>
      <c r="B399" s="64"/>
      <c r="C399" s="64"/>
      <c r="D399" s="64"/>
      <c r="E399" s="71" t="s">
        <v>180</v>
      </c>
      <c r="F399" s="64"/>
      <c r="G399" s="21"/>
      <c r="H399" s="21"/>
      <c r="I399" s="21"/>
      <c r="J399" s="21"/>
      <c r="K399" s="21"/>
      <c r="L399" s="21"/>
      <c r="M399" s="21"/>
    </row>
    <row r="400" spans="1:15" ht="27" x14ac:dyDescent="0.25">
      <c r="A400" s="64"/>
      <c r="B400" s="64"/>
      <c r="C400" s="64"/>
      <c r="D400" s="64"/>
      <c r="E400" s="71" t="s">
        <v>158</v>
      </c>
      <c r="F400" s="64" t="s">
        <v>20</v>
      </c>
      <c r="G400" s="21">
        <f t="shared" ref="G400:G407" si="32">SUM(H400:I400)</f>
        <v>96002.8</v>
      </c>
      <c r="H400" s="21">
        <v>96002.8</v>
      </c>
      <c r="I400" s="21"/>
      <c r="J400" s="146">
        <v>22291.165079365081</v>
      </c>
      <c r="K400" s="146">
        <v>44582.330158730161</v>
      </c>
      <c r="L400" s="146">
        <v>67233.030158730166</v>
      </c>
      <c r="M400" s="146">
        <f t="shared" ref="M400:M407" si="33">+G400</f>
        <v>96002.8</v>
      </c>
      <c r="O400" s="153"/>
    </row>
    <row r="401" spans="1:14" ht="21" customHeight="1" x14ac:dyDescent="0.25">
      <c r="A401" s="64"/>
      <c r="B401" s="64"/>
      <c r="C401" s="64"/>
      <c r="D401" s="64"/>
      <c r="E401" s="71" t="s">
        <v>556</v>
      </c>
      <c r="F401" s="64">
        <v>4213</v>
      </c>
      <c r="G401" s="21">
        <f t="shared" si="32"/>
        <v>30000</v>
      </c>
      <c r="H401" s="21">
        <v>30000</v>
      </c>
      <c r="I401" s="21"/>
      <c r="J401" s="146">
        <v>7380.9523809523807</v>
      </c>
      <c r="K401" s="146">
        <v>22261.904761904763</v>
      </c>
      <c r="L401" s="146">
        <v>30000</v>
      </c>
      <c r="M401" s="146">
        <f t="shared" si="33"/>
        <v>30000</v>
      </c>
    </row>
    <row r="402" spans="1:14" x14ac:dyDescent="0.25">
      <c r="A402" s="64"/>
      <c r="B402" s="64"/>
      <c r="C402" s="64"/>
      <c r="D402" s="64"/>
      <c r="E402" s="71" t="s">
        <v>557</v>
      </c>
      <c r="F402" s="64">
        <v>4262</v>
      </c>
      <c r="G402" s="21">
        <f t="shared" si="32"/>
        <v>2465</v>
      </c>
      <c r="H402" s="21">
        <v>2465</v>
      </c>
      <c r="I402" s="21"/>
      <c r="J402" s="146">
        <v>852.5</v>
      </c>
      <c r="K402" s="146">
        <v>1571.25</v>
      </c>
      <c r="L402" s="146">
        <v>1571.25</v>
      </c>
      <c r="M402" s="146">
        <f t="shared" si="33"/>
        <v>2465</v>
      </c>
      <c r="N402" s="2" t="s">
        <v>1029</v>
      </c>
    </row>
    <row r="403" spans="1:14" ht="17.25" customHeight="1" x14ac:dyDescent="0.25">
      <c r="A403" s="64"/>
      <c r="B403" s="64"/>
      <c r="C403" s="64"/>
      <c r="D403" s="64"/>
      <c r="E403" s="71" t="s">
        <v>582</v>
      </c>
      <c r="F403" s="64" t="s">
        <v>47</v>
      </c>
      <c r="G403" s="21">
        <f t="shared" si="32"/>
        <v>10000</v>
      </c>
      <c r="H403" s="21">
        <v>10000</v>
      </c>
      <c r="I403" s="21"/>
      <c r="J403" s="146">
        <v>4706.3492063492104</v>
      </c>
      <c r="K403" s="146">
        <v>7412.6984126984098</v>
      </c>
      <c r="L403" s="146">
        <v>8162.6984126984125</v>
      </c>
      <c r="M403" s="146">
        <f t="shared" si="33"/>
        <v>10000</v>
      </c>
    </row>
    <row r="404" spans="1:14" x14ac:dyDescent="0.25">
      <c r="A404" s="64"/>
      <c r="B404" s="64"/>
      <c r="C404" s="64"/>
      <c r="D404" s="64"/>
      <c r="E404" s="71" t="s">
        <v>600</v>
      </c>
      <c r="F404" s="64">
        <v>4269</v>
      </c>
      <c r="G404" s="21">
        <f t="shared" si="32"/>
        <v>3000</v>
      </c>
      <c r="H404" s="21">
        <v>3000</v>
      </c>
      <c r="I404" s="21"/>
      <c r="J404" s="146">
        <v>738.09523809523807</v>
      </c>
      <c r="K404" s="146">
        <v>1476.1904761904761</v>
      </c>
      <c r="L404" s="146">
        <v>2226.1904761904761</v>
      </c>
      <c r="M404" s="146">
        <f t="shared" si="33"/>
        <v>3000</v>
      </c>
    </row>
    <row r="405" spans="1:14" ht="27" x14ac:dyDescent="0.25">
      <c r="A405" s="64"/>
      <c r="B405" s="64"/>
      <c r="C405" s="64"/>
      <c r="D405" s="64"/>
      <c r="E405" s="71" t="s">
        <v>591</v>
      </c>
      <c r="F405" s="64" t="s">
        <v>92</v>
      </c>
      <c r="G405" s="21">
        <f t="shared" si="32"/>
        <v>86408.538</v>
      </c>
      <c r="H405" s="21"/>
      <c r="I405" s="21">
        <v>86408.538</v>
      </c>
      <c r="J405" s="146">
        <v>86408.538</v>
      </c>
      <c r="K405" s="146">
        <v>86408.538</v>
      </c>
      <c r="L405" s="146">
        <v>86408.538</v>
      </c>
      <c r="M405" s="146">
        <f t="shared" si="33"/>
        <v>86408.538</v>
      </c>
    </row>
    <row r="406" spans="1:14" x14ac:dyDescent="0.25">
      <c r="A406" s="64"/>
      <c r="B406" s="64"/>
      <c r="C406" s="64"/>
      <c r="D406" s="64"/>
      <c r="E406" s="71" t="s">
        <v>601</v>
      </c>
      <c r="F406" s="64">
        <v>5131</v>
      </c>
      <c r="G406" s="21">
        <f t="shared" si="32"/>
        <v>5150</v>
      </c>
      <c r="H406" s="21"/>
      <c r="I406" s="21">
        <v>5150</v>
      </c>
      <c r="J406" s="146">
        <v>1872.2222222222222</v>
      </c>
      <c r="K406" s="146">
        <v>3344.4444444444398</v>
      </c>
      <c r="L406" s="146">
        <v>3344.4444444444398</v>
      </c>
      <c r="M406" s="146">
        <f t="shared" si="33"/>
        <v>5150</v>
      </c>
      <c r="N406" s="2" t="s">
        <v>1029</v>
      </c>
    </row>
    <row r="407" spans="1:14" x14ac:dyDescent="0.25">
      <c r="A407" s="64"/>
      <c r="B407" s="64"/>
      <c r="C407" s="64"/>
      <c r="D407" s="64"/>
      <c r="E407" s="71" t="s">
        <v>765</v>
      </c>
      <c r="F407" s="64" t="s">
        <v>99</v>
      </c>
      <c r="G407" s="21">
        <f t="shared" si="32"/>
        <v>3587.1889999999999</v>
      </c>
      <c r="H407" s="21"/>
      <c r="I407" s="21">
        <v>3587.1889999999999</v>
      </c>
      <c r="J407" s="146">
        <v>3587.1889999999999</v>
      </c>
      <c r="K407" s="146">
        <v>3587.1889999999999</v>
      </c>
      <c r="L407" s="146">
        <v>3587.1889999999999</v>
      </c>
      <c r="M407" s="146">
        <f t="shared" si="33"/>
        <v>3587.1889999999999</v>
      </c>
    </row>
    <row r="408" spans="1:14" x14ac:dyDescent="0.25">
      <c r="A408" s="64"/>
      <c r="B408" s="64"/>
      <c r="C408" s="64"/>
      <c r="D408" s="64"/>
      <c r="E408" s="71"/>
      <c r="F408" s="64"/>
      <c r="G408" s="21"/>
      <c r="H408" s="21"/>
      <c r="I408" s="21"/>
      <c r="J408" s="21"/>
      <c r="K408" s="21"/>
      <c r="L408" s="21"/>
      <c r="M408" s="21"/>
    </row>
    <row r="409" spans="1:14" ht="54" x14ac:dyDescent="0.25">
      <c r="A409" s="64">
        <v>2600</v>
      </c>
      <c r="B409" s="64" t="s">
        <v>11</v>
      </c>
      <c r="C409" s="64">
        <v>0</v>
      </c>
      <c r="D409" s="64">
        <v>0</v>
      </c>
      <c r="E409" s="71" t="s">
        <v>287</v>
      </c>
      <c r="F409" s="64"/>
      <c r="G409" s="21">
        <f t="shared" ref="G409:M409" si="34">G411+G417+G423+G429+G440+G445</f>
        <v>2285447.4069999997</v>
      </c>
      <c r="H409" s="21">
        <f t="shared" si="34"/>
        <v>343587.07</v>
      </c>
      <c r="I409" s="21">
        <f t="shared" si="34"/>
        <v>1941860.3369999998</v>
      </c>
      <c r="J409" s="21">
        <f t="shared" si="34"/>
        <v>947688.7396031752</v>
      </c>
      <c r="K409" s="21">
        <f t="shared" si="34"/>
        <v>1179769.3211111114</v>
      </c>
      <c r="L409" s="21">
        <f t="shared" si="34"/>
        <v>1602691.6136111098</v>
      </c>
      <c r="M409" s="21">
        <f t="shared" si="34"/>
        <v>2285447.4069999997</v>
      </c>
    </row>
    <row r="410" spans="1:14" x14ac:dyDescent="0.25">
      <c r="A410" s="64"/>
      <c r="B410" s="64"/>
      <c r="C410" s="64"/>
      <c r="D410" s="64"/>
      <c r="E410" s="71" t="s">
        <v>154</v>
      </c>
      <c r="F410" s="64"/>
      <c r="G410" s="21"/>
      <c r="H410" s="21"/>
      <c r="I410" s="21"/>
      <c r="J410" s="21"/>
      <c r="K410" s="21"/>
      <c r="L410" s="21"/>
      <c r="M410" s="21"/>
    </row>
    <row r="411" spans="1:14" x14ac:dyDescent="0.25">
      <c r="A411" s="64">
        <v>2610</v>
      </c>
      <c r="B411" s="64" t="s">
        <v>11</v>
      </c>
      <c r="C411" s="64">
        <v>1</v>
      </c>
      <c r="D411" s="64">
        <v>0</v>
      </c>
      <c r="E411" s="71" t="s">
        <v>288</v>
      </c>
      <c r="F411" s="64"/>
      <c r="G411" s="21"/>
      <c r="H411" s="21"/>
      <c r="I411" s="21"/>
      <c r="J411" s="21"/>
      <c r="K411" s="21"/>
      <c r="L411" s="21"/>
      <c r="M411" s="21"/>
    </row>
    <row r="412" spans="1:14" ht="57" customHeight="1" x14ac:dyDescent="0.25">
      <c r="A412" s="64"/>
      <c r="B412" s="64"/>
      <c r="C412" s="64"/>
      <c r="D412" s="64"/>
      <c r="E412" s="71" t="s">
        <v>156</v>
      </c>
      <c r="F412" s="64"/>
      <c r="G412" s="21"/>
      <c r="H412" s="21"/>
      <c r="I412" s="21"/>
      <c r="J412" s="21"/>
      <c r="K412" s="21"/>
      <c r="L412" s="21"/>
      <c r="M412" s="21"/>
    </row>
    <row r="413" spans="1:14" x14ac:dyDescent="0.25">
      <c r="A413" s="64">
        <v>2611</v>
      </c>
      <c r="B413" s="64" t="s">
        <v>11</v>
      </c>
      <c r="C413" s="64">
        <v>1</v>
      </c>
      <c r="D413" s="64">
        <v>1</v>
      </c>
      <c r="E413" s="71" t="s">
        <v>289</v>
      </c>
      <c r="F413" s="64"/>
      <c r="G413" s="21"/>
      <c r="H413" s="21"/>
      <c r="I413" s="21"/>
      <c r="J413" s="21"/>
      <c r="K413" s="21"/>
      <c r="L413" s="21"/>
      <c r="M413" s="21"/>
    </row>
    <row r="414" spans="1:14" ht="40.5" x14ac:dyDescent="0.25">
      <c r="A414" s="64"/>
      <c r="B414" s="64"/>
      <c r="C414" s="64"/>
      <c r="D414" s="64"/>
      <c r="E414" s="71" t="s">
        <v>180</v>
      </c>
      <c r="F414" s="64"/>
      <c r="G414" s="21"/>
      <c r="H414" s="21"/>
      <c r="I414" s="21"/>
      <c r="J414" s="21"/>
      <c r="K414" s="21"/>
      <c r="L414" s="21"/>
      <c r="M414" s="21"/>
    </row>
    <row r="415" spans="1:14" x14ac:dyDescent="0.25">
      <c r="A415" s="64"/>
      <c r="B415" s="64"/>
      <c r="C415" s="64"/>
      <c r="D415" s="64"/>
      <c r="E415" s="71" t="s">
        <v>181</v>
      </c>
      <c r="F415" s="64"/>
      <c r="G415" s="21"/>
      <c r="H415" s="21"/>
      <c r="I415" s="21"/>
      <c r="J415" s="21"/>
      <c r="K415" s="21"/>
      <c r="L415" s="21"/>
      <c r="M415" s="21"/>
    </row>
    <row r="416" spans="1:14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2620</v>
      </c>
      <c r="B417" s="64" t="s">
        <v>11</v>
      </c>
      <c r="C417" s="64">
        <v>2</v>
      </c>
      <c r="D417" s="64">
        <v>0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3" ht="60.75" customHeight="1" x14ac:dyDescent="0.25">
      <c r="A418" s="64"/>
      <c r="B418" s="64"/>
      <c r="C418" s="64"/>
      <c r="D418" s="64"/>
      <c r="E418" s="71" t="s">
        <v>156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>
        <v>2621</v>
      </c>
      <c r="B419" s="64" t="s">
        <v>11</v>
      </c>
      <c r="C419" s="64">
        <v>2</v>
      </c>
      <c r="D419" s="64">
        <v>1</v>
      </c>
      <c r="E419" s="71" t="s">
        <v>290</v>
      </c>
      <c r="F419" s="64"/>
      <c r="G419" s="21"/>
      <c r="H419" s="21"/>
      <c r="I419" s="21"/>
      <c r="J419" s="21"/>
      <c r="K419" s="21"/>
      <c r="L419" s="21"/>
      <c r="M419" s="21"/>
    </row>
    <row r="420" spans="1:13" ht="40.5" x14ac:dyDescent="0.25">
      <c r="A420" s="64"/>
      <c r="B420" s="64"/>
      <c r="C420" s="64"/>
      <c r="D420" s="64"/>
      <c r="E420" s="71" t="s">
        <v>180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/>
      <c r="B421" s="64"/>
      <c r="C421" s="64"/>
      <c r="D421" s="64"/>
      <c r="E421" s="71" t="s">
        <v>599</v>
      </c>
      <c r="F421" s="64"/>
      <c r="G421" s="21"/>
      <c r="H421" s="21"/>
      <c r="I421" s="21"/>
      <c r="J421" s="21"/>
      <c r="K421" s="21"/>
      <c r="L421" s="21"/>
      <c r="M421" s="21"/>
    </row>
    <row r="422" spans="1:13" x14ac:dyDescent="0.25">
      <c r="A422" s="64"/>
      <c r="B422" s="64"/>
      <c r="C422" s="64"/>
      <c r="D422" s="64"/>
      <c r="E422" s="71" t="s">
        <v>181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2630</v>
      </c>
      <c r="B423" s="64" t="s">
        <v>11</v>
      </c>
      <c r="C423" s="64">
        <v>3</v>
      </c>
      <c r="D423" s="64">
        <v>0</v>
      </c>
      <c r="E423" s="71" t="s">
        <v>291</v>
      </c>
      <c r="F423" s="64"/>
      <c r="G423" s="21"/>
      <c r="H423" s="21"/>
      <c r="I423" s="21"/>
      <c r="J423" s="21"/>
      <c r="K423" s="21"/>
      <c r="L423" s="21"/>
      <c r="M423" s="21"/>
    </row>
    <row r="424" spans="1:13" ht="56.25" customHeight="1" x14ac:dyDescent="0.25">
      <c r="A424" s="64"/>
      <c r="B424" s="64"/>
      <c r="C424" s="64"/>
      <c r="D424" s="64"/>
      <c r="E424" s="71" t="s">
        <v>156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>
        <v>2631</v>
      </c>
      <c r="B425" s="64" t="s">
        <v>11</v>
      </c>
      <c r="C425" s="64">
        <v>3</v>
      </c>
      <c r="D425" s="64">
        <v>1</v>
      </c>
      <c r="E425" s="71" t="s">
        <v>292</v>
      </c>
      <c r="F425" s="64"/>
      <c r="G425" s="21"/>
      <c r="H425" s="21"/>
      <c r="I425" s="21"/>
      <c r="J425" s="21"/>
      <c r="K425" s="21"/>
      <c r="L425" s="21"/>
      <c r="M425" s="21"/>
    </row>
    <row r="426" spans="1:13" ht="40.5" x14ac:dyDescent="0.25">
      <c r="A426" s="64"/>
      <c r="B426" s="64"/>
      <c r="C426" s="64"/>
      <c r="D426" s="64"/>
      <c r="E426" s="71" t="s">
        <v>180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/>
      <c r="B427" s="64"/>
      <c r="C427" s="64"/>
      <c r="D427" s="64"/>
      <c r="E427" s="71" t="s">
        <v>181</v>
      </c>
      <c r="F427" s="64"/>
      <c r="G427" s="21"/>
      <c r="H427" s="21"/>
      <c r="I427" s="21"/>
      <c r="J427" s="21"/>
      <c r="K427" s="21"/>
      <c r="L427" s="21"/>
      <c r="M427" s="21"/>
    </row>
    <row r="428" spans="1:13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>
        <v>2640</v>
      </c>
      <c r="B429" s="64" t="s">
        <v>11</v>
      </c>
      <c r="C429" s="64">
        <v>4</v>
      </c>
      <c r="D429" s="64">
        <v>0</v>
      </c>
      <c r="E429" s="71" t="s">
        <v>293</v>
      </c>
      <c r="F429" s="64"/>
      <c r="G429" s="21">
        <f t="shared" ref="G429:M429" si="35">G431</f>
        <v>129556.4</v>
      </c>
      <c r="H429" s="21">
        <f t="shared" si="35"/>
        <v>123156.4</v>
      </c>
      <c r="I429" s="21">
        <f t="shared" si="35"/>
        <v>6400</v>
      </c>
      <c r="J429" s="21">
        <f t="shared" si="35"/>
        <v>53527.828571428574</v>
      </c>
      <c r="K429" s="21">
        <f t="shared" si="35"/>
        <v>92499.257142857139</v>
      </c>
      <c r="L429" s="21">
        <f t="shared" si="35"/>
        <v>103230.20952380956</v>
      </c>
      <c r="M429" s="21">
        <f t="shared" si="35"/>
        <v>129556.4</v>
      </c>
    </row>
    <row r="430" spans="1:13" ht="55.5" customHeight="1" x14ac:dyDescent="0.25">
      <c r="A430" s="64"/>
      <c r="B430" s="64"/>
      <c r="C430" s="64"/>
      <c r="D430" s="64"/>
      <c r="E430" s="71" t="s">
        <v>156</v>
      </c>
      <c r="F430" s="64"/>
      <c r="G430" s="21"/>
      <c r="H430" s="21"/>
      <c r="I430" s="21"/>
      <c r="J430" s="21"/>
      <c r="K430" s="21"/>
      <c r="L430" s="21"/>
      <c r="M430" s="21"/>
    </row>
    <row r="431" spans="1:13" x14ac:dyDescent="0.25">
      <c r="A431" s="64">
        <v>2641</v>
      </c>
      <c r="B431" s="64" t="s">
        <v>11</v>
      </c>
      <c r="C431" s="64">
        <v>4</v>
      </c>
      <c r="D431" s="64">
        <v>1</v>
      </c>
      <c r="E431" s="71" t="s">
        <v>294</v>
      </c>
      <c r="F431" s="64"/>
      <c r="G431" s="21">
        <f t="shared" ref="G431:M431" si="36">SUM(G433:G438)</f>
        <v>129556.4</v>
      </c>
      <c r="H431" s="21">
        <f t="shared" si="36"/>
        <v>123156.4</v>
      </c>
      <c r="I431" s="21">
        <f t="shared" si="36"/>
        <v>6400</v>
      </c>
      <c r="J431" s="21">
        <f t="shared" si="36"/>
        <v>53527.828571428574</v>
      </c>
      <c r="K431" s="21">
        <f t="shared" si="36"/>
        <v>92499.257142857139</v>
      </c>
      <c r="L431" s="21">
        <f t="shared" si="36"/>
        <v>103230.20952380956</v>
      </c>
      <c r="M431" s="21">
        <f t="shared" si="36"/>
        <v>129556.4</v>
      </c>
    </row>
    <row r="432" spans="1:13" ht="40.5" x14ac:dyDescent="0.25">
      <c r="A432" s="64"/>
      <c r="B432" s="64"/>
      <c r="C432" s="64"/>
      <c r="D432" s="64"/>
      <c r="E432" s="71" t="s">
        <v>180</v>
      </c>
      <c r="F432" s="64"/>
      <c r="G432" s="21"/>
      <c r="H432" s="21"/>
      <c r="I432" s="21"/>
      <c r="J432" s="21"/>
      <c r="K432" s="21"/>
      <c r="L432" s="21"/>
      <c r="M432" s="21"/>
    </row>
    <row r="433" spans="1:15" x14ac:dyDescent="0.25">
      <c r="A433" s="64"/>
      <c r="B433" s="64"/>
      <c r="C433" s="64"/>
      <c r="D433" s="64"/>
      <c r="E433" s="71" t="s">
        <v>597</v>
      </c>
      <c r="F433" s="64">
        <v>4212</v>
      </c>
      <c r="G433" s="21">
        <f t="shared" ref="G433:G438" si="37">SUM(H433:I433)</f>
        <v>116556.4</v>
      </c>
      <c r="H433" s="21">
        <v>116556.4</v>
      </c>
      <c r="I433" s="21"/>
      <c r="J433" s="146">
        <v>51461.161904761902</v>
      </c>
      <c r="K433" s="146">
        <v>88365.923809523796</v>
      </c>
      <c r="L433" s="146">
        <v>96996.876190476221</v>
      </c>
      <c r="M433" s="146">
        <f t="shared" ref="M433:M438" si="38">+G433</f>
        <v>116556.4</v>
      </c>
      <c r="N433" s="153"/>
    </row>
    <row r="434" spans="1:15" x14ac:dyDescent="0.25">
      <c r="A434" s="64"/>
      <c r="B434" s="64"/>
      <c r="C434" s="64"/>
      <c r="D434" s="64"/>
      <c r="E434" s="71" t="s">
        <v>552</v>
      </c>
      <c r="F434" s="64">
        <v>4239</v>
      </c>
      <c r="G434" s="21">
        <f t="shared" si="37"/>
        <v>5000</v>
      </c>
      <c r="H434" s="21">
        <v>5000</v>
      </c>
      <c r="I434" s="21"/>
      <c r="J434" s="146">
        <v>0</v>
      </c>
      <c r="K434" s="146">
        <v>0</v>
      </c>
      <c r="L434" s="146">
        <v>0</v>
      </c>
      <c r="M434" s="146">
        <f t="shared" si="38"/>
        <v>5000</v>
      </c>
      <c r="O434" s="153"/>
    </row>
    <row r="435" spans="1:15" x14ac:dyDescent="0.25">
      <c r="A435" s="64"/>
      <c r="B435" s="64"/>
      <c r="C435" s="64"/>
      <c r="D435" s="64"/>
      <c r="E435" s="71" t="s">
        <v>172</v>
      </c>
      <c r="F435" s="64">
        <v>4269</v>
      </c>
      <c r="G435" s="21">
        <f t="shared" si="37"/>
        <v>1600</v>
      </c>
      <c r="H435" s="21">
        <v>1600</v>
      </c>
      <c r="I435" s="21"/>
      <c r="J435" s="146">
        <v>492.06349206349205</v>
      </c>
      <c r="K435" s="146">
        <v>984.1269841269841</v>
      </c>
      <c r="L435" s="146">
        <v>1484.1269841269841</v>
      </c>
      <c r="M435" s="146">
        <f t="shared" si="38"/>
        <v>1600</v>
      </c>
    </row>
    <row r="436" spans="1:15" x14ac:dyDescent="0.25">
      <c r="A436" s="64"/>
      <c r="B436" s="64"/>
      <c r="C436" s="64"/>
      <c r="D436" s="64"/>
      <c r="E436" s="71" t="s">
        <v>548</v>
      </c>
      <c r="F436" s="64">
        <v>4822</v>
      </c>
      <c r="G436" s="21">
        <f t="shared" si="37"/>
        <v>0</v>
      </c>
      <c r="H436" s="21"/>
      <c r="I436" s="21"/>
      <c r="J436" s="146">
        <f>+G436/252*62</f>
        <v>0</v>
      </c>
      <c r="K436" s="146">
        <f>+G436/252*124</f>
        <v>0</v>
      </c>
      <c r="L436" s="146">
        <f>+G436/252*187</f>
        <v>0</v>
      </c>
      <c r="M436" s="146">
        <f t="shared" si="38"/>
        <v>0</v>
      </c>
    </row>
    <row r="437" spans="1:15" x14ac:dyDescent="0.25">
      <c r="A437" s="64"/>
      <c r="B437" s="64"/>
      <c r="C437" s="64"/>
      <c r="D437" s="64"/>
      <c r="E437" s="71" t="s">
        <v>558</v>
      </c>
      <c r="F437" s="64">
        <v>5112</v>
      </c>
      <c r="G437" s="21">
        <f t="shared" si="37"/>
        <v>800</v>
      </c>
      <c r="H437" s="21"/>
      <c r="I437" s="21">
        <v>800</v>
      </c>
      <c r="J437" s="146">
        <f>+G437/252*62</f>
        <v>196.82539682539681</v>
      </c>
      <c r="K437" s="146">
        <f>+G437/252*124</f>
        <v>393.65079365079362</v>
      </c>
      <c r="L437" s="146">
        <f>+G437/252*187</f>
        <v>593.65079365079362</v>
      </c>
      <c r="M437" s="146">
        <f t="shared" si="38"/>
        <v>800</v>
      </c>
    </row>
    <row r="438" spans="1:15" ht="57" customHeight="1" x14ac:dyDescent="0.25">
      <c r="A438" s="64"/>
      <c r="B438" s="64"/>
      <c r="C438" s="64"/>
      <c r="D438" s="64"/>
      <c r="E438" s="71" t="s">
        <v>598</v>
      </c>
      <c r="F438" s="64">
        <v>5129</v>
      </c>
      <c r="G438" s="21">
        <f t="shared" si="37"/>
        <v>5600</v>
      </c>
      <c r="H438" s="21"/>
      <c r="I438" s="21">
        <v>5600</v>
      </c>
      <c r="J438" s="146">
        <f>+G438/252*62</f>
        <v>1377.7777777777778</v>
      </c>
      <c r="K438" s="146">
        <f>+G438/252*124</f>
        <v>2755.5555555555557</v>
      </c>
      <c r="L438" s="146">
        <f>+G438/252*187</f>
        <v>4155.5555555555557</v>
      </c>
      <c r="M438" s="146">
        <f t="shared" si="38"/>
        <v>5600</v>
      </c>
    </row>
    <row r="439" spans="1:15" x14ac:dyDescent="0.25">
      <c r="A439" s="64"/>
      <c r="B439" s="64"/>
      <c r="C439" s="64"/>
      <c r="D439" s="64"/>
      <c r="E439" s="71" t="s">
        <v>181</v>
      </c>
      <c r="F439" s="64"/>
      <c r="G439" s="21"/>
      <c r="H439" s="21"/>
      <c r="I439" s="21"/>
      <c r="J439" s="21"/>
      <c r="K439" s="21"/>
      <c r="L439" s="21"/>
      <c r="M439" s="21"/>
    </row>
    <row r="440" spans="1:15" ht="60" customHeight="1" x14ac:dyDescent="0.25">
      <c r="A440" s="64">
        <v>2650</v>
      </c>
      <c r="B440" s="64" t="s">
        <v>11</v>
      </c>
      <c r="C440" s="64">
        <v>5</v>
      </c>
      <c r="D440" s="64">
        <v>0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5" ht="54" customHeight="1" x14ac:dyDescent="0.25">
      <c r="A441" s="64"/>
      <c r="B441" s="64"/>
      <c r="C441" s="64"/>
      <c r="D441" s="64"/>
      <c r="E441" s="71" t="s">
        <v>156</v>
      </c>
      <c r="F441" s="64"/>
      <c r="G441" s="21"/>
      <c r="H441" s="21"/>
      <c r="I441" s="21"/>
      <c r="J441" s="21"/>
      <c r="K441" s="21"/>
      <c r="L441" s="21"/>
      <c r="M441" s="21"/>
    </row>
    <row r="442" spans="1:15" ht="40.5" x14ac:dyDescent="0.25">
      <c r="A442" s="64">
        <v>2651</v>
      </c>
      <c r="B442" s="64" t="s">
        <v>11</v>
      </c>
      <c r="C442" s="64">
        <v>5</v>
      </c>
      <c r="D442" s="64">
        <v>1</v>
      </c>
      <c r="E442" s="71" t="s">
        <v>295</v>
      </c>
      <c r="F442" s="64"/>
      <c r="G442" s="21"/>
      <c r="H442" s="21"/>
      <c r="I442" s="21"/>
      <c r="J442" s="21"/>
      <c r="K442" s="21"/>
      <c r="L442" s="21"/>
      <c r="M442" s="21"/>
    </row>
    <row r="443" spans="1:15" ht="37.5" customHeight="1" x14ac:dyDescent="0.25">
      <c r="A443" s="64"/>
      <c r="B443" s="64"/>
      <c r="C443" s="64"/>
      <c r="D443" s="64"/>
      <c r="E443" s="71" t="s">
        <v>180</v>
      </c>
      <c r="F443" s="64"/>
      <c r="G443" s="21"/>
      <c r="H443" s="21"/>
      <c r="I443" s="21"/>
      <c r="J443" s="21"/>
      <c r="K443" s="21"/>
      <c r="L443" s="21"/>
      <c r="M443" s="21"/>
    </row>
    <row r="444" spans="1:15" x14ac:dyDescent="0.25">
      <c r="A444" s="64"/>
      <c r="B444" s="64"/>
      <c r="C444" s="64"/>
      <c r="D444" s="64"/>
      <c r="E444" s="71" t="s">
        <v>181</v>
      </c>
      <c r="F444" s="64"/>
      <c r="G444" s="21"/>
      <c r="H444" s="21"/>
      <c r="I444" s="21"/>
      <c r="J444" s="21"/>
      <c r="K444" s="21"/>
      <c r="L444" s="21"/>
      <c r="M444" s="21"/>
    </row>
    <row r="445" spans="1:15" ht="36" customHeight="1" x14ac:dyDescent="0.25">
      <c r="A445" s="64">
        <v>2660</v>
      </c>
      <c r="B445" s="64" t="s">
        <v>11</v>
      </c>
      <c r="C445" s="64">
        <v>6</v>
      </c>
      <c r="D445" s="64">
        <v>0</v>
      </c>
      <c r="E445" s="71" t="s">
        <v>296</v>
      </c>
      <c r="F445" s="64"/>
      <c r="G445" s="21">
        <f>+G447</f>
        <v>2155891.0069999998</v>
      </c>
      <c r="H445" s="21">
        <f t="shared" ref="H445:M445" si="39">H447</f>
        <v>220430.67</v>
      </c>
      <c r="I445" s="21">
        <f t="shared" si="39"/>
        <v>1935460.3369999998</v>
      </c>
      <c r="J445" s="21">
        <f t="shared" si="39"/>
        <v>894160.91103174665</v>
      </c>
      <c r="K445" s="21">
        <f t="shared" si="39"/>
        <v>1087270.0639682543</v>
      </c>
      <c r="L445" s="21">
        <f t="shared" si="39"/>
        <v>1499461.4040873002</v>
      </c>
      <c r="M445" s="21">
        <f t="shared" si="39"/>
        <v>2155891.0069999998</v>
      </c>
    </row>
    <row r="446" spans="1:15" ht="55.5" customHeight="1" x14ac:dyDescent="0.25">
      <c r="A446" s="64"/>
      <c r="B446" s="64"/>
      <c r="C446" s="64"/>
      <c r="D446" s="64"/>
      <c r="E446" s="71" t="s">
        <v>156</v>
      </c>
      <c r="F446" s="64"/>
      <c r="G446" s="21"/>
      <c r="H446" s="21"/>
      <c r="I446" s="21"/>
      <c r="J446" s="21"/>
      <c r="K446" s="21"/>
      <c r="L446" s="21"/>
      <c r="M446" s="21"/>
    </row>
    <row r="447" spans="1:15" ht="39.75" customHeight="1" x14ac:dyDescent="0.25">
      <c r="A447" s="64">
        <v>2661</v>
      </c>
      <c r="B447" s="64" t="s">
        <v>11</v>
      </c>
      <c r="C447" s="64">
        <v>6</v>
      </c>
      <c r="D447" s="64">
        <v>1</v>
      </c>
      <c r="E447" s="71" t="s">
        <v>296</v>
      </c>
      <c r="F447" s="64"/>
      <c r="G447" s="21">
        <f>+G449+G450+G451+G452+G453+G454+G455+G456+G457+G458+G459+G460+G461+G462+G463</f>
        <v>2155891.0069999998</v>
      </c>
      <c r="H447" s="21">
        <f t="shared" ref="H447:M447" si="40">+H449+H450+H451+H452+H453+H454+H455+H456+H457+H458+H459+H460+H461+H462+H463</f>
        <v>220430.67</v>
      </c>
      <c r="I447" s="21">
        <f t="shared" si="40"/>
        <v>1935460.3369999998</v>
      </c>
      <c r="J447" s="21">
        <f t="shared" si="40"/>
        <v>894160.91103174665</v>
      </c>
      <c r="K447" s="21">
        <f t="shared" si="40"/>
        <v>1087270.0639682543</v>
      </c>
      <c r="L447" s="21">
        <f t="shared" si="40"/>
        <v>1499461.4040873002</v>
      </c>
      <c r="M447" s="21">
        <f t="shared" si="40"/>
        <v>2155891.0069999998</v>
      </c>
    </row>
    <row r="448" spans="1:15" ht="39.75" customHeight="1" x14ac:dyDescent="0.25">
      <c r="A448" s="64"/>
      <c r="B448" s="64"/>
      <c r="C448" s="64"/>
      <c r="D448" s="64"/>
      <c r="E448" s="71" t="s">
        <v>180</v>
      </c>
      <c r="F448" s="64"/>
      <c r="G448" s="21"/>
      <c r="H448" s="21"/>
      <c r="I448" s="21"/>
      <c r="J448" s="21"/>
      <c r="K448" s="21"/>
      <c r="L448" s="21"/>
      <c r="M448" s="21"/>
    </row>
    <row r="449" spans="1:17" ht="20.25" customHeight="1" x14ac:dyDescent="0.25">
      <c r="A449" s="64"/>
      <c r="B449" s="64"/>
      <c r="C449" s="64"/>
      <c r="D449" s="64"/>
      <c r="E449" s="71" t="s">
        <v>158</v>
      </c>
      <c r="F449" s="64" t="s">
        <v>20</v>
      </c>
      <c r="G449" s="21">
        <f>SUM(H449:I449)</f>
        <v>99754.27</v>
      </c>
      <c r="H449" s="21">
        <v>99754.27</v>
      </c>
      <c r="I449" s="21"/>
      <c r="J449" s="146">
        <v>19769.701349206352</v>
      </c>
      <c r="K449" s="146">
        <v>39539.402698412705</v>
      </c>
      <c r="L449" s="146">
        <v>65627.970198412702</v>
      </c>
      <c r="M449" s="146">
        <f t="shared" ref="M449:M463" si="41">+G449</f>
        <v>99754.27</v>
      </c>
      <c r="N449" s="153"/>
      <c r="O449" s="153"/>
    </row>
    <row r="450" spans="1:17" ht="20.25" customHeight="1" x14ac:dyDescent="0.25">
      <c r="A450" s="64"/>
      <c r="B450" s="64"/>
      <c r="C450" s="64"/>
      <c r="D450" s="64"/>
      <c r="E450" s="71" t="s">
        <v>760</v>
      </c>
      <c r="F450" s="64" t="s">
        <v>29</v>
      </c>
      <c r="G450" s="21">
        <f t="shared" ref="G450:G457" si="42">SUM(H450:I450)</f>
        <v>100</v>
      </c>
      <c r="H450" s="21">
        <v>100</v>
      </c>
      <c r="I450" s="21"/>
      <c r="J450" s="146">
        <v>100</v>
      </c>
      <c r="K450" s="146">
        <v>100</v>
      </c>
      <c r="L450" s="146">
        <v>100</v>
      </c>
      <c r="M450" s="146">
        <f t="shared" si="41"/>
        <v>100</v>
      </c>
    </row>
    <row r="451" spans="1:17" x14ac:dyDescent="0.25">
      <c r="A451" s="64"/>
      <c r="B451" s="64"/>
      <c r="C451" s="64"/>
      <c r="D451" s="64"/>
      <c r="E451" s="71" t="s">
        <v>552</v>
      </c>
      <c r="F451" s="64" t="s">
        <v>40</v>
      </c>
      <c r="G451" s="21">
        <f t="shared" si="42"/>
        <v>2385</v>
      </c>
      <c r="H451" s="21">
        <v>2385</v>
      </c>
      <c r="I451" s="21"/>
      <c r="J451" s="146">
        <v>657.06349206349205</v>
      </c>
      <c r="K451" s="146">
        <v>1149.1269841269841</v>
      </c>
      <c r="L451" s="146">
        <v>1649.1269841269841</v>
      </c>
      <c r="M451" s="146">
        <f t="shared" si="41"/>
        <v>2385</v>
      </c>
    </row>
    <row r="452" spans="1:17" x14ac:dyDescent="0.25">
      <c r="A452" s="64"/>
      <c r="B452" s="64"/>
      <c r="C452" s="64"/>
      <c r="D452" s="64"/>
      <c r="E452" s="71" t="s">
        <v>547</v>
      </c>
      <c r="F452" s="64" t="s">
        <v>41</v>
      </c>
      <c r="G452" s="21">
        <f t="shared" si="42"/>
        <v>101.5</v>
      </c>
      <c r="H452" s="21">
        <v>101.5</v>
      </c>
      <c r="I452" s="21"/>
      <c r="J452" s="146">
        <v>86.48015873015872</v>
      </c>
      <c r="K452" s="146">
        <v>101.5</v>
      </c>
      <c r="L452" s="146">
        <v>101.5</v>
      </c>
      <c r="M452" s="146">
        <f t="shared" si="41"/>
        <v>101.5</v>
      </c>
    </row>
    <row r="453" spans="1:17" x14ac:dyDescent="0.25">
      <c r="A453" s="64"/>
      <c r="B453" s="64"/>
      <c r="C453" s="64"/>
      <c r="D453" s="64"/>
      <c r="E453" s="71" t="s">
        <v>559</v>
      </c>
      <c r="F453" s="64">
        <v>4251</v>
      </c>
      <c r="G453" s="21">
        <f t="shared" si="42"/>
        <v>600</v>
      </c>
      <c r="H453" s="21">
        <v>600</v>
      </c>
      <c r="I453" s="21"/>
      <c r="J453" s="146">
        <v>492.06349206349205</v>
      </c>
      <c r="K453" s="146">
        <v>600</v>
      </c>
      <c r="L453" s="146">
        <v>600</v>
      </c>
      <c r="M453" s="146">
        <f t="shared" si="41"/>
        <v>600</v>
      </c>
    </row>
    <row r="454" spans="1:17" ht="27" x14ac:dyDescent="0.25">
      <c r="A454" s="64"/>
      <c r="B454" s="64"/>
      <c r="C454" s="64"/>
      <c r="D454" s="64"/>
      <c r="E454" s="71" t="s">
        <v>766</v>
      </c>
      <c r="F454" s="64" t="s">
        <v>43</v>
      </c>
      <c r="G454" s="21">
        <f t="shared" si="42"/>
        <v>300</v>
      </c>
      <c r="H454" s="21">
        <v>300</v>
      </c>
      <c r="I454" s="21"/>
      <c r="J454" s="146">
        <v>300</v>
      </c>
      <c r="K454" s="146">
        <v>300</v>
      </c>
      <c r="L454" s="146">
        <v>300</v>
      </c>
      <c r="M454" s="146">
        <f t="shared" si="41"/>
        <v>300</v>
      </c>
      <c r="O454" s="153"/>
    </row>
    <row r="455" spans="1:17" ht="33.75" customHeight="1" x14ac:dyDescent="0.25">
      <c r="A455" s="64"/>
      <c r="B455" s="64"/>
      <c r="C455" s="64"/>
      <c r="D455" s="64"/>
      <c r="E455" s="71" t="s">
        <v>560</v>
      </c>
      <c r="F455" s="64">
        <v>4264</v>
      </c>
      <c r="G455" s="21">
        <f t="shared" si="42"/>
        <v>52820</v>
      </c>
      <c r="H455" s="21">
        <v>52820</v>
      </c>
      <c r="I455" s="21"/>
      <c r="J455" s="146">
        <v>12556.111111111111</v>
      </c>
      <c r="K455" s="146">
        <v>28042.222222222201</v>
      </c>
      <c r="L455" s="146">
        <v>37729.722222222219</v>
      </c>
      <c r="M455" s="146">
        <f t="shared" si="41"/>
        <v>52820</v>
      </c>
    </row>
    <row r="456" spans="1:17" x14ac:dyDescent="0.25">
      <c r="A456" s="64"/>
      <c r="B456" s="64"/>
      <c r="C456" s="64"/>
      <c r="D456" s="64"/>
      <c r="E456" s="71" t="s">
        <v>172</v>
      </c>
      <c r="F456" s="64">
        <v>4269</v>
      </c>
      <c r="G456" s="21">
        <f t="shared" si="42"/>
        <v>31369.9</v>
      </c>
      <c r="H456" s="21">
        <v>31369.9</v>
      </c>
      <c r="I456" s="21"/>
      <c r="J456" s="146">
        <v>7812.5587301586711</v>
      </c>
      <c r="K456" s="146">
        <v>21064.364285713797</v>
      </c>
      <c r="L456" s="146">
        <v>24558.5904761905</v>
      </c>
      <c r="M456" s="146">
        <f t="shared" si="41"/>
        <v>31369.9</v>
      </c>
      <c r="N456" s="153"/>
      <c r="O456" s="153"/>
      <c r="P456" s="153"/>
    </row>
    <row r="457" spans="1:17" ht="27" x14ac:dyDescent="0.25">
      <c r="A457" s="64"/>
      <c r="B457" s="64"/>
      <c r="C457" s="64"/>
      <c r="D457" s="64"/>
      <c r="E457" s="71" t="s">
        <v>561</v>
      </c>
      <c r="F457" s="64">
        <v>4521</v>
      </c>
      <c r="G457" s="21">
        <f t="shared" si="42"/>
        <v>33000</v>
      </c>
      <c r="H457" s="21">
        <v>33000</v>
      </c>
      <c r="I457" s="21"/>
      <c r="J457" s="146">
        <v>3690.4761904761904</v>
      </c>
      <c r="K457" s="146">
        <v>7380.9523809523807</v>
      </c>
      <c r="L457" s="146">
        <v>13684.52380952239</v>
      </c>
      <c r="M457" s="146">
        <f t="shared" si="41"/>
        <v>33000</v>
      </c>
      <c r="N457" s="153"/>
    </row>
    <row r="458" spans="1:17" x14ac:dyDescent="0.25">
      <c r="A458" s="64"/>
      <c r="B458" s="64"/>
      <c r="C458" s="64"/>
      <c r="D458" s="64"/>
      <c r="E458" s="71" t="s">
        <v>589</v>
      </c>
      <c r="F458" s="64" t="s">
        <v>59</v>
      </c>
      <c r="G458" s="21">
        <v>0</v>
      </c>
      <c r="H458" s="21">
        <v>0</v>
      </c>
      <c r="I458" s="21"/>
      <c r="J458" s="146">
        <v>0</v>
      </c>
      <c r="K458" s="146">
        <v>0</v>
      </c>
      <c r="L458" s="146">
        <v>0</v>
      </c>
      <c r="M458" s="146">
        <f t="shared" si="41"/>
        <v>0</v>
      </c>
      <c r="P458" s="146"/>
      <c r="Q458" s="146"/>
    </row>
    <row r="459" spans="1:17" ht="27" x14ac:dyDescent="0.25">
      <c r="A459" s="64"/>
      <c r="B459" s="64"/>
      <c r="C459" s="64"/>
      <c r="D459" s="64"/>
      <c r="E459" s="71" t="s">
        <v>608</v>
      </c>
      <c r="F459" s="64" t="s">
        <v>92</v>
      </c>
      <c r="G459" s="21">
        <f>SUM(H459:I459)</f>
        <v>1764833.5999999999</v>
      </c>
      <c r="H459" s="21"/>
      <c r="I459" s="21">
        <v>1764833.5999999999</v>
      </c>
      <c r="J459" s="146">
        <v>715856.74887301715</v>
      </c>
      <c r="K459" s="146">
        <v>849981.35204762046</v>
      </c>
      <c r="L459" s="146">
        <v>1209722.0520476201</v>
      </c>
      <c r="M459" s="146">
        <f t="shared" si="41"/>
        <v>1764833.5999999999</v>
      </c>
      <c r="N459" s="153"/>
      <c r="O459" s="153"/>
    </row>
    <row r="460" spans="1:17" x14ac:dyDescent="0.25">
      <c r="A460" s="64"/>
      <c r="B460" s="64"/>
      <c r="C460" s="64"/>
      <c r="D460" s="64"/>
      <c r="E460" s="71" t="s">
        <v>596</v>
      </c>
      <c r="F460" s="64">
        <v>5112</v>
      </c>
      <c r="G460" s="21">
        <v>0</v>
      </c>
      <c r="H460" s="21"/>
      <c r="I460" s="21">
        <v>0</v>
      </c>
      <c r="J460" s="146">
        <v>0</v>
      </c>
      <c r="K460" s="146">
        <v>0</v>
      </c>
      <c r="L460" s="146">
        <v>0</v>
      </c>
      <c r="M460" s="146">
        <f t="shared" si="41"/>
        <v>0</v>
      </c>
    </row>
    <row r="461" spans="1:17" x14ac:dyDescent="0.25">
      <c r="A461" s="64"/>
      <c r="B461" s="64"/>
      <c r="C461" s="64"/>
      <c r="D461" s="64"/>
      <c r="E461" s="71" t="s">
        <v>188</v>
      </c>
      <c r="F461" s="64">
        <v>5122</v>
      </c>
      <c r="G461" s="21">
        <v>0</v>
      </c>
      <c r="H461" s="21"/>
      <c r="I461" s="21">
        <v>0</v>
      </c>
      <c r="J461" s="146">
        <v>0</v>
      </c>
      <c r="K461" s="146">
        <v>0</v>
      </c>
      <c r="L461" s="146">
        <v>0</v>
      </c>
      <c r="M461" s="146">
        <f t="shared" si="41"/>
        <v>0</v>
      </c>
      <c r="P461" s="153"/>
      <c r="Q461" s="153"/>
    </row>
    <row r="462" spans="1:17" x14ac:dyDescent="0.25">
      <c r="A462" s="64"/>
      <c r="B462" s="64"/>
      <c r="C462" s="64"/>
      <c r="D462" s="64"/>
      <c r="E462" s="71" t="s">
        <v>562</v>
      </c>
      <c r="F462" s="64">
        <v>5129</v>
      </c>
      <c r="G462" s="21">
        <f>SUM(H462:I462)</f>
        <v>131249.88399999999</v>
      </c>
      <c r="H462" s="21"/>
      <c r="I462" s="21">
        <v>131249.88399999999</v>
      </c>
      <c r="J462" s="146">
        <v>107546.71971428572</v>
      </c>
      <c r="K462" s="146">
        <v>113718.15542857142</v>
      </c>
      <c r="L462" s="146">
        <v>118789.13042857101</v>
      </c>
      <c r="M462" s="146">
        <f t="shared" si="41"/>
        <v>131249.88399999999</v>
      </c>
      <c r="N462" s="153"/>
      <c r="O462" s="153"/>
    </row>
    <row r="463" spans="1:17" x14ac:dyDescent="0.25">
      <c r="A463" s="64"/>
      <c r="B463" s="64"/>
      <c r="C463" s="64"/>
      <c r="D463" s="64"/>
      <c r="E463" s="71" t="s">
        <v>765</v>
      </c>
      <c r="F463" s="64" t="s">
        <v>99</v>
      </c>
      <c r="G463" s="21">
        <f>SUM(H463:I463)</f>
        <v>39376.852999999996</v>
      </c>
      <c r="H463" s="21"/>
      <c r="I463" s="21">
        <v>39376.852999999996</v>
      </c>
      <c r="J463" s="146">
        <v>25292.987920634328</v>
      </c>
      <c r="K463" s="146">
        <v>25292.987920634328</v>
      </c>
      <c r="L463" s="146">
        <v>26598.787920634328</v>
      </c>
      <c r="M463" s="146">
        <f t="shared" si="41"/>
        <v>39376.852999999996</v>
      </c>
      <c r="O463" s="153"/>
    </row>
    <row r="464" spans="1:17" x14ac:dyDescent="0.25">
      <c r="A464" s="64"/>
      <c r="B464" s="64"/>
      <c r="C464" s="64"/>
      <c r="D464" s="64"/>
      <c r="E464" s="71"/>
      <c r="F464" s="64"/>
      <c r="G464" s="21"/>
      <c r="H464" s="21"/>
      <c r="I464" s="21"/>
      <c r="J464" s="21"/>
      <c r="K464" s="21"/>
      <c r="L464" s="21"/>
      <c r="M464" s="21"/>
    </row>
    <row r="465" spans="1:13" ht="36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</row>
    <row r="466" spans="1:13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</row>
    <row r="467" spans="1:13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</row>
    <row r="468" spans="1:13" ht="51.75" customHeight="1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</row>
    <row r="470" spans="1:13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</row>
    <row r="472" spans="1:13" ht="60" customHeight="1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</row>
    <row r="474" spans="1:13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</row>
    <row r="476" spans="1:13" ht="54" customHeight="1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</row>
    <row r="478" spans="1:13" ht="40.5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</row>
    <row r="479" spans="1:13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</row>
    <row r="480" spans="1:13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</row>
    <row r="481" spans="1:13" ht="33.75" customHeight="1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</row>
    <row r="482" spans="1:13" ht="53.25" customHeight="1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</row>
    <row r="484" spans="1:13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</row>
    <row r="486" spans="1:13" ht="51.75" customHeight="1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</row>
    <row r="488" spans="1:13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</row>
    <row r="490" spans="1:13" ht="53.25" customHeight="1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</row>
    <row r="492" spans="1:13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</row>
    <row r="494" spans="1:13" ht="54.75" customHeight="1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</row>
    <row r="496" spans="1:13" ht="40.5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</row>
    <row r="497" spans="1:13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</row>
    <row r="498" spans="1:13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</row>
    <row r="499" spans="1:13" ht="40.5" customHeight="1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</row>
    <row r="500" spans="1:13" ht="52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</row>
    <row r="501" spans="1:13" ht="27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</row>
    <row r="502" spans="1:13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</row>
    <row r="503" spans="1:13" ht="37.5" customHeight="1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</row>
    <row r="504" spans="1:13" ht="57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</row>
    <row r="505" spans="1:13" ht="27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</row>
    <row r="506" spans="1:13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</row>
    <row r="507" spans="1:13" ht="33.75" customHeight="1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</row>
    <row r="508" spans="1:13" ht="53.2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</row>
    <row r="509" spans="1:13" ht="27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</row>
    <row r="510" spans="1:13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</row>
    <row r="511" spans="1:13" ht="40.5" customHeight="1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</row>
    <row r="512" spans="1:13" ht="52.5" customHeight="1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</row>
    <row r="513" spans="1:13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</row>
    <row r="514" spans="1:13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</row>
    <row r="516" spans="1:13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53.2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</row>
    <row r="519" spans="1:13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</row>
    <row r="520" spans="1:13" ht="40.5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</row>
    <row r="521" spans="1:13" ht="39.75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</row>
    <row r="522" spans="1:13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</row>
    <row r="523" spans="1:13" ht="42.75" customHeight="1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51" customHeight="1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</row>
    <row r="525" spans="1:13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</row>
    <row r="526" spans="1:13" ht="40.5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</row>
    <row r="527" spans="1:13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</row>
    <row r="528" spans="1:13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</row>
    <row r="529" spans="1:13" ht="39" customHeight="1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</row>
    <row r="530" spans="1:13" ht="51" customHeight="1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</row>
    <row r="531" spans="1:13" ht="27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</row>
    <row r="532" spans="1:13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</row>
    <row r="534" spans="1:13" ht="57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</row>
    <row r="535" spans="1:13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</row>
    <row r="536" spans="1:13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</row>
    <row r="537" spans="1:13" ht="60.75" customHeight="1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</row>
    <row r="538" spans="1:13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</row>
    <row r="539" spans="1:13" ht="40.5" x14ac:dyDescent="0.25">
      <c r="A539" s="64">
        <v>2800</v>
      </c>
      <c r="B539" s="64" t="s">
        <v>13</v>
      </c>
      <c r="C539" s="64">
        <v>0</v>
      </c>
      <c r="D539" s="64">
        <v>0</v>
      </c>
      <c r="E539" s="71" t="s">
        <v>316</v>
      </c>
      <c r="F539" s="64"/>
      <c r="G539" s="21">
        <f t="shared" ref="G539:M539" si="43">+G541+G554+G596+G609+G629</f>
        <v>1402327.2000000002</v>
      </c>
      <c r="H539" s="21">
        <f t="shared" si="43"/>
        <v>1391627.2000000002</v>
      </c>
      <c r="I539" s="21">
        <f t="shared" si="43"/>
        <v>10700</v>
      </c>
      <c r="J539" s="21">
        <f t="shared" si="43"/>
        <v>351098.00158730161</v>
      </c>
      <c r="K539" s="21">
        <f t="shared" si="43"/>
        <v>720939.06666666665</v>
      </c>
      <c r="L539" s="21">
        <f t="shared" si="43"/>
        <v>1044443.0591269843</v>
      </c>
      <c r="M539" s="21">
        <f t="shared" si="43"/>
        <v>1402327.2000000002</v>
      </c>
    </row>
    <row r="540" spans="1:13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2810</v>
      </c>
      <c r="B541" s="64" t="s">
        <v>13</v>
      </c>
      <c r="C541" s="64">
        <v>1</v>
      </c>
      <c r="D541" s="64">
        <v>0</v>
      </c>
      <c r="E541" s="71" t="s">
        <v>317</v>
      </c>
      <c r="F541" s="64"/>
      <c r="G541" s="21">
        <f t="shared" ref="G541:M541" si="44">G543</f>
        <v>661973.1</v>
      </c>
      <c r="H541" s="21">
        <f t="shared" si="44"/>
        <v>661973.1</v>
      </c>
      <c r="I541" s="21">
        <f t="shared" si="44"/>
        <v>0</v>
      </c>
      <c r="J541" s="21">
        <f t="shared" si="44"/>
        <v>155781.3103174603</v>
      </c>
      <c r="K541" s="21">
        <f t="shared" si="44"/>
        <v>334402.64285714284</v>
      </c>
      <c r="L541" s="21">
        <f t="shared" si="44"/>
        <v>479088.86785714305</v>
      </c>
      <c r="M541" s="21">
        <f t="shared" si="44"/>
        <v>661973.1</v>
      </c>
    </row>
    <row r="542" spans="1:13" ht="58.5" customHeight="1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 t="shared" ref="G543:M543" si="45">SUM(G545:G552)</f>
        <v>661973.1</v>
      </c>
      <c r="H543" s="21">
        <f t="shared" si="45"/>
        <v>661973.1</v>
      </c>
      <c r="I543" s="21">
        <f t="shared" si="45"/>
        <v>0</v>
      </c>
      <c r="J543" s="21">
        <f t="shared" si="45"/>
        <v>155781.3103174603</v>
      </c>
      <c r="K543" s="21">
        <f t="shared" si="45"/>
        <v>334402.64285714284</v>
      </c>
      <c r="L543" s="21">
        <f t="shared" si="45"/>
        <v>479088.86785714305</v>
      </c>
      <c r="M543" s="21">
        <f t="shared" si="45"/>
        <v>661973.1</v>
      </c>
    </row>
    <row r="544" spans="1:13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</row>
    <row r="545" spans="1:14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f t="shared" ref="G545:G552" si="46">SUM(H545:I545)</f>
        <v>35600</v>
      </c>
      <c r="H545" s="21">
        <v>35600</v>
      </c>
      <c r="I545" s="21"/>
      <c r="J545" s="146">
        <v>8488.0952380952385</v>
      </c>
      <c r="K545" s="146">
        <v>22076.190476190499</v>
      </c>
      <c r="L545" s="146">
        <v>30701.190476190499</v>
      </c>
      <c r="M545" s="146">
        <f t="shared" ref="M545:M552" si="47">+G545</f>
        <v>35600</v>
      </c>
    </row>
    <row r="546" spans="1:14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f t="shared" si="46"/>
        <v>0</v>
      </c>
      <c r="H546" s="21">
        <v>0</v>
      </c>
      <c r="I546" s="21"/>
      <c r="J546" s="146">
        <v>0</v>
      </c>
      <c r="K546" s="146">
        <v>0</v>
      </c>
      <c r="L546" s="146">
        <v>0</v>
      </c>
      <c r="M546" s="146">
        <f t="shared" si="47"/>
        <v>0</v>
      </c>
    </row>
    <row r="547" spans="1:14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f t="shared" si="46"/>
        <v>516938.9</v>
      </c>
      <c r="H547" s="21">
        <v>516938.9</v>
      </c>
      <c r="I547" s="21"/>
      <c r="J547" s="146">
        <v>127921.47539682539</v>
      </c>
      <c r="K547" s="146">
        <v>255842.95079365079</v>
      </c>
      <c r="L547" s="146">
        <v>382827.67579365103</v>
      </c>
      <c r="M547" s="146">
        <f t="shared" si="47"/>
        <v>516938.9</v>
      </c>
    </row>
    <row r="548" spans="1:14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f t="shared" si="46"/>
        <v>51296</v>
      </c>
      <c r="H548" s="21">
        <v>51296</v>
      </c>
      <c r="I548" s="21"/>
      <c r="J548" s="146">
        <v>3690.4761904761904</v>
      </c>
      <c r="K548" s="146">
        <v>19296</v>
      </c>
      <c r="L548" s="146">
        <v>19296</v>
      </c>
      <c r="M548" s="146">
        <f t="shared" si="47"/>
        <v>51296</v>
      </c>
      <c r="N548" s="153"/>
    </row>
    <row r="549" spans="1:14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f t="shared" si="46"/>
        <v>36844.199999999997</v>
      </c>
      <c r="H549" s="21">
        <v>36844.199999999997</v>
      </c>
      <c r="I549" s="21"/>
      <c r="J549" s="146">
        <v>12313.088888888888</v>
      </c>
      <c r="K549" s="146">
        <v>20317.977777777778</v>
      </c>
      <c r="L549" s="146">
        <v>28451.977777777778</v>
      </c>
      <c r="M549" s="146">
        <f t="shared" si="47"/>
        <v>36844.199999999997</v>
      </c>
    </row>
    <row r="550" spans="1:14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f t="shared" si="46"/>
        <v>9820</v>
      </c>
      <c r="H550" s="21">
        <v>9820</v>
      </c>
      <c r="I550" s="21"/>
      <c r="J550" s="146">
        <v>718.41269841269843</v>
      </c>
      <c r="K550" s="146">
        <v>9820</v>
      </c>
      <c r="L550" s="146">
        <v>9820</v>
      </c>
      <c r="M550" s="146">
        <f t="shared" si="47"/>
        <v>9820</v>
      </c>
    </row>
    <row r="551" spans="1:14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f t="shared" si="46"/>
        <v>3770</v>
      </c>
      <c r="H551" s="21">
        <v>3770</v>
      </c>
      <c r="I551" s="21"/>
      <c r="J551" s="146">
        <v>927.53968253968253</v>
      </c>
      <c r="K551" s="146">
        <v>1855.0793650793651</v>
      </c>
      <c r="L551" s="146">
        <v>2797.5793650793653</v>
      </c>
      <c r="M551" s="146">
        <f t="shared" si="47"/>
        <v>3770</v>
      </c>
    </row>
    <row r="552" spans="1:14" ht="27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f t="shared" si="46"/>
        <v>7704</v>
      </c>
      <c r="H552" s="21">
        <v>7704</v>
      </c>
      <c r="I552" s="21"/>
      <c r="J552" s="146">
        <v>1722.2222222222222</v>
      </c>
      <c r="K552" s="146">
        <v>5194.4444444444443</v>
      </c>
      <c r="L552" s="146">
        <v>5194.4444444444443</v>
      </c>
      <c r="M552" s="146">
        <f t="shared" si="47"/>
        <v>7704</v>
      </c>
    </row>
    <row r="553" spans="1:14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</row>
    <row r="554" spans="1:14" x14ac:dyDescent="0.25">
      <c r="A554" s="64">
        <v>2820</v>
      </c>
      <c r="B554" s="64" t="s">
        <v>13</v>
      </c>
      <c r="C554" s="64">
        <v>2</v>
      </c>
      <c r="D554" s="64">
        <v>0</v>
      </c>
      <c r="E554" s="71" t="s">
        <v>318</v>
      </c>
      <c r="F554" s="64"/>
      <c r="G554" s="21">
        <f t="shared" ref="G554:M554" si="48">G556+G562+G568+G574+G579+G583+G587</f>
        <v>710839.5</v>
      </c>
      <c r="H554" s="21">
        <f t="shared" si="48"/>
        <v>700139.5</v>
      </c>
      <c r="I554" s="21">
        <f t="shared" si="48"/>
        <v>10700</v>
      </c>
      <c r="J554" s="21">
        <f t="shared" si="48"/>
        <v>181905.26587301589</v>
      </c>
      <c r="K554" s="21">
        <f t="shared" si="48"/>
        <v>360528.17301587301</v>
      </c>
      <c r="L554" s="21">
        <f t="shared" si="48"/>
        <v>536307.84523809527</v>
      </c>
      <c r="M554" s="21">
        <f t="shared" si="48"/>
        <v>710839.5</v>
      </c>
    </row>
    <row r="555" spans="1:14" ht="54.75" customHeight="1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</row>
    <row r="556" spans="1:14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G558+G559+G560+G561</f>
        <v>57460.1</v>
      </c>
      <c r="H556" s="21">
        <f t="shared" ref="H556:M556" si="49">H558+H559+H560+H561</f>
        <v>57460.1</v>
      </c>
      <c r="I556" s="21">
        <f t="shared" si="49"/>
        <v>0</v>
      </c>
      <c r="J556" s="21">
        <f t="shared" si="49"/>
        <v>14233.488888888889</v>
      </c>
      <c r="K556" s="21">
        <f t="shared" si="49"/>
        <v>28404.277777777777</v>
      </c>
      <c r="L556" s="21">
        <f t="shared" si="49"/>
        <v>42603.62777777783</v>
      </c>
      <c r="M556" s="21">
        <f t="shared" si="49"/>
        <v>57460.1</v>
      </c>
    </row>
    <row r="557" spans="1:14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</row>
    <row r="558" spans="1:14" ht="27" x14ac:dyDescent="0.25">
      <c r="A558" s="64"/>
      <c r="B558" s="64"/>
      <c r="C558" s="64"/>
      <c r="D558" s="64"/>
      <c r="E558" s="71" t="s">
        <v>570</v>
      </c>
      <c r="F558" s="64">
        <v>4511</v>
      </c>
      <c r="G558" s="21">
        <f>SUM(H558:I558)</f>
        <v>54697.4</v>
      </c>
      <c r="H558" s="21">
        <v>54697.4</v>
      </c>
      <c r="I558" s="21"/>
      <c r="J558" s="146">
        <v>13506.503174603175</v>
      </c>
      <c r="K558" s="146">
        <v>27013.006349206349</v>
      </c>
      <c r="L558" s="146">
        <v>40537.356349206399</v>
      </c>
      <c r="M558" s="146">
        <f>+G558</f>
        <v>54697.4</v>
      </c>
    </row>
    <row r="559" spans="1:14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f>SUM(H559:I559)</f>
        <v>1200</v>
      </c>
      <c r="H559" s="21">
        <v>1200</v>
      </c>
      <c r="I559" s="21"/>
      <c r="J559" s="146">
        <f>+G559/252*62</f>
        <v>295.23809523809524</v>
      </c>
      <c r="K559" s="146">
        <f>+G559/252*124</f>
        <v>590.47619047619048</v>
      </c>
      <c r="L559" s="146">
        <f>+G559/252*187</f>
        <v>890.47619047619048</v>
      </c>
      <c r="M559" s="146">
        <f>+G559</f>
        <v>1200</v>
      </c>
    </row>
    <row r="560" spans="1:14" ht="27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f>SUM(H560:I560)</f>
        <v>1562.7</v>
      </c>
      <c r="H560" s="21">
        <v>1562.7</v>
      </c>
      <c r="I560" s="21"/>
      <c r="J560" s="146">
        <v>431.74761904761903</v>
      </c>
      <c r="K560" s="146">
        <v>800.79523809523812</v>
      </c>
      <c r="L560" s="146">
        <v>1175.7952380952381</v>
      </c>
      <c r="M560" s="146">
        <f>+G560</f>
        <v>1562.7</v>
      </c>
    </row>
    <row r="561" spans="1:13" ht="46.5" customHeight="1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/>
      <c r="H561" s="21"/>
      <c r="I561" s="21"/>
      <c r="J561" s="146">
        <f>+G561/252*62</f>
        <v>0</v>
      </c>
      <c r="K561" s="146">
        <f>+G561/252*124</f>
        <v>0</v>
      </c>
      <c r="L561" s="146">
        <f>+G561/252*187</f>
        <v>0</v>
      </c>
      <c r="M561" s="146">
        <f>+G561</f>
        <v>0</v>
      </c>
    </row>
    <row r="562" spans="1:13" ht="25.5" customHeight="1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65321.7</v>
      </c>
      <c r="H562" s="21">
        <f t="shared" ref="H562:M562" si="50">SUM(H564:H565)</f>
        <v>65321.7</v>
      </c>
      <c r="I562" s="21">
        <f t="shared" si="50"/>
        <v>0</v>
      </c>
      <c r="J562" s="21">
        <f t="shared" si="50"/>
        <v>19303.390476190478</v>
      </c>
      <c r="K562" s="21">
        <f t="shared" si="50"/>
        <v>37569.522222222222</v>
      </c>
      <c r="L562" s="21">
        <f t="shared" si="50"/>
        <v>50213.172222222202</v>
      </c>
      <c r="M562" s="21">
        <f t="shared" si="50"/>
        <v>65321.7</v>
      </c>
    </row>
    <row r="563" spans="1:13" ht="21.75" customHeight="1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</row>
    <row r="564" spans="1:13" ht="27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f>SUM(H564:I564)</f>
        <v>8747.1</v>
      </c>
      <c r="H564" s="21">
        <v>8747.1</v>
      </c>
      <c r="I564" s="21"/>
      <c r="J564" s="146">
        <v>4892.1793650793661</v>
      </c>
      <c r="K564" s="146">
        <v>8747.1</v>
      </c>
      <c r="L564" s="146">
        <v>8747.1</v>
      </c>
      <c r="M564" s="146">
        <f>+G564</f>
        <v>8747.1</v>
      </c>
    </row>
    <row r="565" spans="1:13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f>SUM(H565:I565)</f>
        <v>56574.6</v>
      </c>
      <c r="H565" s="21">
        <v>56574.6</v>
      </c>
      <c r="I565" s="21"/>
      <c r="J565" s="146">
        <v>14411.211111111112</v>
      </c>
      <c r="K565" s="146">
        <v>28822.422222222223</v>
      </c>
      <c r="L565" s="146">
        <v>41466.072222222203</v>
      </c>
      <c r="M565" s="146">
        <f>+G565</f>
        <v>56574.6</v>
      </c>
    </row>
    <row r="566" spans="1:13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</row>
    <row r="567" spans="1:13" ht="45.75" customHeight="1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</row>
    <row r="568" spans="1:13" ht="30.75" customHeight="1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+G570+G571+G572</f>
        <v>577357.70000000007</v>
      </c>
      <c r="H568" s="21">
        <f t="shared" ref="H568:M568" si="51">+H570+H571+H572</f>
        <v>577357.70000000007</v>
      </c>
      <c r="I568" s="21">
        <f t="shared" si="51"/>
        <v>0</v>
      </c>
      <c r="J568" s="21">
        <f t="shared" si="51"/>
        <v>146523.14841269841</v>
      </c>
      <c r="K568" s="21">
        <f t="shared" si="51"/>
        <v>290863.89682539681</v>
      </c>
      <c r="L568" s="21">
        <f t="shared" si="51"/>
        <v>434725.56904761901</v>
      </c>
      <c r="M568" s="21">
        <f t="shared" si="51"/>
        <v>577357.70000000007</v>
      </c>
    </row>
    <row r="569" spans="1:13" ht="25.5" customHeight="1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</row>
    <row r="570" spans="1:13" ht="27" x14ac:dyDescent="0.25">
      <c r="A570" s="64"/>
      <c r="B570" s="64"/>
      <c r="C570" s="64"/>
      <c r="D570" s="64"/>
      <c r="E570" s="71" t="s">
        <v>761</v>
      </c>
      <c r="F570" s="64">
        <v>4819</v>
      </c>
      <c r="G570" s="21">
        <f>SUM(H570:I570)</f>
        <v>24383.9</v>
      </c>
      <c r="H570" s="21">
        <v>24383.9</v>
      </c>
      <c r="I570" s="21"/>
      <c r="J570" s="146">
        <v>10474.038888888888</v>
      </c>
      <c r="K570" s="146">
        <v>16465.677777777801</v>
      </c>
      <c r="L570" s="146">
        <v>24383.9</v>
      </c>
      <c r="M570" s="146">
        <f>+G570</f>
        <v>24383.9</v>
      </c>
    </row>
    <row r="571" spans="1:13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f>SUM(H571:I571)</f>
        <v>550473.80000000005</v>
      </c>
      <c r="H571" s="21">
        <v>550473.80000000005</v>
      </c>
      <c r="I571" s="21"/>
      <c r="J571" s="146">
        <v>136049.10952380951</v>
      </c>
      <c r="K571" s="146">
        <v>272098.21904761903</v>
      </c>
      <c r="L571" s="146">
        <v>407841.66904761898</v>
      </c>
      <c r="M571" s="146">
        <f>+G571</f>
        <v>550473.80000000005</v>
      </c>
    </row>
    <row r="572" spans="1:13" ht="27" x14ac:dyDescent="0.25">
      <c r="A572" s="64"/>
      <c r="B572" s="64"/>
      <c r="C572" s="64"/>
      <c r="D572" s="64"/>
      <c r="E572" s="71" t="s">
        <v>569</v>
      </c>
      <c r="F572" s="64" t="s">
        <v>76</v>
      </c>
      <c r="G572" s="21">
        <f>SUM(H572:I572)</f>
        <v>2500</v>
      </c>
      <c r="H572" s="21">
        <v>2500</v>
      </c>
      <c r="I572" s="21"/>
      <c r="J572" s="21">
        <v>0</v>
      </c>
      <c r="K572" s="21">
        <v>2300</v>
      </c>
      <c r="L572" s="21">
        <v>2500</v>
      </c>
      <c r="M572" s="146">
        <f>+G572</f>
        <v>2500</v>
      </c>
    </row>
    <row r="573" spans="1:13" ht="51.75" customHeight="1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</row>
    <row r="575" spans="1:13" ht="40.5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</row>
    <row r="576" spans="1:13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</row>
    <row r="578" spans="1:13" ht="51" customHeight="1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</row>
    <row r="580" spans="1:13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</row>
    <row r="582" spans="1:13" ht="52.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</row>
    <row r="583" spans="1:13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</row>
    <row r="584" spans="1:13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</row>
    <row r="585" spans="1:13" ht="38.25" customHeight="1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</row>
    <row r="586" spans="1:13" ht="55.5" customHeight="1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</row>
    <row r="587" spans="1:13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 t="shared" ref="G587:M587" si="52">G589+G591+G592+G593+G590</f>
        <v>10700</v>
      </c>
      <c r="H587" s="21">
        <f t="shared" si="52"/>
        <v>0</v>
      </c>
      <c r="I587" s="21">
        <f t="shared" si="52"/>
        <v>10700</v>
      </c>
      <c r="J587" s="21">
        <f t="shared" si="52"/>
        <v>1845.2380952380952</v>
      </c>
      <c r="K587" s="21">
        <f t="shared" si="52"/>
        <v>3690.4761904761904</v>
      </c>
      <c r="L587" s="21">
        <f t="shared" si="52"/>
        <v>8765.4761904761908</v>
      </c>
      <c r="M587" s="21">
        <f t="shared" si="52"/>
        <v>10700</v>
      </c>
    </row>
    <row r="588" spans="1:13" ht="40.5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</row>
    <row r="589" spans="1:13" x14ac:dyDescent="0.25">
      <c r="A589" s="64"/>
      <c r="B589" s="64"/>
      <c r="C589" s="64"/>
      <c r="D589" s="64"/>
      <c r="E589" s="265" t="s">
        <v>838</v>
      </c>
      <c r="F589" s="251">
        <v>5411</v>
      </c>
      <c r="G589" s="21">
        <v>0</v>
      </c>
      <c r="H589" s="21"/>
      <c r="I589" s="21">
        <f>+G589</f>
        <v>0</v>
      </c>
      <c r="J589" s="146">
        <f>+G589/252*62</f>
        <v>0</v>
      </c>
      <c r="K589" s="146">
        <f>+G589/252*124</f>
        <v>0</v>
      </c>
      <c r="L589" s="146">
        <f>+G589/252*187</f>
        <v>0</v>
      </c>
      <c r="M589" s="146">
        <f>+G589</f>
        <v>0</v>
      </c>
    </row>
    <row r="590" spans="1:13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f>SUM(H590:I590)</f>
        <v>0</v>
      </c>
      <c r="H590" s="21">
        <v>0</v>
      </c>
      <c r="I590" s="21"/>
      <c r="J590" s="146">
        <v>0</v>
      </c>
      <c r="K590" s="146">
        <v>0</v>
      </c>
      <c r="L590" s="146">
        <v>0</v>
      </c>
      <c r="M590" s="146">
        <f>+G590</f>
        <v>0</v>
      </c>
    </row>
    <row r="591" spans="1:13" ht="36.7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f>SUM(H591:I591)</f>
        <v>0</v>
      </c>
      <c r="H591" s="21">
        <v>0</v>
      </c>
      <c r="I591" s="21"/>
      <c r="J591" s="146">
        <v>0</v>
      </c>
      <c r="K591" s="146">
        <v>0</v>
      </c>
      <c r="L591" s="146">
        <v>0</v>
      </c>
      <c r="M591" s="146">
        <f>+G591</f>
        <v>0</v>
      </c>
    </row>
    <row r="592" spans="1:13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f>SUM(H592:I592)</f>
        <v>8200</v>
      </c>
      <c r="H592" s="21"/>
      <c r="I592" s="21">
        <v>8200</v>
      </c>
      <c r="J592" s="146">
        <v>1230.1587301587301</v>
      </c>
      <c r="K592" s="146">
        <v>2460.3174603174602</v>
      </c>
      <c r="L592" s="146">
        <v>6910.3174603174602</v>
      </c>
      <c r="M592" s="146">
        <f>+G592</f>
        <v>8200</v>
      </c>
    </row>
    <row r="593" spans="1:13" ht="27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f>SUM(H593:I593)</f>
        <v>2500</v>
      </c>
      <c r="H593" s="21"/>
      <c r="I593" s="21">
        <v>2500</v>
      </c>
      <c r="J593" s="146">
        <f>+G593/252*62</f>
        <v>615.07936507936506</v>
      </c>
      <c r="K593" s="146">
        <f>+G593/252*124</f>
        <v>1230.1587301587301</v>
      </c>
      <c r="L593" s="146">
        <f>+G593/252*187</f>
        <v>1855.1587301587301</v>
      </c>
      <c r="M593" s="146">
        <f>+G593</f>
        <v>2500</v>
      </c>
    </row>
    <row r="594" spans="1:13" ht="58.5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</row>
    <row r="595" spans="1:13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</row>
    <row r="596" spans="1:13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</row>
    <row r="597" spans="1:13" ht="54" customHeight="1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</row>
    <row r="599" spans="1:13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</row>
    <row r="601" spans="1:13" ht="57.75" customHeight="1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</row>
    <row r="603" spans="1:13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</row>
    <row r="605" spans="1:13" ht="57" customHeight="1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</row>
    <row r="607" spans="1:13" ht="42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</row>
    <row r="608" spans="1:13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>
        <v>2840</v>
      </c>
      <c r="B609" s="64" t="s">
        <v>13</v>
      </c>
      <c r="C609" s="64">
        <v>4</v>
      </c>
      <c r="D609" s="64">
        <v>0</v>
      </c>
      <c r="E609" s="71" t="s">
        <v>330</v>
      </c>
      <c r="F609" s="64"/>
      <c r="G609" s="21">
        <f t="shared" ref="G609:M609" si="53">+G614</f>
        <v>11200</v>
      </c>
      <c r="H609" s="21">
        <f t="shared" si="53"/>
        <v>11200</v>
      </c>
      <c r="I609" s="21">
        <f t="shared" si="53"/>
        <v>0</v>
      </c>
      <c r="J609" s="21">
        <f t="shared" si="53"/>
        <v>5215.8730158730159</v>
      </c>
      <c r="K609" s="21">
        <f t="shared" si="53"/>
        <v>10431.746031746001</v>
      </c>
      <c r="L609" s="21">
        <f t="shared" si="53"/>
        <v>10731.746031746001</v>
      </c>
      <c r="M609" s="21">
        <f t="shared" si="53"/>
        <v>11200</v>
      </c>
    </row>
    <row r="610" spans="1:13" ht="59.25" customHeight="1" x14ac:dyDescent="0.25">
      <c r="A610" s="64">
        <v>2841</v>
      </c>
      <c r="B610" s="64" t="s">
        <v>13</v>
      </c>
      <c r="C610" s="64">
        <v>4</v>
      </c>
      <c r="D610" s="64">
        <v>1</v>
      </c>
      <c r="E610" s="71" t="s">
        <v>156</v>
      </c>
      <c r="F610" s="64"/>
      <c r="G610" s="21"/>
      <c r="H610" s="21"/>
      <c r="I610" s="21"/>
      <c r="J610" s="21"/>
      <c r="K610" s="21"/>
      <c r="L610" s="21"/>
      <c r="M610" s="21"/>
    </row>
    <row r="611" spans="1:13" x14ac:dyDescent="0.25">
      <c r="A611" s="64"/>
      <c r="B611" s="64"/>
      <c r="C611" s="64"/>
      <c r="D611" s="64"/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</row>
    <row r="612" spans="1:13" ht="53.25" customHeight="1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</row>
    <row r="613" spans="1:13" ht="45.75" customHeight="1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</row>
    <row r="614" spans="1:13" ht="40.5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11200</v>
      </c>
      <c r="H614" s="21">
        <f t="shared" ref="H614:M614" si="54">+H615+H616</f>
        <v>11200</v>
      </c>
      <c r="I614" s="21">
        <f t="shared" si="54"/>
        <v>0</v>
      </c>
      <c r="J614" s="21">
        <f t="shared" si="54"/>
        <v>5215.8730158730159</v>
      </c>
      <c r="K614" s="21">
        <f t="shared" si="54"/>
        <v>10431.746031746001</v>
      </c>
      <c r="L614" s="21">
        <f t="shared" si="54"/>
        <v>10731.746031746001</v>
      </c>
      <c r="M614" s="21">
        <f t="shared" si="54"/>
        <v>11200</v>
      </c>
    </row>
    <row r="615" spans="1:13" ht="27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f>SUM(H615:I615)</f>
        <v>11200</v>
      </c>
      <c r="H615" s="21">
        <v>11200</v>
      </c>
      <c r="I615" s="21"/>
      <c r="J615" s="146">
        <v>5215.8730158730159</v>
      </c>
      <c r="K615" s="146">
        <v>10431.746031746001</v>
      </c>
      <c r="L615" s="146">
        <v>10731.746031746001</v>
      </c>
      <c r="M615" s="146">
        <f>+G615</f>
        <v>11200</v>
      </c>
    </row>
    <row r="616" spans="1:13" ht="40.5" x14ac:dyDescent="0.25">
      <c r="A616" s="64"/>
      <c r="B616" s="64"/>
      <c r="C616" s="64"/>
      <c r="D616" s="64"/>
      <c r="E616" s="71" t="s">
        <v>868</v>
      </c>
      <c r="F616" s="64" t="s">
        <v>67</v>
      </c>
      <c r="G616" s="21"/>
      <c r="H616" s="21">
        <f>+G616</f>
        <v>0</v>
      </c>
      <c r="I616" s="21"/>
      <c r="J616" s="146">
        <f>+G616/252*62</f>
        <v>0</v>
      </c>
      <c r="K616" s="146">
        <f>+G616/252*124</f>
        <v>0</v>
      </c>
      <c r="L616" s="146">
        <f>+G616/252*187</f>
        <v>0</v>
      </c>
      <c r="M616" s="146">
        <f>+G616</f>
        <v>0</v>
      </c>
    </row>
    <row r="617" spans="1:13" ht="39" customHeight="1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</row>
    <row r="618" spans="1:13" ht="57" customHeight="1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</row>
    <row r="620" spans="1:13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</row>
    <row r="621" spans="1:13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</row>
    <row r="622" spans="1:13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58.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</row>
    <row r="625" spans="1:13" ht="27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</row>
    <row r="626" spans="1:13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</row>
    <row r="627" spans="1:13" ht="35.2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</row>
    <row r="628" spans="1:13" ht="39" customHeight="1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</row>
    <row r="629" spans="1:13" ht="27" x14ac:dyDescent="0.25">
      <c r="A629" s="64">
        <v>2860</v>
      </c>
      <c r="B629" s="64" t="s">
        <v>13</v>
      </c>
      <c r="C629" s="64">
        <v>6</v>
      </c>
      <c r="D629" s="64">
        <v>0</v>
      </c>
      <c r="E629" s="74" t="s">
        <v>334</v>
      </c>
      <c r="F629" s="64"/>
      <c r="G629" s="21">
        <f>G630</f>
        <v>18314.599999999999</v>
      </c>
      <c r="H629" s="21">
        <f t="shared" ref="H629:M629" si="55">H630</f>
        <v>18314.599999999999</v>
      </c>
      <c r="I629" s="21">
        <f t="shared" si="55"/>
        <v>0</v>
      </c>
      <c r="J629" s="21">
        <f t="shared" si="55"/>
        <v>8195.5523809523802</v>
      </c>
      <c r="K629" s="21">
        <f t="shared" si="55"/>
        <v>15576.504761904762</v>
      </c>
      <c r="L629" s="21">
        <f t="shared" si="55"/>
        <v>18314.599999999999</v>
      </c>
      <c r="M629" s="21">
        <f t="shared" si="55"/>
        <v>18314.599999999999</v>
      </c>
    </row>
    <row r="630" spans="1:13" ht="51.75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 t="shared" ref="G630:M630" si="56">SUM(G633:G635)</f>
        <v>18314.599999999999</v>
      </c>
      <c r="H630" s="21">
        <f t="shared" si="56"/>
        <v>18314.599999999999</v>
      </c>
      <c r="I630" s="21">
        <f t="shared" si="56"/>
        <v>0</v>
      </c>
      <c r="J630" s="21">
        <f t="shared" si="56"/>
        <v>8195.5523809523802</v>
      </c>
      <c r="K630" s="21">
        <f t="shared" si="56"/>
        <v>15576.504761904762</v>
      </c>
      <c r="L630" s="21">
        <f t="shared" si="56"/>
        <v>18314.599999999999</v>
      </c>
      <c r="M630" s="21">
        <f t="shared" si="56"/>
        <v>18314.599999999999</v>
      </c>
    </row>
    <row r="631" spans="1:13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</row>
    <row r="632" spans="1:13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</row>
    <row r="633" spans="1:13" ht="36" customHeight="1" x14ac:dyDescent="0.25">
      <c r="A633" s="64"/>
      <c r="B633" s="64"/>
      <c r="C633" s="64"/>
      <c r="D633" s="64"/>
      <c r="E633" s="71" t="s">
        <v>493</v>
      </c>
      <c r="F633" s="64">
        <v>4861</v>
      </c>
      <c r="G633" s="21">
        <f>SUM(H633:I633)</f>
        <v>18314.599999999999</v>
      </c>
      <c r="H633" s="21">
        <v>18314.599999999999</v>
      </c>
      <c r="I633" s="21"/>
      <c r="J633" s="146">
        <v>8195.5523809523802</v>
      </c>
      <c r="K633" s="146">
        <v>15576.504761904762</v>
      </c>
      <c r="L633" s="146">
        <v>18314.599999999999</v>
      </c>
      <c r="M633" s="146">
        <f>+G633</f>
        <v>18314.599999999999</v>
      </c>
    </row>
    <row r="634" spans="1:13" ht="27" x14ac:dyDescent="0.25">
      <c r="A634" s="64"/>
      <c r="B634" s="64"/>
      <c r="C634" s="64"/>
      <c r="D634" s="64"/>
      <c r="E634" s="71" t="s">
        <v>568</v>
      </c>
      <c r="F634" s="64">
        <v>4819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54.75" customHeight="1" x14ac:dyDescent="0.25">
      <c r="A635" s="64"/>
      <c r="B635" s="64"/>
      <c r="C635" s="64"/>
      <c r="D635" s="64"/>
      <c r="E635" s="73" t="s">
        <v>573</v>
      </c>
      <c r="F635" s="64">
        <v>4727</v>
      </c>
      <c r="G635" s="21">
        <v>0</v>
      </c>
      <c r="H635" s="21">
        <f>+G635</f>
        <v>0</v>
      </c>
      <c r="I635" s="21"/>
      <c r="J635" s="146">
        <f>+G635/252*62</f>
        <v>0</v>
      </c>
      <c r="K635" s="146">
        <f>+G635/252*124</f>
        <v>0</v>
      </c>
      <c r="L635" s="146">
        <f>+G635/252*187</f>
        <v>0</v>
      </c>
      <c r="M635" s="146">
        <f>+G635</f>
        <v>0</v>
      </c>
    </row>
    <row r="636" spans="1:13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f>+G636</f>
        <v>0</v>
      </c>
      <c r="I636" s="21"/>
      <c r="J636" s="146">
        <f>+G636/252*62</f>
        <v>0</v>
      </c>
      <c r="K636" s="146">
        <f>+G636/252*124</f>
        <v>0</v>
      </c>
      <c r="L636" s="146">
        <f>+G636/252*187</f>
        <v>0</v>
      </c>
      <c r="M636" s="146">
        <f>+G636</f>
        <v>0</v>
      </c>
    </row>
    <row r="637" spans="1:13" ht="34.5" customHeight="1" x14ac:dyDescent="0.25">
      <c r="A637" s="64">
        <v>2900</v>
      </c>
      <c r="B637" s="64" t="s">
        <v>14</v>
      </c>
      <c r="C637" s="64">
        <v>0</v>
      </c>
      <c r="D637" s="64">
        <v>0</v>
      </c>
      <c r="E637" s="71" t="s">
        <v>335</v>
      </c>
      <c r="F637" s="64"/>
      <c r="G637" s="21">
        <f t="shared" ref="G637:M637" si="57">+G639+G649+G660+G670+G679+G689+G695+G701</f>
        <v>796161.88399999996</v>
      </c>
      <c r="H637" s="21">
        <f t="shared" si="57"/>
        <v>796161.88399999996</v>
      </c>
      <c r="I637" s="21">
        <f t="shared" si="57"/>
        <v>0</v>
      </c>
      <c r="J637" s="21">
        <f t="shared" si="57"/>
        <v>214218.68971428575</v>
      </c>
      <c r="K637" s="21">
        <f t="shared" si="57"/>
        <v>415210.67942857149</v>
      </c>
      <c r="L637" s="21">
        <f t="shared" si="57"/>
        <v>615444.47542857146</v>
      </c>
      <c r="M637" s="21">
        <f t="shared" si="57"/>
        <v>796161.88399999996</v>
      </c>
    </row>
    <row r="638" spans="1:13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</row>
    <row r="639" spans="1:13" ht="27" x14ac:dyDescent="0.25">
      <c r="A639" s="64">
        <v>2910</v>
      </c>
      <c r="B639" s="64" t="s">
        <v>14</v>
      </c>
      <c r="C639" s="64">
        <v>1</v>
      </c>
      <c r="D639" s="64">
        <v>0</v>
      </c>
      <c r="E639" s="71" t="s">
        <v>336</v>
      </c>
      <c r="F639" s="64"/>
      <c r="G639" s="21">
        <f t="shared" ref="G639:M639" si="58">+G641</f>
        <v>754947.18400000001</v>
      </c>
      <c r="H639" s="21">
        <f t="shared" si="58"/>
        <v>754947.18400000001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754947.18400000001</v>
      </c>
    </row>
    <row r="640" spans="1:13" ht="36.75" customHeight="1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754947.18400000001</v>
      </c>
      <c r="H641" s="21">
        <f t="shared" ref="H641:M641" si="59">+H642</f>
        <v>754947.18400000001</v>
      </c>
      <c r="I641" s="21">
        <f t="shared" si="59"/>
        <v>0</v>
      </c>
      <c r="J641" s="21">
        <f t="shared" si="59"/>
        <v>202197.95796825399</v>
      </c>
      <c r="K641" s="21">
        <f t="shared" si="59"/>
        <v>392031.91593650798</v>
      </c>
      <c r="L641" s="21">
        <f t="shared" si="59"/>
        <v>580927.71193650796</v>
      </c>
      <c r="M641" s="21">
        <f t="shared" si="59"/>
        <v>754947.18400000001</v>
      </c>
    </row>
    <row r="642" spans="1:15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f>SUM(H642:I642)</f>
        <v>754947.18400000001</v>
      </c>
      <c r="H642" s="21">
        <v>754947.18400000001</v>
      </c>
      <c r="I642" s="21"/>
      <c r="J642" s="146">
        <v>202197.95796825399</v>
      </c>
      <c r="K642" s="146">
        <v>392031.91593650798</v>
      </c>
      <c r="L642" s="146">
        <v>580927.71193650796</v>
      </c>
      <c r="M642" s="146">
        <f>+G642</f>
        <v>754947.18400000001</v>
      </c>
      <c r="O642" s="153"/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</row>
    <row r="645" spans="1:15" ht="56.25" customHeight="1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</row>
    <row r="652" spans="1:15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</row>
    <row r="655" spans="1:15" ht="52.5" customHeight="1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</row>
    <row r="656" spans="1:15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</row>
    <row r="657" spans="1:13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</row>
    <row r="659" spans="1:13" ht="57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</row>
    <row r="660" spans="1:13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</row>
    <row r="661" spans="1:13" ht="35.25" customHeight="1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</row>
    <row r="662" spans="1:13" ht="55.5" customHeight="1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</row>
    <row r="663" spans="1:13" ht="27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</row>
    <row r="664" spans="1:13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</row>
    <row r="666" spans="1:13" ht="57.75" customHeight="1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</row>
    <row r="668" spans="1:13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</row>
    <row r="670" spans="1:13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</row>
    <row r="672" spans="1:13" ht="54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</row>
    <row r="673" spans="1:13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</row>
    <row r="674" spans="1:13" ht="40.5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</row>
    <row r="675" spans="1:13" ht="56.25" customHeight="1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</row>
    <row r="677" spans="1:13" ht="41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</row>
    <row r="678" spans="1:13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</row>
    <row r="679" spans="1:13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</row>
    <row r="680" spans="1:13" ht="62.25" customHeight="1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</row>
    <row r="682" spans="1:13" ht="40.5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</row>
    <row r="683" spans="1:13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</row>
    <row r="685" spans="1:13" ht="59.25" customHeight="1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</row>
    <row r="687" spans="1:13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</row>
    <row r="688" spans="1:13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</row>
    <row r="689" spans="1:13" ht="27" x14ac:dyDescent="0.25">
      <c r="A689" s="64">
        <v>2960</v>
      </c>
      <c r="B689" s="64" t="s">
        <v>14</v>
      </c>
      <c r="C689" s="64">
        <v>6</v>
      </c>
      <c r="D689" s="64">
        <v>0</v>
      </c>
      <c r="E689" s="71" t="s">
        <v>351</v>
      </c>
      <c r="F689" s="64"/>
      <c r="G689" s="21">
        <f t="shared" ref="G689:M689" si="60">G692</f>
        <v>41214.699999999997</v>
      </c>
      <c r="H689" s="21">
        <f t="shared" si="60"/>
        <v>41214.699999999997</v>
      </c>
      <c r="I689" s="21">
        <f t="shared" si="60"/>
        <v>0</v>
      </c>
      <c r="J689" s="21">
        <f t="shared" si="60"/>
        <v>12020.731746031746</v>
      </c>
      <c r="K689" s="21">
        <f t="shared" si="60"/>
        <v>23178.763492063492</v>
      </c>
      <c r="L689" s="21">
        <f t="shared" si="60"/>
        <v>34516.763492063488</v>
      </c>
      <c r="M689" s="21">
        <f t="shared" si="60"/>
        <v>41214.699999999997</v>
      </c>
    </row>
    <row r="690" spans="1:13" ht="38.25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</row>
    <row r="691" spans="1:13" ht="56.25" customHeight="1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</row>
    <row r="692" spans="1:13" ht="40.5" customHeight="1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f>SUM(H692:I692)</f>
        <v>41214.699999999997</v>
      </c>
      <c r="H692" s="21">
        <v>41214.699999999997</v>
      </c>
      <c r="I692" s="21"/>
      <c r="J692" s="146">
        <v>12020.731746031746</v>
      </c>
      <c r="K692" s="146">
        <v>23178.763492063492</v>
      </c>
      <c r="L692" s="146">
        <v>34516.763492063488</v>
      </c>
      <c r="M692" s="146">
        <f>+G692</f>
        <v>41214.699999999997</v>
      </c>
    </row>
    <row r="693" spans="1:13" ht="44.2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</row>
    <row r="694" spans="1:13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</row>
    <row r="695" spans="1:13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</row>
    <row r="696" spans="1:13" ht="36.75" customHeight="1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</row>
    <row r="697" spans="1:13" ht="54" customHeight="1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</row>
    <row r="698" spans="1:13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</row>
    <row r="699" spans="1:13" ht="40.5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</row>
    <row r="700" spans="1:13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57.75" customHeight="1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</row>
    <row r="705" spans="1:13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</row>
    <row r="706" spans="1:13" ht="40.5" x14ac:dyDescent="0.25">
      <c r="A706" s="64">
        <v>3000</v>
      </c>
      <c r="B706" s="64" t="s">
        <v>15</v>
      </c>
      <c r="C706" s="64">
        <v>0</v>
      </c>
      <c r="D706" s="64">
        <v>0</v>
      </c>
      <c r="E706" s="71" t="s">
        <v>354</v>
      </c>
      <c r="F706" s="64"/>
      <c r="G706" s="21">
        <f t="shared" ref="G706:M706" si="61">G707+G716+G721+G725+G731+G736+G743+G756</f>
        <v>39477</v>
      </c>
      <c r="H706" s="21">
        <f t="shared" si="61"/>
        <v>39477</v>
      </c>
      <c r="I706" s="21">
        <f t="shared" si="61"/>
        <v>0</v>
      </c>
      <c r="J706" s="21">
        <f t="shared" si="61"/>
        <v>16551.603174603191</v>
      </c>
      <c r="K706" s="21">
        <f t="shared" si="61"/>
        <v>23571.920634920651</v>
      </c>
      <c r="L706" s="21">
        <f t="shared" si="61"/>
        <v>35151.206349206353</v>
      </c>
      <c r="M706" s="21">
        <f t="shared" si="61"/>
        <v>39477</v>
      </c>
    </row>
    <row r="707" spans="1:13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</row>
    <row r="709" spans="1:13" ht="55.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</row>
    <row r="710" spans="1:13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</row>
    <row r="711" spans="1:13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</row>
    <row r="712" spans="1:13" ht="51.75" customHeight="1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</row>
    <row r="714" spans="1:13" ht="40.5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</row>
    <row r="715" spans="1:13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57" customHeight="1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</row>
    <row r="719" spans="1:13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</row>
    <row r="720" spans="1:13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3030</v>
      </c>
      <c r="B721" s="64" t="s">
        <v>15</v>
      </c>
      <c r="C721" s="64">
        <v>3</v>
      </c>
      <c r="D721" s="64">
        <v>0</v>
      </c>
      <c r="E721" s="71" t="s">
        <v>359</v>
      </c>
      <c r="F721" s="64"/>
      <c r="G721" s="21">
        <f t="shared" ref="G721:M721" si="62">G723</f>
        <v>1947</v>
      </c>
      <c r="H721" s="21">
        <f t="shared" si="62"/>
        <v>1947</v>
      </c>
      <c r="I721" s="21">
        <f t="shared" si="62"/>
        <v>0</v>
      </c>
      <c r="J721" s="21">
        <f t="shared" si="62"/>
        <v>662.07936507936506</v>
      </c>
      <c r="K721" s="21">
        <f t="shared" si="62"/>
        <v>1277.1587301587301</v>
      </c>
      <c r="L721" s="21">
        <f t="shared" si="62"/>
        <v>1902.1587301587301</v>
      </c>
      <c r="M721" s="21">
        <f t="shared" si="62"/>
        <v>1947</v>
      </c>
    </row>
    <row r="722" spans="1:13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f>SUM(H723:I723)</f>
        <v>1947</v>
      </c>
      <c r="H723" s="21">
        <v>1947</v>
      </c>
      <c r="I723" s="21"/>
      <c r="J723" s="146">
        <v>662.07936507936506</v>
      </c>
      <c r="K723" s="146">
        <v>1277.1587301587301</v>
      </c>
      <c r="L723" s="146">
        <v>1902.1587301587301</v>
      </c>
      <c r="M723" s="146">
        <f>+G723</f>
        <v>1947</v>
      </c>
    </row>
    <row r="724" spans="1:13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3040</v>
      </c>
      <c r="B725" s="64" t="s">
        <v>15</v>
      </c>
      <c r="C725" s="64">
        <v>4</v>
      </c>
      <c r="D725" s="64">
        <v>0</v>
      </c>
      <c r="E725" s="71" t="s">
        <v>360</v>
      </c>
      <c r="F725" s="64"/>
      <c r="G725" s="21">
        <f>+G727</f>
        <v>17370</v>
      </c>
      <c r="H725" s="21">
        <f t="shared" ref="H725:M725" si="63">+H727</f>
        <v>17370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17370</v>
      </c>
      <c r="M725" s="21">
        <f t="shared" si="63"/>
        <v>17370</v>
      </c>
    </row>
    <row r="726" spans="1:13" ht="56.25" customHeight="1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17370</v>
      </c>
      <c r="H727" s="21">
        <f t="shared" ref="H727:M727" si="64">+H729</f>
        <v>17370</v>
      </c>
      <c r="I727" s="21">
        <f t="shared" si="64"/>
        <v>0</v>
      </c>
      <c r="J727" s="21">
        <f t="shared" si="64"/>
        <v>10855.714285714301</v>
      </c>
      <c r="K727" s="21">
        <f t="shared" si="64"/>
        <v>10855.714285714301</v>
      </c>
      <c r="L727" s="21">
        <f t="shared" si="64"/>
        <v>17370</v>
      </c>
      <c r="M727" s="21">
        <f t="shared" si="64"/>
        <v>17370</v>
      </c>
    </row>
    <row r="728" spans="1:13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f>SUM(H729:I729)</f>
        <v>17370</v>
      </c>
      <c r="H729" s="21">
        <v>17370</v>
      </c>
      <c r="I729" s="21"/>
      <c r="J729" s="146">
        <v>10855.714285714301</v>
      </c>
      <c r="K729" s="146">
        <v>10855.714285714301</v>
      </c>
      <c r="L729" s="146">
        <v>17370</v>
      </c>
      <c r="M729" s="146">
        <f>+G729</f>
        <v>17370</v>
      </c>
    </row>
    <row r="730" spans="1:13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60.75" customHeight="1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</row>
    <row r="734" spans="1:13" ht="40.5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</row>
    <row r="735" spans="1:13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3060</v>
      </c>
      <c r="B736" s="64" t="s">
        <v>15</v>
      </c>
      <c r="C736" s="64">
        <v>6</v>
      </c>
      <c r="D736" s="64">
        <v>0</v>
      </c>
      <c r="E736" s="71" t="s">
        <v>362</v>
      </c>
      <c r="F736" s="64"/>
      <c r="G736" s="21">
        <f t="shared" ref="G736:M736" si="65">G738</f>
        <v>260</v>
      </c>
      <c r="H736" s="21">
        <f t="shared" si="65"/>
        <v>260</v>
      </c>
      <c r="I736" s="21">
        <f t="shared" si="65"/>
        <v>0</v>
      </c>
      <c r="J736" s="21">
        <f t="shared" si="65"/>
        <v>63.968253968253975</v>
      </c>
      <c r="K736" s="21">
        <f t="shared" si="65"/>
        <v>127.93650793650795</v>
      </c>
      <c r="L736" s="21">
        <f t="shared" si="65"/>
        <v>192.93650793650795</v>
      </c>
      <c r="M736" s="21">
        <f t="shared" si="65"/>
        <v>260</v>
      </c>
    </row>
    <row r="737" spans="1:13" ht="57.7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+G740+G741+G742</f>
        <v>260</v>
      </c>
      <c r="H738" s="21">
        <f t="shared" ref="H738:M738" si="66">+H740+H741+H742</f>
        <v>260</v>
      </c>
      <c r="I738" s="21">
        <f t="shared" si="66"/>
        <v>0</v>
      </c>
      <c r="J738" s="21">
        <f t="shared" si="66"/>
        <v>63.968253968253975</v>
      </c>
      <c r="K738" s="21">
        <f t="shared" si="66"/>
        <v>127.93650793650795</v>
      </c>
      <c r="L738" s="21">
        <f t="shared" si="66"/>
        <v>192.93650793650795</v>
      </c>
      <c r="M738" s="21">
        <f t="shared" si="66"/>
        <v>260</v>
      </c>
    </row>
    <row r="739" spans="1:13" ht="40.5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</row>
    <row r="740" spans="1:13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f>SUM(H740:I740)</f>
        <v>260</v>
      </c>
      <c r="H740" s="21">
        <v>260</v>
      </c>
      <c r="I740" s="21"/>
      <c r="J740" s="146">
        <f>+G740/252*62</f>
        <v>63.968253968253975</v>
      </c>
      <c r="K740" s="146">
        <f>+G740/252*124</f>
        <v>127.93650793650795</v>
      </c>
      <c r="L740" s="146">
        <f>+G740/252*187</f>
        <v>192.93650793650795</v>
      </c>
      <c r="M740" s="146">
        <f>+G740</f>
        <v>260</v>
      </c>
    </row>
    <row r="741" spans="1:13" ht="37.5" customHeight="1" x14ac:dyDescent="0.25">
      <c r="A741" s="64"/>
      <c r="B741" s="64"/>
      <c r="C741" s="64"/>
      <c r="D741" s="64"/>
      <c r="E741" s="9" t="s">
        <v>500</v>
      </c>
      <c r="F741" s="64" t="s">
        <v>90</v>
      </c>
      <c r="G741" s="21"/>
      <c r="H741" s="21"/>
      <c r="I741" s="21">
        <f>+G741</f>
        <v>0</v>
      </c>
      <c r="J741" s="146">
        <f>+G741/252*62</f>
        <v>0</v>
      </c>
      <c r="K741" s="146">
        <f>+G741/252*124</f>
        <v>0</v>
      </c>
      <c r="L741" s="146">
        <f>+G741/252*187</f>
        <v>0</v>
      </c>
      <c r="M741" s="146">
        <f>+G741</f>
        <v>0</v>
      </c>
    </row>
    <row r="742" spans="1:13" ht="27" x14ac:dyDescent="0.25">
      <c r="A742" s="64"/>
      <c r="B742" s="64"/>
      <c r="C742" s="64"/>
      <c r="D742" s="64"/>
      <c r="E742" s="71" t="s">
        <v>606</v>
      </c>
      <c r="F742" s="64" t="s">
        <v>80</v>
      </c>
      <c r="G742" s="21">
        <v>0</v>
      </c>
      <c r="H742" s="21">
        <f>+G742</f>
        <v>0</v>
      </c>
      <c r="I742" s="21"/>
      <c r="J742" s="146">
        <f>+G742/252*62</f>
        <v>0</v>
      </c>
      <c r="K742" s="146">
        <f>+G742/252*124</f>
        <v>0</v>
      </c>
      <c r="L742" s="146">
        <f>+G742/252*187</f>
        <v>0</v>
      </c>
      <c r="M742" s="146">
        <f>+G742</f>
        <v>0</v>
      </c>
    </row>
    <row r="743" spans="1:13" ht="36" customHeight="1" x14ac:dyDescent="0.25">
      <c r="A743" s="64">
        <v>3070</v>
      </c>
      <c r="B743" s="64" t="s">
        <v>15</v>
      </c>
      <c r="C743" s="64">
        <v>7</v>
      </c>
      <c r="D743" s="64">
        <v>0</v>
      </c>
      <c r="E743" s="71" t="s">
        <v>363</v>
      </c>
      <c r="F743" s="64"/>
      <c r="G743" s="21">
        <f t="shared" ref="G743:M743" si="67">G745+G746</f>
        <v>19900</v>
      </c>
      <c r="H743" s="21">
        <f t="shared" si="67"/>
        <v>19900</v>
      </c>
      <c r="I743" s="21">
        <f t="shared" si="67"/>
        <v>0</v>
      </c>
      <c r="J743" s="21">
        <f t="shared" si="67"/>
        <v>4969.8412698412694</v>
      </c>
      <c r="K743" s="21">
        <f t="shared" si="67"/>
        <v>11311.111111111111</v>
      </c>
      <c r="L743" s="21">
        <f t="shared" si="67"/>
        <v>15686.111111111111</v>
      </c>
      <c r="M743" s="21">
        <f t="shared" si="67"/>
        <v>19900</v>
      </c>
    </row>
    <row r="744" spans="1:13" ht="55.5" customHeight="1" x14ac:dyDescent="0.25">
      <c r="A744" s="64"/>
      <c r="B744" s="64"/>
      <c r="C744" s="64"/>
      <c r="D744" s="64"/>
      <c r="E744" s="71" t="s">
        <v>156</v>
      </c>
      <c r="F744" s="64"/>
      <c r="G744" s="21"/>
      <c r="H744" s="21"/>
      <c r="I744" s="21"/>
      <c r="J744" s="21"/>
      <c r="K744" s="21"/>
      <c r="L744" s="21"/>
      <c r="M744" s="21"/>
    </row>
    <row r="745" spans="1:13" ht="27" x14ac:dyDescent="0.25">
      <c r="A745" s="64">
        <v>3071</v>
      </c>
      <c r="B745" s="64" t="s">
        <v>15</v>
      </c>
      <c r="C745" s="64">
        <v>7</v>
      </c>
      <c r="D745" s="64">
        <v>1</v>
      </c>
      <c r="E745" s="71" t="s">
        <v>585</v>
      </c>
      <c r="F745" s="64"/>
      <c r="G745" s="21">
        <f t="shared" ref="G745:M745" si="68">G747+G748+G749+G750</f>
        <v>19900</v>
      </c>
      <c r="H745" s="21">
        <f t="shared" si="68"/>
        <v>19900</v>
      </c>
      <c r="I745" s="21">
        <f t="shared" si="68"/>
        <v>0</v>
      </c>
      <c r="J745" s="21">
        <f t="shared" si="68"/>
        <v>4969.8412698412694</v>
      </c>
      <c r="K745" s="21">
        <f t="shared" si="68"/>
        <v>11311.111111111111</v>
      </c>
      <c r="L745" s="21">
        <f t="shared" si="68"/>
        <v>15686.111111111111</v>
      </c>
      <c r="M745" s="21">
        <f t="shared" si="68"/>
        <v>19900</v>
      </c>
    </row>
    <row r="746" spans="1:13" ht="40.5" x14ac:dyDescent="0.25">
      <c r="A746" s="64"/>
      <c r="B746" s="64"/>
      <c r="C746" s="64"/>
      <c r="D746" s="64"/>
      <c r="E746" s="71" t="s">
        <v>180</v>
      </c>
      <c r="F746" s="64"/>
      <c r="G746" s="21"/>
      <c r="H746" s="21"/>
      <c r="I746" s="21"/>
      <c r="J746" s="21"/>
      <c r="K746" s="21"/>
      <c r="L746" s="21"/>
      <c r="M746" s="21"/>
    </row>
    <row r="747" spans="1:13" x14ac:dyDescent="0.25">
      <c r="A747" s="64"/>
      <c r="B747" s="64"/>
      <c r="C747" s="64"/>
      <c r="D747" s="64"/>
      <c r="E747" s="71" t="s">
        <v>167</v>
      </c>
      <c r="F747" s="64">
        <v>4239</v>
      </c>
      <c r="G747" s="21">
        <v>0</v>
      </c>
      <c r="H747" s="21">
        <f>+G747</f>
        <v>0</v>
      </c>
      <c r="I747" s="21"/>
      <c r="J747" s="146">
        <f>+G747/252*62</f>
        <v>0</v>
      </c>
      <c r="K747" s="146">
        <f>+G747/252*124</f>
        <v>0</v>
      </c>
      <c r="L747" s="146">
        <f>+G747/252*187</f>
        <v>0</v>
      </c>
      <c r="M747" s="146">
        <f>+G747</f>
        <v>0</v>
      </c>
    </row>
    <row r="748" spans="1:13" x14ac:dyDescent="0.25">
      <c r="A748" s="64"/>
      <c r="B748" s="64"/>
      <c r="C748" s="64"/>
      <c r="D748" s="64"/>
      <c r="E748" s="72" t="s">
        <v>583</v>
      </c>
      <c r="F748" s="64">
        <v>4261</v>
      </c>
      <c r="G748" s="21">
        <f>SUM(H748:I748)</f>
        <v>2700</v>
      </c>
      <c r="H748" s="21">
        <v>2700</v>
      </c>
      <c r="I748" s="21"/>
      <c r="J748" s="146">
        <f>+G748/252*62</f>
        <v>664.28571428571422</v>
      </c>
      <c r="K748" s="146">
        <v>2700</v>
      </c>
      <c r="L748" s="146">
        <v>2700</v>
      </c>
      <c r="M748" s="146">
        <f>+G748</f>
        <v>2700</v>
      </c>
    </row>
    <row r="749" spans="1:13" x14ac:dyDescent="0.25">
      <c r="A749" s="64"/>
      <c r="B749" s="64"/>
      <c r="C749" s="64"/>
      <c r="D749" s="64"/>
      <c r="E749" s="71" t="s">
        <v>584</v>
      </c>
      <c r="F749" s="64">
        <v>4729</v>
      </c>
      <c r="G749" s="21">
        <f>SUM(H749:I749)</f>
        <v>16000</v>
      </c>
      <c r="H749" s="21">
        <v>16000</v>
      </c>
      <c r="I749" s="21"/>
      <c r="J749" s="146">
        <f>+G749/252*62</f>
        <v>3936.5079365079364</v>
      </c>
      <c r="K749" s="146">
        <f>+G749/252*124</f>
        <v>7873.0158730158728</v>
      </c>
      <c r="L749" s="146">
        <f>+G749/252*187</f>
        <v>11873.015873015873</v>
      </c>
      <c r="M749" s="146">
        <f>+G749</f>
        <v>16000</v>
      </c>
    </row>
    <row r="750" spans="1:13" ht="27" x14ac:dyDescent="0.25">
      <c r="A750" s="64"/>
      <c r="B750" s="64"/>
      <c r="C750" s="64"/>
      <c r="D750" s="64"/>
      <c r="E750" s="71" t="s">
        <v>606</v>
      </c>
      <c r="F750" s="64" t="s">
        <v>80</v>
      </c>
      <c r="G750" s="21">
        <f>SUM(H750:I750)</f>
        <v>1200</v>
      </c>
      <c r="H750" s="21">
        <v>1200</v>
      </c>
      <c r="I750" s="21"/>
      <c r="J750" s="146">
        <v>369.04761904761904</v>
      </c>
      <c r="K750" s="146">
        <v>738.09523809523807</v>
      </c>
      <c r="L750" s="146">
        <v>1113.0952380952381</v>
      </c>
      <c r="M750" s="146">
        <f>+G750</f>
        <v>1200</v>
      </c>
    </row>
    <row r="751" spans="1:13" ht="54.75" customHeight="1" x14ac:dyDescent="0.25">
      <c r="A751" s="64"/>
      <c r="B751" s="64"/>
      <c r="C751" s="64"/>
      <c r="D751" s="64"/>
      <c r="E751" s="71"/>
      <c r="F751" s="64"/>
      <c r="G751" s="21"/>
      <c r="H751" s="21"/>
      <c r="I751" s="21"/>
      <c r="J751" s="21"/>
      <c r="K751" s="21"/>
      <c r="L751" s="21"/>
      <c r="M751" s="21"/>
    </row>
    <row r="752" spans="1:13" x14ac:dyDescent="0.25">
      <c r="A752" s="64">
        <v>3080</v>
      </c>
      <c r="B752" s="64" t="s">
        <v>15</v>
      </c>
      <c r="C752" s="64">
        <v>8</v>
      </c>
      <c r="D752" s="64">
        <v>0</v>
      </c>
      <c r="E752" s="71" t="s">
        <v>578</v>
      </c>
      <c r="F752" s="64"/>
      <c r="G752" s="21"/>
      <c r="H752" s="21"/>
      <c r="I752" s="21"/>
      <c r="J752" s="21"/>
      <c r="K752" s="21"/>
      <c r="L752" s="21"/>
      <c r="M752" s="21"/>
    </row>
    <row r="753" spans="1:15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5" ht="35.25" customHeight="1" x14ac:dyDescent="0.25">
      <c r="A754" s="64">
        <v>3081</v>
      </c>
      <c r="B754" s="64" t="s">
        <v>15</v>
      </c>
      <c r="C754" s="64">
        <v>8</v>
      </c>
      <c r="D754" s="64">
        <v>1</v>
      </c>
      <c r="E754" s="71" t="s">
        <v>156</v>
      </c>
      <c r="F754" s="64"/>
      <c r="G754" s="21"/>
      <c r="H754" s="21"/>
      <c r="I754" s="21"/>
      <c r="J754" s="21"/>
      <c r="K754" s="21"/>
      <c r="L754" s="21"/>
      <c r="M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O755" s="2">
        <v>3</v>
      </c>
    </row>
    <row r="756" spans="1:15" ht="34.5" customHeight="1" x14ac:dyDescent="0.25">
      <c r="A756" s="64">
        <v>3090</v>
      </c>
      <c r="B756" s="64" t="s">
        <v>15</v>
      </c>
      <c r="C756" s="64">
        <v>9</v>
      </c>
      <c r="D756" s="64">
        <v>0</v>
      </c>
      <c r="E756" s="71" t="s">
        <v>365</v>
      </c>
      <c r="F756" s="64"/>
      <c r="G756" s="21">
        <f>+G758</f>
        <v>0</v>
      </c>
      <c r="H756" s="21">
        <f t="shared" ref="H756:M756" si="69">+H758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5" ht="57" customHeight="1" x14ac:dyDescent="0.25">
      <c r="A757" s="64"/>
      <c r="B757" s="64"/>
      <c r="C757" s="64"/>
      <c r="D757" s="64"/>
      <c r="E757" s="71" t="s">
        <v>156</v>
      </c>
      <c r="F757" s="64"/>
      <c r="G757" s="21"/>
      <c r="H757" s="21"/>
      <c r="I757" s="21"/>
      <c r="J757" s="21"/>
      <c r="K757" s="21"/>
      <c r="L757" s="21"/>
      <c r="M757" s="21"/>
    </row>
    <row r="758" spans="1:15" ht="27" x14ac:dyDescent="0.25">
      <c r="A758" s="64">
        <v>3091</v>
      </c>
      <c r="B758" s="64" t="s">
        <v>15</v>
      </c>
      <c r="C758" s="64">
        <v>9</v>
      </c>
      <c r="D758" s="64">
        <v>1</v>
      </c>
      <c r="E758" s="71" t="s">
        <v>365</v>
      </c>
      <c r="F758" s="64"/>
      <c r="G758" s="21">
        <f>SUM(G760:G767)</f>
        <v>0</v>
      </c>
      <c r="H758" s="21">
        <f t="shared" ref="H758:M758" si="70">SUM(H760:H767)</f>
        <v>0</v>
      </c>
      <c r="I758" s="21">
        <f t="shared" si="70"/>
        <v>0</v>
      </c>
      <c r="J758" s="21">
        <f t="shared" si="70"/>
        <v>0</v>
      </c>
      <c r="K758" s="21">
        <f t="shared" si="70"/>
        <v>0</v>
      </c>
      <c r="L758" s="21">
        <f t="shared" si="70"/>
        <v>0</v>
      </c>
      <c r="M758" s="21">
        <f t="shared" si="70"/>
        <v>0</v>
      </c>
    </row>
    <row r="759" spans="1:15" ht="40.5" x14ac:dyDescent="0.25">
      <c r="A759" s="64"/>
      <c r="B759" s="64"/>
      <c r="C759" s="64"/>
      <c r="D759" s="64"/>
      <c r="E759" s="71" t="s">
        <v>180</v>
      </c>
      <c r="F759" s="64"/>
      <c r="G759" s="21"/>
      <c r="H759" s="21"/>
      <c r="I759" s="21"/>
      <c r="J759" s="21"/>
      <c r="K759" s="21"/>
      <c r="L759" s="21"/>
      <c r="M759" s="21"/>
    </row>
    <row r="760" spans="1:15" x14ac:dyDescent="0.25">
      <c r="A760" s="64"/>
      <c r="B760" s="64"/>
      <c r="C760" s="64"/>
      <c r="D760" s="64"/>
      <c r="E760" s="71" t="s">
        <v>577</v>
      </c>
      <c r="F760" s="64">
        <v>4111</v>
      </c>
      <c r="G760" s="21">
        <v>0</v>
      </c>
      <c r="H760" s="21">
        <f>+G760</f>
        <v>0</v>
      </c>
      <c r="I760" s="21"/>
      <c r="J760" s="146">
        <f t="shared" ref="J760:J767" si="71">+G760/252*62</f>
        <v>0</v>
      </c>
      <c r="K760" s="146">
        <f t="shared" ref="K760:K767" si="72">+G760/252*124</f>
        <v>0</v>
      </c>
      <c r="L760" s="146">
        <f t="shared" ref="L760:L767" si="73">+G760/252*187</f>
        <v>0</v>
      </c>
      <c r="M760" s="146">
        <f t="shared" ref="M760:M767" si="74">+G760</f>
        <v>0</v>
      </c>
    </row>
    <row r="761" spans="1:15" x14ac:dyDescent="0.25">
      <c r="A761" s="64"/>
      <c r="B761" s="64"/>
      <c r="C761" s="64"/>
      <c r="D761" s="64"/>
      <c r="E761" s="71" t="s">
        <v>578</v>
      </c>
      <c r="F761" s="64">
        <v>4212</v>
      </c>
      <c r="G761" s="21">
        <v>0</v>
      </c>
      <c r="H761" s="21">
        <f t="shared" ref="H761:H767" si="75">+G761</f>
        <v>0</v>
      </c>
      <c r="I761" s="21"/>
      <c r="J761" s="146">
        <f t="shared" si="71"/>
        <v>0</v>
      </c>
      <c r="K761" s="146">
        <f t="shared" si="72"/>
        <v>0</v>
      </c>
      <c r="L761" s="146">
        <f t="shared" si="73"/>
        <v>0</v>
      </c>
      <c r="M761" s="146">
        <f t="shared" si="74"/>
        <v>0</v>
      </c>
    </row>
    <row r="762" spans="1:15" x14ac:dyDescent="0.25">
      <c r="A762" s="64"/>
      <c r="B762" s="64"/>
      <c r="C762" s="64"/>
      <c r="D762" s="64"/>
      <c r="E762" s="71" t="s">
        <v>579</v>
      </c>
      <c r="F762" s="64">
        <v>4214</v>
      </c>
      <c r="G762" s="21">
        <v>0</v>
      </c>
      <c r="H762" s="21">
        <f t="shared" si="75"/>
        <v>0</v>
      </c>
      <c r="I762" s="21"/>
      <c r="J762" s="146">
        <f t="shared" si="71"/>
        <v>0</v>
      </c>
      <c r="K762" s="146">
        <f t="shared" si="72"/>
        <v>0</v>
      </c>
      <c r="L762" s="146">
        <f t="shared" si="73"/>
        <v>0</v>
      </c>
      <c r="M762" s="146">
        <f t="shared" si="74"/>
        <v>0</v>
      </c>
    </row>
    <row r="763" spans="1:15" x14ac:dyDescent="0.25">
      <c r="A763" s="64"/>
      <c r="B763" s="64"/>
      <c r="C763" s="64"/>
      <c r="D763" s="64"/>
      <c r="E763" s="71" t="s">
        <v>759</v>
      </c>
      <c r="F763" s="64" t="s">
        <v>50</v>
      </c>
      <c r="G763" s="21">
        <v>0</v>
      </c>
      <c r="H763" s="21">
        <f t="shared" si="75"/>
        <v>0</v>
      </c>
      <c r="I763" s="21"/>
      <c r="J763" s="146">
        <f t="shared" si="71"/>
        <v>0</v>
      </c>
      <c r="K763" s="146">
        <f t="shared" si="72"/>
        <v>0</v>
      </c>
      <c r="L763" s="146">
        <f t="shared" si="73"/>
        <v>0</v>
      </c>
      <c r="M763" s="146">
        <f t="shared" si="74"/>
        <v>0</v>
      </c>
    </row>
    <row r="764" spans="1:15" x14ac:dyDescent="0.25">
      <c r="A764" s="64"/>
      <c r="B764" s="64"/>
      <c r="C764" s="64"/>
      <c r="D764" s="64"/>
      <c r="E764" s="71" t="s">
        <v>580</v>
      </c>
      <c r="F764" s="64">
        <v>4216</v>
      </c>
      <c r="G764" s="21">
        <v>0</v>
      </c>
      <c r="H764" s="21">
        <f t="shared" si="75"/>
        <v>0</v>
      </c>
      <c r="I764" s="21"/>
      <c r="J764" s="146">
        <f t="shared" si="71"/>
        <v>0</v>
      </c>
      <c r="K764" s="146">
        <f t="shared" si="72"/>
        <v>0</v>
      </c>
      <c r="L764" s="146">
        <f t="shared" si="73"/>
        <v>0</v>
      </c>
      <c r="M764" s="146">
        <f t="shared" si="74"/>
        <v>0</v>
      </c>
    </row>
    <row r="765" spans="1:15" x14ac:dyDescent="0.25">
      <c r="A765" s="64"/>
      <c r="B765" s="64"/>
      <c r="C765" s="64"/>
      <c r="D765" s="64"/>
      <c r="E765" s="72" t="s">
        <v>581</v>
      </c>
      <c r="F765" s="64">
        <v>4261</v>
      </c>
      <c r="G765" s="21">
        <v>0</v>
      </c>
      <c r="H765" s="21">
        <f t="shared" si="75"/>
        <v>0</v>
      </c>
      <c r="I765" s="21"/>
      <c r="J765" s="146">
        <f t="shared" si="71"/>
        <v>0</v>
      </c>
      <c r="K765" s="146">
        <f t="shared" si="72"/>
        <v>0</v>
      </c>
      <c r="L765" s="146">
        <f t="shared" si="73"/>
        <v>0</v>
      </c>
      <c r="M765" s="146">
        <f t="shared" si="74"/>
        <v>0</v>
      </c>
    </row>
    <row r="766" spans="1:15" ht="55.5" customHeight="1" x14ac:dyDescent="0.25">
      <c r="A766" s="64"/>
      <c r="B766" s="64"/>
      <c r="C766" s="64"/>
      <c r="D766" s="64"/>
      <c r="E766" s="71" t="s">
        <v>563</v>
      </c>
      <c r="F766" s="64" t="s">
        <v>758</v>
      </c>
      <c r="G766" s="21">
        <v>0</v>
      </c>
      <c r="H766" s="21">
        <f t="shared" si="75"/>
        <v>0</v>
      </c>
      <c r="I766" s="21"/>
      <c r="J766" s="146">
        <f t="shared" si="71"/>
        <v>0</v>
      </c>
      <c r="K766" s="146">
        <f t="shared" si="72"/>
        <v>0</v>
      </c>
      <c r="L766" s="146">
        <f t="shared" si="73"/>
        <v>0</v>
      </c>
      <c r="M766" s="146">
        <f t="shared" si="74"/>
        <v>0</v>
      </c>
    </row>
    <row r="767" spans="1:15" ht="54" customHeight="1" x14ac:dyDescent="0.25">
      <c r="A767" s="64"/>
      <c r="B767" s="64"/>
      <c r="C767" s="64"/>
      <c r="D767" s="64"/>
      <c r="E767" s="71" t="s">
        <v>582</v>
      </c>
      <c r="F767" s="64">
        <v>4264</v>
      </c>
      <c r="G767" s="21">
        <v>0</v>
      </c>
      <c r="H767" s="21">
        <f t="shared" si="75"/>
        <v>0</v>
      </c>
      <c r="I767" s="21"/>
      <c r="J767" s="146">
        <f t="shared" si="71"/>
        <v>0</v>
      </c>
      <c r="K767" s="146">
        <f t="shared" si="72"/>
        <v>0</v>
      </c>
      <c r="L767" s="146">
        <f t="shared" si="73"/>
        <v>0</v>
      </c>
      <c r="M767" s="146">
        <f t="shared" si="74"/>
        <v>0</v>
      </c>
    </row>
    <row r="768" spans="1:15" ht="40.5" x14ac:dyDescent="0.25">
      <c r="A768" s="64">
        <v>3092</v>
      </c>
      <c r="B768" s="64" t="s">
        <v>15</v>
      </c>
      <c r="C768" s="64">
        <v>9</v>
      </c>
      <c r="D768" s="64">
        <v>2</v>
      </c>
      <c r="E768" s="71" t="s">
        <v>366</v>
      </c>
      <c r="F768" s="64"/>
      <c r="G768" s="21"/>
      <c r="H768" s="21"/>
      <c r="I768" s="21"/>
      <c r="J768" s="21"/>
      <c r="K768" s="21"/>
      <c r="L768" s="21"/>
      <c r="M768" s="21"/>
    </row>
    <row r="769" spans="1:13" ht="40.5" x14ac:dyDescent="0.25">
      <c r="A769" s="64"/>
      <c r="B769" s="64"/>
      <c r="C769" s="64"/>
      <c r="D769" s="64"/>
      <c r="E769" s="71" t="s">
        <v>180</v>
      </c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/>
      <c r="B770" s="64"/>
      <c r="C770" s="64"/>
      <c r="D770" s="64"/>
      <c r="E770" s="265"/>
      <c r="F770" s="64"/>
      <c r="G770" s="21"/>
      <c r="H770" s="21"/>
      <c r="I770" s="21"/>
      <c r="J770" s="21"/>
      <c r="K770" s="21"/>
      <c r="L770" s="21"/>
      <c r="M770" s="21"/>
    </row>
    <row r="771" spans="1:13" ht="46.5" customHeight="1" x14ac:dyDescent="0.25">
      <c r="A771" s="64"/>
      <c r="B771" s="64"/>
      <c r="C771" s="64"/>
      <c r="D771" s="64"/>
      <c r="E771" s="265"/>
      <c r="F771" s="64"/>
      <c r="G771" s="21"/>
      <c r="H771" s="21"/>
      <c r="I771" s="21"/>
      <c r="J771" s="21"/>
      <c r="K771" s="21"/>
      <c r="L771" s="21"/>
      <c r="M771" s="21"/>
    </row>
    <row r="772" spans="1:13" x14ac:dyDescent="0.25">
      <c r="A772" s="64">
        <v>3100</v>
      </c>
      <c r="B772" s="64" t="s">
        <v>16</v>
      </c>
      <c r="C772" s="64">
        <v>0</v>
      </c>
      <c r="D772" s="64">
        <v>0</v>
      </c>
      <c r="E772" s="71" t="s">
        <v>181</v>
      </c>
      <c r="F772" s="64"/>
      <c r="G772" s="21"/>
      <c r="H772" s="21"/>
      <c r="I772" s="21"/>
      <c r="J772" s="21"/>
      <c r="K772" s="21"/>
      <c r="L772" s="21"/>
      <c r="M772" s="21"/>
    </row>
    <row r="773" spans="1:13" ht="27" x14ac:dyDescent="0.25">
      <c r="A773" s="64">
        <v>3100</v>
      </c>
      <c r="B773" s="64" t="s">
        <v>16</v>
      </c>
      <c r="C773" s="64">
        <v>0</v>
      </c>
      <c r="D773" s="64">
        <v>0</v>
      </c>
      <c r="E773" s="74" t="s">
        <v>367</v>
      </c>
      <c r="F773" s="64"/>
      <c r="G773" s="21"/>
      <c r="H773" s="21">
        <f t="shared" ref="H773:M773" si="76">+H775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154</v>
      </c>
      <c r="F774" s="64"/>
      <c r="G774" s="21"/>
      <c r="H774" s="21"/>
      <c r="I774" s="21"/>
      <c r="J774" s="21"/>
      <c r="K774" s="21"/>
      <c r="L774" s="21"/>
      <c r="M774" s="21"/>
    </row>
    <row r="775" spans="1:13" ht="55.5" customHeight="1" x14ac:dyDescent="0.25">
      <c r="A775" s="64">
        <v>3112</v>
      </c>
      <c r="B775" s="64" t="s">
        <v>16</v>
      </c>
      <c r="C775" s="64">
        <v>1</v>
      </c>
      <c r="D775" s="64">
        <v>2</v>
      </c>
      <c r="E775" s="74" t="s">
        <v>368</v>
      </c>
      <c r="F775" s="64"/>
      <c r="G775" s="21"/>
      <c r="H775" s="21">
        <f t="shared" ref="H775:M775" si="77">+H778</f>
        <v>346884.7</v>
      </c>
      <c r="I775" s="21">
        <f t="shared" si="77"/>
        <v>346884.7</v>
      </c>
      <c r="J775" s="21">
        <f t="shared" si="77"/>
        <v>85344.648412698414</v>
      </c>
      <c r="K775" s="21">
        <f t="shared" si="77"/>
        <v>170689.29682539683</v>
      </c>
      <c r="L775" s="21">
        <f t="shared" si="77"/>
        <v>257410.47182539685</v>
      </c>
      <c r="M775" s="21">
        <f t="shared" si="77"/>
        <v>346884.7</v>
      </c>
    </row>
    <row r="776" spans="1:13" x14ac:dyDescent="0.25">
      <c r="A776" s="64"/>
      <c r="B776" s="64"/>
      <c r="C776" s="64"/>
      <c r="D776" s="64"/>
      <c r="E776" s="71" t="s">
        <v>156</v>
      </c>
      <c r="F776" s="64"/>
      <c r="G776" s="21"/>
      <c r="H776" s="21"/>
      <c r="I776" s="21"/>
      <c r="J776" s="21"/>
      <c r="K776" s="21"/>
      <c r="L776" s="21"/>
      <c r="M776" s="21"/>
    </row>
    <row r="777" spans="1:13" ht="40.5" x14ac:dyDescent="0.25">
      <c r="A777" s="64"/>
      <c r="B777" s="64"/>
      <c r="C777" s="64"/>
      <c r="D777" s="64"/>
      <c r="E777" s="71" t="s">
        <v>180</v>
      </c>
      <c r="F777" s="64"/>
      <c r="G777" s="21"/>
      <c r="H777" s="21"/>
      <c r="I777" s="21"/>
      <c r="J777" s="21"/>
      <c r="K777" s="21"/>
      <c r="L777" s="21"/>
      <c r="M777" s="21"/>
    </row>
    <row r="778" spans="1:13" x14ac:dyDescent="0.25">
      <c r="A778" s="64"/>
      <c r="B778" s="64"/>
      <c r="C778" s="64"/>
      <c r="D778" s="64"/>
      <c r="E778" s="71" t="s">
        <v>576</v>
      </c>
      <c r="F778" s="64">
        <v>4891</v>
      </c>
      <c r="G778" s="21"/>
      <c r="H778" s="21">
        <f>+I778</f>
        <v>346884.7</v>
      </c>
      <c r="I778" s="21">
        <v>346884.7</v>
      </c>
      <c r="J778" s="146">
        <f>+I778/252*62</f>
        <v>85344.648412698414</v>
      </c>
      <c r="K778" s="146">
        <f>+I778/252*124</f>
        <v>170689.29682539683</v>
      </c>
      <c r="L778" s="146">
        <f>+I778/252*187</f>
        <v>257410.47182539685</v>
      </c>
      <c r="M778" s="146">
        <f>+I778</f>
        <v>346884.7</v>
      </c>
    </row>
    <row r="779" spans="1:13" x14ac:dyDescent="0.25">
      <c r="I779" s="153"/>
    </row>
    <row r="781" spans="1:13" x14ac:dyDescent="0.25">
      <c r="G781" s="266"/>
    </row>
    <row r="782" spans="1:13" x14ac:dyDescent="0.25">
      <c r="I782" s="153"/>
      <c r="J782" s="153"/>
      <c r="K782" s="153"/>
      <c r="L782" s="153"/>
      <c r="M782" s="153"/>
    </row>
    <row r="785" spans="7:13" x14ac:dyDescent="0.25">
      <c r="G785" s="153"/>
      <c r="H785" s="153"/>
      <c r="I785" s="153"/>
      <c r="J785" s="153"/>
      <c r="K785" s="153"/>
      <c r="L785" s="153"/>
      <c r="M785" s="153"/>
    </row>
  </sheetData>
  <protectedRanges>
    <protectedRange sqref="M107:M108" name="Range1"/>
    <protectedRange sqref="H723 H729" name="Range22"/>
    <protectedRange sqref="H41" name="Range2_1"/>
    <protectedRange sqref="I592 H590:H591" name="Range17"/>
    <protectedRange sqref="H740" name="Range23"/>
    <protectedRange sqref="I723 I729" name="Range22_1"/>
    <protectedRange sqref="H692:I692" name="Range20_1"/>
    <protectedRange sqref="H633:I633" name="Range18_1"/>
    <protectedRange sqref="H406:I407 H400:H405" name="Range12_1"/>
    <protectedRange sqref="H21:I40 H46:I46" name="Range2_1_1"/>
    <protectedRange sqref="H98:I99 I109 H105 H106:I106" name="Range3_1"/>
    <protectedRange sqref="H162:I162 H158:H160" name="Range5_1"/>
    <protectedRange sqref="H370:I371" name="Range11_1"/>
    <protectedRange sqref="H433 H434:I438 H462:I462 H449:I450 H459:I459 H463 H452:I457 I451" name="Range13_1"/>
    <protectedRange sqref="H593:I593 I590:I591 H592 H564:H565 H571:I571 H570 H615:I615" name="Range17_1"/>
    <protectedRange sqref="H748:I750 I740" name="Range23_1"/>
    <protectedRange sqref="H642" name="Range17_2"/>
    <protectedRange sqref="M39 J35:M38 M34 J21:M33 J40:M50" name="Range1_1"/>
    <protectedRange sqref="J80:M87" name="Range1_2"/>
    <protectedRange sqref="J98:M98 M99" name="Range1_4"/>
    <protectedRange sqref="J105:M106" name="Range1_5"/>
    <protectedRange sqref="M109:M112" name="Range1_6"/>
    <protectedRange sqref="J158:M162" name="Range1_7"/>
    <protectedRange sqref="J283:M288" name="Range1_8"/>
    <protectedRange sqref="J350:M350" name="Range1_9"/>
    <protectedRange sqref="J361:M371 K360:M360" name="Range1_10"/>
    <protectedRange sqref="J400:M400" name="Range1_11"/>
    <protectedRange sqref="J401:M407" name="Range1_12"/>
    <protectedRange sqref="J433:M438" name="Range1_13"/>
    <protectedRange sqref="J449:M456 J458:M463 J457:K457 M457" name="Range1_14"/>
    <protectedRange sqref="J545:M545" name="Range1_15"/>
    <protectedRange sqref="J546:M547 J549:M552 J548 M548" name="Range1_16"/>
    <protectedRange sqref="J558:M561" name="Range1_17"/>
    <protectedRange sqref="J564:M565" name="Range1_18"/>
    <protectedRange sqref="J570:M571 J778:M778 M572" name="Range1_19"/>
    <protectedRange sqref="J589:M593" name="Range1_20"/>
    <protectedRange sqref="J616:M616 M615" name="Range1_21"/>
    <protectedRange sqref="J633:M636" name="Range1_22"/>
    <protectedRange sqref="J642:M642" name="Range1_23"/>
    <protectedRange sqref="J692:M692" name="Range1_24"/>
    <protectedRange sqref="J723:M723" name="Range1_25"/>
    <protectedRange sqref="J729:M729" name="Range1_26"/>
    <protectedRange sqref="J740:M742" name="Range1_27"/>
    <protectedRange sqref="J747:M750" name="Range1_28"/>
    <protectedRange sqref="J760:M767" name="Range1_29"/>
    <protectedRange sqref="J113:K113 J109:L109" name="Range1_3"/>
    <protectedRange sqref="J615:L615" name="Range1_30"/>
    <protectedRange sqref="J39:L39" name="Range1_31"/>
    <protectedRange sqref="J34 L34" name="Range1_32"/>
    <protectedRange sqref="J99:L99" name="Range1_33"/>
  </protectedRanges>
  <autoFilter ref="A14:N778" xr:uid="{00000000-0009-0000-0000-000005000000}"/>
  <mergeCells count="18"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  <mergeCell ref="A12:A13"/>
    <mergeCell ref="B12:B13"/>
  </mergeCells>
  <pageMargins left="0.2" right="0.2" top="0.25" bottom="0.25" header="0" footer="0"/>
  <pageSetup paperSize="9" scale="6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4" t="s">
        <v>912</v>
      </c>
      <c r="B2" s="344"/>
      <c r="C2" s="344"/>
      <c r="D2" s="344"/>
      <c r="E2" s="344"/>
      <c r="F2" s="344"/>
      <c r="G2" s="344"/>
      <c r="H2" s="344"/>
      <c r="I2" s="344"/>
    </row>
    <row r="3" spans="1:9" ht="15" customHeight="1" x14ac:dyDescent="0.3">
      <c r="A3" s="344"/>
      <c r="B3" s="344"/>
      <c r="C3" s="344"/>
      <c r="D3" s="344"/>
      <c r="E3" s="344"/>
      <c r="F3" s="344"/>
      <c r="G3" s="344"/>
      <c r="H3" s="344"/>
      <c r="I3" s="344"/>
    </row>
    <row r="4" spans="1:9" ht="15" customHeight="1" x14ac:dyDescent="0.3">
      <c r="A4" s="344"/>
      <c r="B4" s="344"/>
      <c r="C4" s="344"/>
      <c r="D4" s="344"/>
      <c r="E4" s="344"/>
      <c r="F4" s="344"/>
      <c r="G4" s="344"/>
      <c r="H4" s="344"/>
      <c r="I4" s="344"/>
    </row>
    <row r="5" spans="1:9" ht="16.5" customHeight="1" x14ac:dyDescent="0.3">
      <c r="A5" s="344"/>
      <c r="B5" s="344"/>
      <c r="C5" s="344"/>
      <c r="D5" s="344"/>
      <c r="E5" s="344"/>
      <c r="F5" s="344"/>
      <c r="G5" s="344"/>
      <c r="H5" s="344"/>
      <c r="I5" s="344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5" t="s">
        <v>870</v>
      </c>
      <c r="I7" s="346"/>
    </row>
    <row r="8" spans="1:9" ht="15" customHeight="1" x14ac:dyDescent="0.3">
      <c r="A8" s="171"/>
      <c r="B8" s="172"/>
      <c r="C8" s="173" t="s">
        <v>871</v>
      </c>
      <c r="D8" s="347" t="s">
        <v>872</v>
      </c>
      <c r="E8" s="348"/>
      <c r="F8" s="173" t="s">
        <v>1008</v>
      </c>
      <c r="G8" s="347" t="s">
        <v>873</v>
      </c>
      <c r="H8" s="349"/>
      <c r="I8" s="348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4673481.3920000009</v>
      </c>
      <c r="G11" s="182">
        <f t="shared" si="0"/>
        <v>-489087.76129999995</v>
      </c>
      <c r="H11" s="182">
        <f t="shared" si="0"/>
        <v>-44453.378999999884</v>
      </c>
      <c r="I11" s="182">
        <f t="shared" si="0"/>
        <v>-448454.19799999986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1262045.4060000002</v>
      </c>
      <c r="G12" s="182">
        <f t="shared" si="1"/>
        <v>286409.38530000002</v>
      </c>
      <c r="H12" s="182">
        <f t="shared" si="1"/>
        <v>115358.43500000001</v>
      </c>
      <c r="I12" s="182">
        <f t="shared" si="1"/>
        <v>84458.716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133764.894</v>
      </c>
      <c r="G19" s="182">
        <f t="shared" si="4"/>
        <v>48283.5</v>
      </c>
      <c r="H19" s="182">
        <f t="shared" si="4"/>
        <v>24033.694000000003</v>
      </c>
      <c r="I19" s="182">
        <f t="shared" si="4"/>
        <v>24033.694000000003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19625</v>
      </c>
      <c r="G20" s="187">
        <f t="shared" ref="G20:G36" si="5">+F20-C20</f>
        <v>16302</v>
      </c>
      <c r="H20" s="187">
        <f t="shared" ref="H20:H36" si="6">+F20-D20</f>
        <v>9220</v>
      </c>
      <c r="I20" s="187">
        <f t="shared" ref="I20:I36" si="7">+F20-E20</f>
        <v>9220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51500</v>
      </c>
      <c r="G39" s="182">
        <f t="shared" si="8"/>
        <v>4485.9109999999982</v>
      </c>
      <c r="H39" s="182">
        <f t="shared" si="8"/>
        <v>13700</v>
      </c>
      <c r="I39" s="182">
        <f t="shared" si="8"/>
        <v>13700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39000</v>
      </c>
      <c r="G41" s="187">
        <f>+F41-C41</f>
        <v>3845.0109999999986</v>
      </c>
      <c r="H41" s="187">
        <f>+F41-D41</f>
        <v>13700</v>
      </c>
      <c r="I41" s="187">
        <f>+F41-E41</f>
        <v>13700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822966.28600000008</v>
      </c>
      <c r="G67" s="182">
        <f t="shared" si="20"/>
        <v>128942.22940000001</v>
      </c>
      <c r="H67" s="182">
        <f t="shared" si="20"/>
        <v>48316.58600000001</v>
      </c>
      <c r="I67" s="182">
        <f t="shared" si="20"/>
        <v>48316.58600000001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597559.5</v>
      </c>
      <c r="G81" s="182">
        <f t="shared" si="24"/>
        <v>86678.700899999996</v>
      </c>
      <c r="H81" s="182">
        <f t="shared" si="24"/>
        <v>4217.8000000000029</v>
      </c>
      <c r="I81" s="182">
        <f t="shared" si="24"/>
        <v>4217.8000000000029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131000</v>
      </c>
      <c r="G106" s="187">
        <f t="shared" si="30"/>
        <v>45829.490000000005</v>
      </c>
      <c r="H106" s="187">
        <f t="shared" si="31"/>
        <v>91000</v>
      </c>
      <c r="I106" s="187">
        <f t="shared" si="32"/>
        <v>91000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56600</v>
      </c>
      <c r="G117" s="182">
        <f t="shared" si="36"/>
        <v>51969.033499999998</v>
      </c>
      <c r="H117" s="182">
        <f t="shared" si="36"/>
        <v>50100</v>
      </c>
      <c r="I117" s="182">
        <f t="shared" si="36"/>
        <v>50100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56600</v>
      </c>
      <c r="G120" s="193">
        <f t="shared" si="37"/>
        <v>51969.033499999998</v>
      </c>
      <c r="H120" s="193">
        <f t="shared" si="38"/>
        <v>50100</v>
      </c>
      <c r="I120" s="193">
        <f t="shared" si="39"/>
        <v>50100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2085011.6920000003</v>
      </c>
      <c r="G122" s="198">
        <f t="shared" si="37"/>
        <v>453776.0177000002</v>
      </c>
      <c r="H122" s="198">
        <f t="shared" si="38"/>
        <v>173934.42100000032</v>
      </c>
      <c r="I122" s="198">
        <f t="shared" si="39"/>
        <v>143034.70200000028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4539089.6919999998</v>
      </c>
      <c r="G123" s="198">
        <f t="shared" si="37"/>
        <v>2156652.3075999999</v>
      </c>
      <c r="H123" s="198">
        <f t="shared" si="38"/>
        <v>2453053.2209999999</v>
      </c>
      <c r="I123" s="198">
        <f t="shared" si="39"/>
        <v>2422153.5019999999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50" t="s">
        <v>869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2"/>
    </row>
    <row r="2" spans="1:18" s="19" customFormat="1" ht="13.5" customHeight="1" x14ac:dyDescent="0.25">
      <c r="A2" s="353"/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5"/>
    </row>
    <row r="3" spans="1:18" s="19" customFormat="1" ht="13.5" customHeight="1" x14ac:dyDescent="0.25">
      <c r="A3" s="353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5"/>
    </row>
    <row r="4" spans="1:18" s="19" customFormat="1" ht="13.5" customHeight="1" x14ac:dyDescent="0.25">
      <c r="A4" s="353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5"/>
    </row>
    <row r="5" spans="1:18" ht="59.25" customHeight="1" x14ac:dyDescent="0.25">
      <c r="A5" s="353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18" ht="51" customHeight="1" x14ac:dyDescent="0.25">
      <c r="A6" s="356"/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8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2" t="s">
        <v>143</v>
      </c>
      <c r="B8" s="333" t="s">
        <v>144</v>
      </c>
      <c r="C8" s="340" t="s">
        <v>145</v>
      </c>
      <c r="D8" s="334" t="s">
        <v>146</v>
      </c>
      <c r="E8" s="359" t="s">
        <v>147</v>
      </c>
      <c r="F8" s="339" t="s">
        <v>148</v>
      </c>
      <c r="G8" s="155" t="s">
        <v>871</v>
      </c>
      <c r="H8" s="361" t="s">
        <v>872</v>
      </c>
      <c r="I8" s="362"/>
      <c r="J8" s="155" t="s">
        <v>1008</v>
      </c>
      <c r="K8" s="363" t="s">
        <v>154</v>
      </c>
      <c r="L8" s="364"/>
      <c r="M8" s="361" t="s">
        <v>873</v>
      </c>
      <c r="N8" s="365"/>
      <c r="O8" s="362"/>
    </row>
    <row r="9" spans="1:18" ht="113.25" customHeight="1" x14ac:dyDescent="0.25">
      <c r="A9" s="332"/>
      <c r="B9" s="332"/>
      <c r="C9" s="332"/>
      <c r="D9" s="332"/>
      <c r="E9" s="360"/>
      <c r="F9" s="339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7038095.5547999982</v>
      </c>
      <c r="K11" s="160">
        <f t="shared" si="0"/>
        <v>4708566.8419999983</v>
      </c>
      <c r="L11" s="160">
        <f>L12+L130+L165+L221+L356+L410+L465+L539+L637+L706</f>
        <v>2676413.4127999996</v>
      </c>
      <c r="M11" s="160">
        <f t="shared" si="0"/>
        <v>2489316.8169999975</v>
      </c>
      <c r="N11" s="160">
        <f t="shared" si="0"/>
        <v>2404801.4837999986</v>
      </c>
      <c r="O11" s="160">
        <f t="shared" si="0"/>
        <v>894314.5397999984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908503.0919999996</v>
      </c>
      <c r="K12" s="160">
        <f t="shared" si="1"/>
        <v>853978.36199999962</v>
      </c>
      <c r="L12" s="160">
        <f t="shared" si="1"/>
        <v>54524.729999999996</v>
      </c>
      <c r="M12" s="160">
        <f t="shared" si="1"/>
        <v>193571.81219999952</v>
      </c>
      <c r="N12" s="160">
        <f t="shared" si="1"/>
        <v>104707.52099999957</v>
      </c>
      <c r="O12" s="160">
        <f t="shared" si="1"/>
        <v>140818.99199999956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728393.0919999996</v>
      </c>
      <c r="K14" s="160">
        <f t="shared" si="2"/>
        <v>686028.36199999962</v>
      </c>
      <c r="L14" s="160">
        <f t="shared" si="2"/>
        <v>42364.729999999996</v>
      </c>
      <c r="M14" s="160">
        <f t="shared" si="2"/>
        <v>208004.79819999952</v>
      </c>
      <c r="N14" s="160">
        <f t="shared" si="2"/>
        <v>110225.12099999956</v>
      </c>
      <c r="O14" s="160">
        <f t="shared" si="2"/>
        <v>110586.59199999957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728393.0919999996</v>
      </c>
      <c r="K16" s="160">
        <f t="shared" si="3"/>
        <v>686028.36199999962</v>
      </c>
      <c r="L16" s="160">
        <f t="shared" si="3"/>
        <v>42364.729999999996</v>
      </c>
      <c r="M16" s="160">
        <f t="shared" si="3"/>
        <v>208004.79819999952</v>
      </c>
      <c r="N16" s="160">
        <f t="shared" si="3"/>
        <v>110225.12099999956</v>
      </c>
      <c r="O16" s="160">
        <f t="shared" si="3"/>
        <v>110586.59199999957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711004.46199999959</v>
      </c>
      <c r="K18" s="160">
        <f t="shared" si="4"/>
        <v>686028.36199999962</v>
      </c>
      <c r="L18" s="160">
        <f t="shared" si="4"/>
        <v>24976.1</v>
      </c>
      <c r="M18" s="160">
        <f t="shared" si="4"/>
        <v>192979.24419999952</v>
      </c>
      <c r="N18" s="160">
        <f t="shared" si="4"/>
        <v>94336.490999999558</v>
      </c>
      <c r="O18" s="160">
        <f t="shared" si="4"/>
        <v>95700.461999999563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553958.03300000005</v>
      </c>
      <c r="K19" s="21">
        <f>+'4.Gorcarakan ev tntesagitakan'!G21</f>
        <v>553958.03300000005</v>
      </c>
      <c r="L19" s="21"/>
      <c r="M19" s="21">
        <f>+J19-G19</f>
        <v>135993.78300000005</v>
      </c>
      <c r="N19" s="21">
        <f>+J19-H19</f>
        <v>48929.962000000058</v>
      </c>
      <c r="O19" s="21">
        <f>+J19-I19</f>
        <v>78105.033000000054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17126.0789999995</v>
      </c>
      <c r="K21" s="21">
        <f>+'4.Gorcarakan ev tntesagitakan'!G23</f>
        <v>17126.0789999995</v>
      </c>
      <c r="L21" s="21"/>
      <c r="M21" s="21">
        <f t="shared" si="6"/>
        <v>-1619.7876000005017</v>
      </c>
      <c r="N21" s="21">
        <f t="shared" si="7"/>
        <v>-5434.021000000499</v>
      </c>
      <c r="O21" s="21">
        <f t="shared" si="8"/>
        <v>-8673.4210000005005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3684.5499999999993</v>
      </c>
      <c r="K22" s="21">
        <f>+'4.Gorcarakan ev tntesagitakan'!G24</f>
        <v>3684.5499999999993</v>
      </c>
      <c r="L22" s="21"/>
      <c r="M22" s="21">
        <f t="shared" si="6"/>
        <v>923.16999999999916</v>
      </c>
      <c r="N22" s="21">
        <f t="shared" si="7"/>
        <v>-4251.2500000000009</v>
      </c>
      <c r="O22" s="21">
        <f t="shared" si="8"/>
        <v>-5022.1500000000015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10500</v>
      </c>
      <c r="K24" s="21">
        <f>+'4.Gorcarakan ev tntesagitakan'!G26</f>
        <v>10500</v>
      </c>
      <c r="L24" s="21"/>
      <c r="M24" s="21">
        <f t="shared" si="6"/>
        <v>3291</v>
      </c>
      <c r="N24" s="21">
        <f t="shared" si="7"/>
        <v>8500</v>
      </c>
      <c r="O24" s="21">
        <f t="shared" si="8"/>
        <v>500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500</v>
      </c>
      <c r="K29" s="21">
        <f>+'4.Gorcarakan ev tntesagitakan'!G30</f>
        <v>500</v>
      </c>
      <c r="L29" s="21"/>
      <c r="M29" s="21">
        <f t="shared" si="6"/>
        <v>500</v>
      </c>
      <c r="N29" s="21">
        <f t="shared" si="7"/>
        <v>-300</v>
      </c>
      <c r="O29" s="21">
        <f t="shared" si="8"/>
        <v>-3300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8000</v>
      </c>
      <c r="K30" s="21">
        <f>+'4.Gorcarakan ev tntesagitakan'!G31</f>
        <v>8000</v>
      </c>
      <c r="L30" s="21"/>
      <c r="M30" s="21">
        <f t="shared" si="6"/>
        <v>8000</v>
      </c>
      <c r="N30" s="21">
        <f t="shared" si="7"/>
        <v>8000</v>
      </c>
      <c r="O30" s="21">
        <f t="shared" si="8"/>
        <v>8000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17147.099999999999</v>
      </c>
      <c r="K32" s="21">
        <f>+'4.Gorcarakan ev tntesagitakan'!G33</f>
        <v>17147.099999999999</v>
      </c>
      <c r="L32" s="21"/>
      <c r="M32" s="21">
        <f t="shared" si="6"/>
        <v>8730.7679999999982</v>
      </c>
      <c r="N32" s="21">
        <f t="shared" si="7"/>
        <v>5647.0999999999985</v>
      </c>
      <c r="O32" s="21">
        <f t="shared" si="8"/>
        <v>5522.5999999999985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10980</v>
      </c>
      <c r="K33" s="21">
        <f>+'4.Gorcarakan ev tntesagitakan'!G34</f>
        <v>10980</v>
      </c>
      <c r="L33" s="21"/>
      <c r="M33" s="21">
        <f t="shared" si="6"/>
        <v>4625.3</v>
      </c>
      <c r="N33" s="21">
        <f t="shared" si="7"/>
        <v>5980</v>
      </c>
      <c r="O33" s="21">
        <f t="shared" si="8"/>
        <v>5980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7200</v>
      </c>
      <c r="K34" s="21">
        <f>+'4.Gorcarakan ev tntesagitakan'!G35</f>
        <v>7200</v>
      </c>
      <c r="L34" s="21"/>
      <c r="M34" s="21">
        <f t="shared" si="6"/>
        <v>-8066.1890000000003</v>
      </c>
      <c r="N34" s="21">
        <f t="shared" si="7"/>
        <v>-10800</v>
      </c>
      <c r="O34" s="21">
        <f t="shared" si="8"/>
        <v>-10800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2844</v>
      </c>
      <c r="K35" s="21">
        <f>+'4.Gorcarakan ev tntesagitakan'!G37</f>
        <v>2844</v>
      </c>
      <c r="L35" s="21"/>
      <c r="M35" s="21">
        <f t="shared" si="6"/>
        <v>2491</v>
      </c>
      <c r="N35" s="21">
        <f t="shared" si="7"/>
        <v>1344</v>
      </c>
      <c r="O35" s="21">
        <f t="shared" si="8"/>
        <v>1344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21128.799999999999</v>
      </c>
      <c r="K37" s="21">
        <f>+'4.Gorcarakan ev tntesagitakan'!G39</f>
        <v>21128.799999999999</v>
      </c>
      <c r="L37" s="21"/>
      <c r="M37" s="21">
        <f t="shared" si="6"/>
        <v>9328.2703999999994</v>
      </c>
      <c r="N37" s="21">
        <f t="shared" si="7"/>
        <v>8628.7999999999993</v>
      </c>
      <c r="O37" s="21">
        <f t="shared" si="8"/>
        <v>8628.7999999999993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8172</v>
      </c>
      <c r="K38" s="21">
        <f>+'4.Gorcarakan ev tntesagitakan'!G40</f>
        <v>8172</v>
      </c>
      <c r="L38" s="21"/>
      <c r="M38" s="21">
        <f t="shared" si="6"/>
        <v>3828.26</v>
      </c>
      <c r="N38" s="21">
        <f t="shared" si="7"/>
        <v>4172</v>
      </c>
      <c r="O38" s="21">
        <f t="shared" si="8"/>
        <v>2172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6050.3</v>
      </c>
      <c r="K39" s="21">
        <f>+'4.Gorcarakan ev tntesagitakan'!G41</f>
        <v>6050.3</v>
      </c>
      <c r="L39" s="21"/>
      <c r="M39" s="21">
        <f t="shared" si="6"/>
        <v>4130.3</v>
      </c>
      <c r="N39" s="21">
        <f t="shared" si="7"/>
        <v>4050.3</v>
      </c>
      <c r="O39" s="21">
        <f t="shared" si="8"/>
        <v>4050.3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8346.1</v>
      </c>
      <c r="K45" s="21"/>
      <c r="L45" s="21">
        <f>+'4.Gorcarakan ev tntesagitakan'!G50</f>
        <v>8346.1</v>
      </c>
      <c r="M45" s="21">
        <f t="shared" si="6"/>
        <v>8346.1</v>
      </c>
      <c r="N45" s="21">
        <f t="shared" si="7"/>
        <v>8346.1</v>
      </c>
      <c r="O45" s="21">
        <f t="shared" si="8"/>
        <v>8346.1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17388.63</v>
      </c>
      <c r="K46" s="160">
        <f t="shared" si="9"/>
        <v>0</v>
      </c>
      <c r="L46" s="160">
        <f t="shared" si="9"/>
        <v>17388.63</v>
      </c>
      <c r="M46" s="160">
        <f t="shared" si="9"/>
        <v>15025.554</v>
      </c>
      <c r="N46" s="160">
        <f t="shared" si="9"/>
        <v>15888.630000000001</v>
      </c>
      <c r="O46" s="160">
        <f t="shared" si="9"/>
        <v>14886.130000000001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17388.63</v>
      </c>
      <c r="K47" s="21"/>
      <c r="L47" s="21">
        <f>+'4.Gorcarakan ev tntesagitakan'!G44</f>
        <v>17388.63</v>
      </c>
      <c r="M47" s="21">
        <f>+J47-G47</f>
        <v>15025.554</v>
      </c>
      <c r="N47" s="21">
        <f>+J47-H47</f>
        <v>15888.630000000001</v>
      </c>
      <c r="O47" s="21">
        <f>+J47-I47</f>
        <v>14886.130000000001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tntesagitakan'!G80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tntesagitakan'!G81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tntesagitakan'!G82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tntesagitakan'!G83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tntesagitakan'!G85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tntesagitakan'!G86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tntesagitakan'!G84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tntesagitakan'!G87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14910</v>
      </c>
      <c r="K93" s="160">
        <f t="shared" si="16"/>
        <v>2750</v>
      </c>
      <c r="L93" s="160">
        <f t="shared" si="16"/>
        <v>12160</v>
      </c>
      <c r="M93" s="160">
        <f t="shared" si="16"/>
        <v>3640.0870000000004</v>
      </c>
      <c r="N93" s="160">
        <f t="shared" si="16"/>
        <v>-7196</v>
      </c>
      <c r="O93" s="160">
        <f t="shared" si="16"/>
        <v>-9946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14910</v>
      </c>
      <c r="K95" s="21">
        <f t="shared" si="17"/>
        <v>2750</v>
      </c>
      <c r="L95" s="21">
        <f t="shared" si="17"/>
        <v>12160</v>
      </c>
      <c r="M95" s="21">
        <f t="shared" si="17"/>
        <v>3640.0870000000004</v>
      </c>
      <c r="N95" s="21">
        <f t="shared" si="17"/>
        <v>-7196</v>
      </c>
      <c r="O95" s="21">
        <f t="shared" si="17"/>
        <v>-9946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2750</v>
      </c>
      <c r="K97" s="21">
        <f>+'4.Gorcarakan ev tntesagitakan'!G98</f>
        <v>2750</v>
      </c>
      <c r="L97" s="21"/>
      <c r="M97" s="21">
        <f>+J97-G97</f>
        <v>-1291</v>
      </c>
      <c r="N97" s="21">
        <f>+J97-H97</f>
        <v>-8196</v>
      </c>
      <c r="O97" s="21">
        <f>+J97-I97</f>
        <v>-3696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tntesagitakan'!G99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165200</v>
      </c>
      <c r="K100" s="160">
        <f t="shared" si="18"/>
        <v>165200</v>
      </c>
      <c r="L100" s="160">
        <f t="shared" si="18"/>
        <v>0</v>
      </c>
      <c r="M100" s="160">
        <f t="shared" si="18"/>
        <v>-8573.2229999999872</v>
      </c>
      <c r="N100" s="160">
        <f t="shared" si="18"/>
        <v>11237.8</v>
      </c>
      <c r="O100" s="160">
        <f t="shared" si="18"/>
        <v>49737.8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165200</v>
      </c>
      <c r="K102" s="21">
        <f t="shared" si="19"/>
        <v>165200</v>
      </c>
      <c r="L102" s="21">
        <f t="shared" si="19"/>
        <v>0</v>
      </c>
      <c r="M102" s="21">
        <f t="shared" si="19"/>
        <v>-8573.2229999999872</v>
      </c>
      <c r="N102" s="21">
        <f t="shared" si="19"/>
        <v>11237.8</v>
      </c>
      <c r="O102" s="21">
        <f t="shared" si="19"/>
        <v>49737.8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39000</v>
      </c>
      <c r="K104" s="160">
        <f t="shared" si="20"/>
        <v>39000</v>
      </c>
      <c r="L104" s="160">
        <f t="shared" si="20"/>
        <v>0</v>
      </c>
      <c r="M104" s="160">
        <f t="shared" si="20"/>
        <v>16281.174999999999</v>
      </c>
      <c r="N104" s="160">
        <f t="shared" si="20"/>
        <v>15037.8</v>
      </c>
      <c r="O104" s="160">
        <f t="shared" si="20"/>
        <v>13537.8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10000</v>
      </c>
      <c r="K105" s="21">
        <f>+'4.Gorcarakan ev tntesagitakan'!G105</f>
        <v>10000</v>
      </c>
      <c r="L105" s="21"/>
      <c r="M105" s="21">
        <f>+J105-G105</f>
        <v>4616.5</v>
      </c>
      <c r="N105" s="21">
        <f>+J105-H105</f>
        <v>4456.2</v>
      </c>
      <c r="O105" s="21">
        <f>+J105-I105</f>
        <v>2956.2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29000</v>
      </c>
      <c r="K106" s="21">
        <f>+'4.Gorcarakan ev tntesagitakan'!G106</f>
        <v>29000</v>
      </c>
      <c r="L106" s="21"/>
      <c r="M106" s="21">
        <f>+J106-G106</f>
        <v>11664.674999999999</v>
      </c>
      <c r="N106" s="21">
        <f>+J106-H106</f>
        <v>10581.599999999999</v>
      </c>
      <c r="O106" s="21">
        <f>+J106-I106</f>
        <v>10581.599999999999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126200</v>
      </c>
      <c r="K108" s="160">
        <f t="shared" si="21"/>
        <v>126200</v>
      </c>
      <c r="L108" s="160">
        <f t="shared" si="21"/>
        <v>0</v>
      </c>
      <c r="M108" s="160">
        <f t="shared" si="21"/>
        <v>-24854.397999999986</v>
      </c>
      <c r="N108" s="160">
        <f t="shared" si="21"/>
        <v>-3800</v>
      </c>
      <c r="O108" s="160">
        <f t="shared" si="21"/>
        <v>36200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126200</v>
      </c>
      <c r="K109" s="21">
        <f>+'4.Gorcarakan ev tntesagitakan'!G109</f>
        <v>126200</v>
      </c>
      <c r="L109" s="21"/>
      <c r="M109" s="21">
        <f>+J109-G109</f>
        <v>-24854.397999999986</v>
      </c>
      <c r="N109" s="21">
        <f>+J109-H109</f>
        <v>-3800</v>
      </c>
      <c r="O109" s="21">
        <f>+J109-I109</f>
        <v>36200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28100</v>
      </c>
      <c r="K113" s="21">
        <f>+'4.Gorcarakan ev tntesagitakan'!G113</f>
        <v>28100</v>
      </c>
      <c r="L113" s="21"/>
      <c r="M113" s="21">
        <f>+J113-G113</f>
        <v>28100</v>
      </c>
      <c r="N113" s="21">
        <f>+J113-H113</f>
        <v>28100</v>
      </c>
      <c r="O113" s="21">
        <f>+J113-I113</f>
        <v>-11900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300</v>
      </c>
      <c r="K130" s="160">
        <f t="shared" si="22"/>
        <v>300</v>
      </c>
      <c r="L130" s="160">
        <f t="shared" si="22"/>
        <v>0</v>
      </c>
      <c r="M130" s="160">
        <f t="shared" si="22"/>
        <v>-1441.7003</v>
      </c>
      <c r="N130" s="160">
        <f t="shared" si="22"/>
        <v>-4500</v>
      </c>
      <c r="O130" s="160">
        <f t="shared" si="22"/>
        <v>-2100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300</v>
      </c>
      <c r="K154" s="160">
        <f t="shared" si="23"/>
        <v>300</v>
      </c>
      <c r="L154" s="160">
        <f t="shared" si="23"/>
        <v>0</v>
      </c>
      <c r="M154" s="160">
        <f t="shared" si="23"/>
        <v>-1441.7003</v>
      </c>
      <c r="N154" s="160">
        <f t="shared" si="23"/>
        <v>-4500</v>
      </c>
      <c r="O154" s="160">
        <f t="shared" si="23"/>
        <v>-2100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300</v>
      </c>
      <c r="K156" s="21">
        <f t="shared" si="24"/>
        <v>300</v>
      </c>
      <c r="L156" s="21">
        <f t="shared" si="24"/>
        <v>0</v>
      </c>
      <c r="M156" s="21">
        <f t="shared" si="24"/>
        <v>-1441.7003</v>
      </c>
      <c r="N156" s="21">
        <f t="shared" si="24"/>
        <v>-4500</v>
      </c>
      <c r="O156" s="21">
        <f t="shared" si="24"/>
        <v>-2100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0</v>
      </c>
      <c r="K158" s="21">
        <f>+'4.Gorcarakan ev tntesagitakan'!G158</f>
        <v>0</v>
      </c>
      <c r="L158" s="21"/>
      <c r="M158" s="21">
        <f t="shared" ref="M158:M164" si="25">+J158-G158</f>
        <v>0</v>
      </c>
      <c r="N158" s="21">
        <f t="shared" ref="N158:N164" si="26">+J158-H158</f>
        <v>-600</v>
      </c>
      <c r="O158" s="21">
        <f t="shared" ref="O158:O164" si="27">+J158-I158</f>
        <v>-600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0</v>
      </c>
      <c r="K159" s="21">
        <f>+'4.Gorcarakan ev tntesagitakan'!G159</f>
        <v>0</v>
      </c>
      <c r="L159" s="21"/>
      <c r="M159" s="21">
        <f t="shared" si="25"/>
        <v>-256.20030000000003</v>
      </c>
      <c r="N159" s="21">
        <f t="shared" si="26"/>
        <v>-800</v>
      </c>
      <c r="O159" s="21">
        <f t="shared" si="27"/>
        <v>-800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tntesagitakan'!G161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300</v>
      </c>
      <c r="K161" s="21">
        <f>+'4.Gorcarakan ev tntesagitakan'!G162</f>
        <v>300</v>
      </c>
      <c r="L161" s="21"/>
      <c r="M161" s="21">
        <f t="shared" si="25"/>
        <v>-1070</v>
      </c>
      <c r="N161" s="21">
        <f t="shared" si="26"/>
        <v>-700</v>
      </c>
      <c r="O161" s="21">
        <f t="shared" si="27"/>
        <v>-700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827423.92579999892</v>
      </c>
      <c r="K221" s="160">
        <f t="shared" si="29"/>
        <v>165245.579999999</v>
      </c>
      <c r="L221" s="160">
        <f t="shared" si="29"/>
        <v>662178.34579999978</v>
      </c>
      <c r="M221" s="160">
        <f t="shared" si="29"/>
        <v>-279571.79990000138</v>
      </c>
      <c r="N221" s="160">
        <f t="shared" si="29"/>
        <v>495320.92579999892</v>
      </c>
      <c r="O221" s="160">
        <f t="shared" si="29"/>
        <v>-838349.58920000121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3281501.9257999989</v>
      </c>
      <c r="K281" s="160">
        <f t="shared" si="30"/>
        <v>165245.579999999</v>
      </c>
      <c r="L281" s="160">
        <f t="shared" si="30"/>
        <v>3116256.3457999998</v>
      </c>
      <c r="M281" s="160">
        <f t="shared" si="30"/>
        <v>1423304.4899999986</v>
      </c>
      <c r="N281" s="160">
        <f t="shared" si="30"/>
        <v>2774439.7257999987</v>
      </c>
      <c r="O281" s="160">
        <f t="shared" si="30"/>
        <v>1440769.2107999986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3281501.9257999989</v>
      </c>
      <c r="K283" s="160">
        <f t="shared" si="31"/>
        <v>165245.579999999</v>
      </c>
      <c r="L283" s="160">
        <f t="shared" si="31"/>
        <v>3116256.3457999998</v>
      </c>
      <c r="M283" s="160">
        <f t="shared" si="31"/>
        <v>1423304.4899999986</v>
      </c>
      <c r="N283" s="160">
        <f t="shared" si="31"/>
        <v>2774439.7257999987</v>
      </c>
      <c r="O283" s="160">
        <f t="shared" si="31"/>
        <v>1440769.2107999986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2000</v>
      </c>
      <c r="K285" s="21">
        <f>+'4.Gorcarakan ev tntesagitakan'!G283</f>
        <v>2000</v>
      </c>
      <c r="L285" s="21"/>
      <c r="M285" s="21">
        <f t="shared" ref="M285:M291" si="32">+J285-G285</f>
        <v>-220</v>
      </c>
      <c r="N285" s="21">
        <f t="shared" ref="N285:N291" si="33">+J285-H285</f>
        <v>-1000</v>
      </c>
      <c r="O285" s="21">
        <f t="shared" ref="O285:O291" si="34">+J285-I285</f>
        <v>-1000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146240.579999999</v>
      </c>
      <c r="K286" s="21">
        <f>+'4.Gorcarakan ev tntesagitakan'!G284</f>
        <v>146240.579999999</v>
      </c>
      <c r="L286" s="21"/>
      <c r="M286" s="21">
        <f>+J286-G286</f>
        <v>2916.4371999989962</v>
      </c>
      <c r="N286" s="21">
        <f>+J286-H286</f>
        <v>-3759.4200000010023</v>
      </c>
      <c r="O286" s="21">
        <f>+J286-I286</f>
        <v>-30219.420000001002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tntesagitakan'!G285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2457140.8987999996</v>
      </c>
      <c r="K288" s="21"/>
      <c r="L288" s="21">
        <f>+'4.Gorcarakan ev tntesagitakan'!G286</f>
        <v>2457140.8987999996</v>
      </c>
      <c r="M288" s="21">
        <f>+J288-G288</f>
        <v>1662734.0407999996</v>
      </c>
      <c r="N288" s="21">
        <f>+J288-H288</f>
        <v>2140078.6987999994</v>
      </c>
      <c r="O288" s="21">
        <f>+J288-I288</f>
        <v>969898.38379999949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566178.35</v>
      </c>
      <c r="K289" s="21"/>
      <c r="L289" s="21">
        <f>+'4.Gorcarakan ev tntesagitakan'!G287</f>
        <v>566178.35</v>
      </c>
      <c r="M289" s="21">
        <f t="shared" si="32"/>
        <v>-315921.65000000002</v>
      </c>
      <c r="N289" s="21">
        <f t="shared" si="33"/>
        <v>566178.35</v>
      </c>
      <c r="O289" s="21">
        <f t="shared" si="34"/>
        <v>483078.35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92937.096999999994</v>
      </c>
      <c r="K291" s="21"/>
      <c r="L291" s="21">
        <f>+'4.Gorcarakan ev tntesagitakan'!G288</f>
        <v>92937.096999999994</v>
      </c>
      <c r="M291" s="21">
        <f t="shared" si="32"/>
        <v>67595.861999999994</v>
      </c>
      <c r="N291" s="21">
        <f t="shared" si="33"/>
        <v>72937.096999999994</v>
      </c>
      <c r="O291" s="21">
        <f t="shared" si="34"/>
        <v>12006.896999999997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tntesagitakan'!G350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780955.04599999986</v>
      </c>
      <c r="K356" s="160">
        <f t="shared" si="40"/>
        <v>773805.04599999986</v>
      </c>
      <c r="L356" s="160">
        <f t="shared" si="40"/>
        <v>7150</v>
      </c>
      <c r="M356" s="160">
        <f t="shared" si="40"/>
        <v>272504.7184999999</v>
      </c>
      <c r="N356" s="160">
        <f t="shared" si="40"/>
        <v>156850.14599999989</v>
      </c>
      <c r="O356" s="160">
        <f t="shared" si="40"/>
        <v>131122.14599999992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634337.24599999993</v>
      </c>
      <c r="K358" s="160">
        <f t="shared" si="41"/>
        <v>632337.24599999993</v>
      </c>
      <c r="L358" s="160">
        <f t="shared" si="41"/>
        <v>2000</v>
      </c>
      <c r="M358" s="160">
        <f t="shared" si="41"/>
        <v>215278.52949999989</v>
      </c>
      <c r="N358" s="160">
        <f t="shared" si="41"/>
        <v>124874.8459999999</v>
      </c>
      <c r="O358" s="160">
        <f t="shared" si="41"/>
        <v>105031.84599999992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634337.24599999993</v>
      </c>
      <c r="K360" s="21">
        <f t="shared" si="42"/>
        <v>632337.24599999993</v>
      </c>
      <c r="L360" s="21">
        <f t="shared" si="42"/>
        <v>2000</v>
      </c>
      <c r="M360" s="21">
        <f t="shared" si="42"/>
        <v>215278.52949999989</v>
      </c>
      <c r="N360" s="21">
        <f t="shared" si="42"/>
        <v>124874.8459999999</v>
      </c>
      <c r="O360" s="21">
        <f t="shared" si="42"/>
        <v>105031.84599999992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533704.61599999992</v>
      </c>
      <c r="K362" s="21">
        <f>+'4.Gorcarakan ev tntesagitakan'!G360</f>
        <v>533704.61599999992</v>
      </c>
      <c r="L362" s="21"/>
      <c r="M362" s="21">
        <f t="shared" si="37"/>
        <v>172412.56799999991</v>
      </c>
      <c r="N362" s="21">
        <f t="shared" si="38"/>
        <v>116926.61599999992</v>
      </c>
      <c r="O362" s="21">
        <f t="shared" si="39"/>
        <v>92501.615999999922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0</v>
      </c>
      <c r="K363" s="21">
        <f>+'4.Gorcarakan ev tntesagitakan'!G361</f>
        <v>0</v>
      </c>
      <c r="L363" s="21"/>
      <c r="M363" s="21">
        <f t="shared" si="37"/>
        <v>0</v>
      </c>
      <c r="N363" s="21">
        <f t="shared" si="38"/>
        <v>-2000</v>
      </c>
      <c r="O363" s="21">
        <f t="shared" si="39"/>
        <v>-500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13022</v>
      </c>
      <c r="K364" s="21">
        <f>+'4.Gorcarakan ev tntesagitakan'!G362</f>
        <v>13022</v>
      </c>
      <c r="L364" s="21"/>
      <c r="M364" s="21">
        <f t="shared" si="37"/>
        <v>3891.2999999999993</v>
      </c>
      <c r="N364" s="21">
        <f t="shared" si="38"/>
        <v>272</v>
      </c>
      <c r="O364" s="21">
        <f t="shared" si="39"/>
        <v>3552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900</v>
      </c>
      <c r="K365" s="21">
        <f>+'4.Gorcarakan ev tntesagitakan'!G363</f>
        <v>900</v>
      </c>
      <c r="L365" s="21"/>
      <c r="M365" s="21">
        <f t="shared" si="37"/>
        <v>418.95</v>
      </c>
      <c r="N365" s="21">
        <f t="shared" si="38"/>
        <v>-300</v>
      </c>
      <c r="O365" s="21">
        <f t="shared" si="39"/>
        <v>-800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600</v>
      </c>
      <c r="K367" s="21">
        <f>+'4.Gorcarakan ev tntesagitakan'!G364</f>
        <v>600</v>
      </c>
      <c r="L367" s="21"/>
      <c r="M367" s="21">
        <f t="shared" si="37"/>
        <v>-1431.5</v>
      </c>
      <c r="N367" s="21">
        <f t="shared" si="38"/>
        <v>-2294</v>
      </c>
      <c r="O367" s="21">
        <f t="shared" si="39"/>
        <v>-2294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51.4</v>
      </c>
      <c r="K368" s="21">
        <f>+'4.Gorcarakan ev tntesagitakan'!G365</f>
        <v>51.4</v>
      </c>
      <c r="L368" s="21"/>
      <c r="M368" s="21">
        <f t="shared" si="37"/>
        <v>-43.6</v>
      </c>
      <c r="N368" s="21">
        <f t="shared" si="38"/>
        <v>-300</v>
      </c>
      <c r="O368" s="21">
        <f t="shared" si="39"/>
        <v>-300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tntesagitakan'!G366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tntesagitakan'!G367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74199.23</v>
      </c>
      <c r="K371" s="21">
        <f>+'4.Gorcarakan ev tntesagitakan'!G368</f>
        <v>74199.23</v>
      </c>
      <c r="L371" s="21"/>
      <c r="M371" s="21">
        <f t="shared" si="37"/>
        <v>36335.617599999998</v>
      </c>
      <c r="N371" s="21">
        <f t="shared" si="38"/>
        <v>18920.229999999996</v>
      </c>
      <c r="O371" s="21">
        <f t="shared" si="39"/>
        <v>15022.229999999996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6300</v>
      </c>
      <c r="K372" s="21">
        <f>+'4.Gorcarakan ev tntesagitakan'!G369</f>
        <v>6300</v>
      </c>
      <c r="L372" s="21"/>
      <c r="M372" s="21">
        <f t="shared" si="37"/>
        <v>3589.1698999999999</v>
      </c>
      <c r="N372" s="21">
        <f t="shared" si="38"/>
        <v>2170</v>
      </c>
      <c r="O372" s="21">
        <f t="shared" si="39"/>
        <v>-1630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tntesagitakan'!G370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tntesagitakan'!G371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146617.79999999999</v>
      </c>
      <c r="K399" s="160">
        <f t="shared" si="44"/>
        <v>141467.79999999999</v>
      </c>
      <c r="L399" s="160">
        <f t="shared" si="44"/>
        <v>5150</v>
      </c>
      <c r="M399" s="160">
        <f t="shared" si="44"/>
        <v>57226.188999999998</v>
      </c>
      <c r="N399" s="160">
        <f t="shared" si="44"/>
        <v>31975.300000000003</v>
      </c>
      <c r="O399" s="160">
        <f t="shared" si="44"/>
        <v>26090.300000000003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146617.79999999999</v>
      </c>
      <c r="K401" s="21">
        <f t="shared" si="45"/>
        <v>141467.79999999999</v>
      </c>
      <c r="L401" s="21">
        <f t="shared" si="45"/>
        <v>5150</v>
      </c>
      <c r="M401" s="21">
        <f t="shared" si="45"/>
        <v>57226.188999999998</v>
      </c>
      <c r="N401" s="21">
        <f t="shared" si="45"/>
        <v>31975.300000000003</v>
      </c>
      <c r="O401" s="21">
        <f t="shared" si="45"/>
        <v>26090.300000000003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96002.8</v>
      </c>
      <c r="K403" s="21">
        <f>+'4.Gorcarakan ev tntesagitakan'!G400</f>
        <v>96002.8</v>
      </c>
      <c r="L403" s="21"/>
      <c r="M403" s="21">
        <f t="shared" ref="M403:M408" si="47">+J403-G403</f>
        <v>43297.226000000002</v>
      </c>
      <c r="N403" s="21">
        <f t="shared" ref="N403:N408" si="48">+J403-H403</f>
        <v>33454.800000000003</v>
      </c>
      <c r="O403" s="21">
        <f t="shared" ref="O403:O408" si="49">+J403-I403</f>
        <v>24054.800000000003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tntesagitakan'!G401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2465</v>
      </c>
      <c r="K405" s="21">
        <f>+'4.Gorcarakan ev tntesagitakan'!G402</f>
        <v>2465</v>
      </c>
      <c r="L405" s="21"/>
      <c r="M405" s="21">
        <f t="shared" si="47"/>
        <v>1105.8399999999999</v>
      </c>
      <c r="N405" s="21">
        <f t="shared" si="48"/>
        <v>-1000</v>
      </c>
      <c r="O405" s="21">
        <f t="shared" si="49"/>
        <v>-1000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10000</v>
      </c>
      <c r="K406" s="21">
        <f>+'4.Gorcarakan ev tntesagitakan'!G403</f>
        <v>10000</v>
      </c>
      <c r="L406" s="21"/>
      <c r="M406" s="21">
        <f t="shared" si="47"/>
        <v>6568.05</v>
      </c>
      <c r="N406" s="21">
        <f t="shared" si="48"/>
        <v>1370.5</v>
      </c>
      <c r="O406" s="21">
        <f t="shared" si="49"/>
        <v>1370.5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tntesagitakan'!G404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5150</v>
      </c>
      <c r="K408" s="21"/>
      <c r="L408" s="21">
        <f>+'4.Gorcarakan ev tntesagitakan'!G406</f>
        <v>5150</v>
      </c>
      <c r="M408" s="21">
        <f t="shared" si="47"/>
        <v>-466.80000000000018</v>
      </c>
      <c r="N408" s="21">
        <f t="shared" si="48"/>
        <v>-2850</v>
      </c>
      <c r="O408" s="21">
        <f t="shared" si="49"/>
        <v>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2285447.4069999997</v>
      </c>
      <c r="K410" s="160">
        <f t="shared" si="50"/>
        <v>343587.07</v>
      </c>
      <c r="L410" s="160">
        <f t="shared" si="50"/>
        <v>1941860.3369999998</v>
      </c>
      <c r="M410" s="160">
        <f t="shared" si="50"/>
        <v>1690286.2758999995</v>
      </c>
      <c r="N410" s="160">
        <f t="shared" si="50"/>
        <v>1594350.5069999998</v>
      </c>
      <c r="O410" s="160">
        <f t="shared" si="50"/>
        <v>1453612.1069999998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129556.4</v>
      </c>
      <c r="K430" s="160">
        <f t="shared" si="51"/>
        <v>123156.4</v>
      </c>
      <c r="L430" s="160">
        <f t="shared" si="51"/>
        <v>6400</v>
      </c>
      <c r="M430" s="160">
        <f t="shared" si="51"/>
        <v>-51840.527499999997</v>
      </c>
      <c r="N430" s="160">
        <f t="shared" si="51"/>
        <v>-56936.100000000006</v>
      </c>
      <c r="O430" s="160">
        <f t="shared" si="51"/>
        <v>-62687.899999999994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129556.4</v>
      </c>
      <c r="K432" s="21">
        <f t="shared" si="52"/>
        <v>123156.4</v>
      </c>
      <c r="L432" s="21">
        <f t="shared" si="52"/>
        <v>6400</v>
      </c>
      <c r="M432" s="21">
        <f t="shared" si="52"/>
        <v>-51840.527499999997</v>
      </c>
      <c r="N432" s="21">
        <f t="shared" si="52"/>
        <v>-56936.100000000006</v>
      </c>
      <c r="O432" s="21">
        <f t="shared" si="52"/>
        <v>-62687.899999999994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116556.4</v>
      </c>
      <c r="K434" s="21">
        <f>+'4.Gorcarakan ev tntesagitakan'!G433</f>
        <v>116556.4</v>
      </c>
      <c r="L434" s="21"/>
      <c r="M434" s="21">
        <f t="shared" ref="M434:M439" si="54">+J434-G434</f>
        <v>-60061.527499999997</v>
      </c>
      <c r="N434" s="21">
        <f t="shared" ref="N434:N439" si="55">+J434-H434</f>
        <v>-63443.600000000006</v>
      </c>
      <c r="O434" s="21">
        <f t="shared" ref="O434:O439" si="56">+J434-I434</f>
        <v>-69195.399999999994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5000</v>
      </c>
      <c r="K435" s="21">
        <f>+'4.Gorcarakan ev tntesagitakan'!G434</f>
        <v>5000</v>
      </c>
      <c r="L435" s="21"/>
      <c r="M435" s="21">
        <f t="shared" si="54"/>
        <v>511</v>
      </c>
      <c r="N435" s="21">
        <f t="shared" si="55"/>
        <v>5000</v>
      </c>
      <c r="O435" s="21">
        <f t="shared" si="56"/>
        <v>5000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1600</v>
      </c>
      <c r="K436" s="21">
        <f>+'4.Gorcarakan ev tntesagitakan'!G435</f>
        <v>1600</v>
      </c>
      <c r="L436" s="21"/>
      <c r="M436" s="21">
        <f t="shared" si="54"/>
        <v>1600</v>
      </c>
      <c r="N436" s="21">
        <f t="shared" si="55"/>
        <v>-3400</v>
      </c>
      <c r="O436" s="21">
        <f t="shared" si="56"/>
        <v>-3400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tntesagitakan'!G436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tntesagitakan'!G437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tntesagitakan'!G438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2155891.0069999998</v>
      </c>
      <c r="K446" s="160">
        <f t="shared" si="57"/>
        <v>220430.67</v>
      </c>
      <c r="L446" s="160">
        <f t="shared" si="57"/>
        <v>1935460.3369999998</v>
      </c>
      <c r="M446" s="160">
        <f t="shared" si="57"/>
        <v>1742126.8033999996</v>
      </c>
      <c r="N446" s="160">
        <f t="shared" si="57"/>
        <v>1651286.6069999998</v>
      </c>
      <c r="O446" s="160">
        <f t="shared" si="57"/>
        <v>1516300.0069999998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2155891.0069999998</v>
      </c>
      <c r="K448" s="21">
        <f t="shared" si="58"/>
        <v>220430.67</v>
      </c>
      <c r="L448" s="21">
        <f t="shared" si="58"/>
        <v>1935460.3369999998</v>
      </c>
      <c r="M448" s="21">
        <f t="shared" si="58"/>
        <v>1742126.8033999996</v>
      </c>
      <c r="N448" s="21">
        <f t="shared" si="58"/>
        <v>1651286.6069999998</v>
      </c>
      <c r="O448" s="21">
        <f t="shared" si="58"/>
        <v>1516300.0069999998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99754.27</v>
      </c>
      <c r="K450" s="21">
        <f>+'4.Gorcarakan ev tntesagitakan'!G449</f>
        <v>99754.27</v>
      </c>
      <c r="L450" s="21"/>
      <c r="M450" s="21">
        <f t="shared" ref="M450:M464" si="59">+J450-G450</f>
        <v>35899.942000000003</v>
      </c>
      <c r="N450" s="21">
        <f t="shared" ref="N450:N464" si="60">+J450-H450</f>
        <v>27446.270000000004</v>
      </c>
      <c r="O450" s="21">
        <f t="shared" ref="O450:O464" si="61">+J450-I450</f>
        <v>23068.570000000007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100</v>
      </c>
      <c r="K451" s="21">
        <f>+'4.Gorcarakan ev tntesagitakan'!G450</f>
        <v>100</v>
      </c>
      <c r="L451" s="21"/>
      <c r="M451" s="21">
        <f t="shared" si="59"/>
        <v>100</v>
      </c>
      <c r="N451" s="21">
        <f t="shared" si="60"/>
        <v>-538</v>
      </c>
      <c r="O451" s="21">
        <f t="shared" si="61"/>
        <v>-538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2385</v>
      </c>
      <c r="K452" s="21">
        <f>+'4.Gorcarakan ev tntesagitakan'!G451</f>
        <v>2385</v>
      </c>
      <c r="L452" s="21"/>
      <c r="M452" s="21">
        <f t="shared" si="59"/>
        <v>819.45600000000013</v>
      </c>
      <c r="N452" s="21">
        <f t="shared" si="60"/>
        <v>-966</v>
      </c>
      <c r="O452" s="21">
        <f t="shared" si="61"/>
        <v>334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101.5</v>
      </c>
      <c r="K453" s="21">
        <f>+'4.Gorcarakan ev tntesagitakan'!G452</f>
        <v>101.5</v>
      </c>
      <c r="L453" s="21"/>
      <c r="M453" s="21">
        <f t="shared" si="59"/>
        <v>101.5</v>
      </c>
      <c r="N453" s="21">
        <f t="shared" si="60"/>
        <v>-250</v>
      </c>
      <c r="O453" s="21">
        <f t="shared" si="61"/>
        <v>-250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600</v>
      </c>
      <c r="K454" s="21">
        <f>+'4.Gorcarakan ev tntesagitakan'!G453</f>
        <v>600</v>
      </c>
      <c r="L454" s="21"/>
      <c r="M454" s="21">
        <f t="shared" si="59"/>
        <v>-1246.05</v>
      </c>
      <c r="N454" s="21">
        <f t="shared" si="60"/>
        <v>-2400</v>
      </c>
      <c r="O454" s="21">
        <f t="shared" si="61"/>
        <v>-400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300</v>
      </c>
      <c r="K455" s="21">
        <f>+'4.Gorcarakan ev tntesagitakan'!G454</f>
        <v>300</v>
      </c>
      <c r="L455" s="21"/>
      <c r="M455" s="21">
        <f t="shared" si="59"/>
        <v>-1831.9740000000002</v>
      </c>
      <c r="N455" s="21">
        <f t="shared" si="60"/>
        <v>-1850</v>
      </c>
      <c r="O455" s="21">
        <f t="shared" si="61"/>
        <v>-350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tntesagitakan'!G455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31369.9</v>
      </c>
      <c r="K457" s="21">
        <f>+'4.Gorcarakan ev tntesagitakan'!G456</f>
        <v>31369.9</v>
      </c>
      <c r="L457" s="21"/>
      <c r="M457" s="21">
        <f t="shared" si="59"/>
        <v>10242.364700000002</v>
      </c>
      <c r="N457" s="21">
        <f t="shared" si="60"/>
        <v>10369.900000000001</v>
      </c>
      <c r="O457" s="21">
        <f t="shared" si="61"/>
        <v>8731.4000000000015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33000</v>
      </c>
      <c r="K458" s="21">
        <f>+'4.Gorcarakan ev tntesagitakan'!G457</f>
        <v>33000</v>
      </c>
      <c r="L458" s="21"/>
      <c r="M458" s="21">
        <f t="shared" si="59"/>
        <v>18060</v>
      </c>
      <c r="N458" s="21">
        <f t="shared" si="60"/>
        <v>1000</v>
      </c>
      <c r="O458" s="21">
        <f t="shared" si="61"/>
        <v>-1260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tntesagitakan'!G458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1764833.5999999999</v>
      </c>
      <c r="K460" s="21"/>
      <c r="L460" s="21">
        <f>+'4.Gorcarakan ev tntesagitakan'!G459</f>
        <v>1764833.5999999999</v>
      </c>
      <c r="M460" s="21">
        <f t="shared" si="59"/>
        <v>1524894.6325999999</v>
      </c>
      <c r="N460" s="21">
        <f t="shared" si="60"/>
        <v>1459833.5999999999</v>
      </c>
      <c r="O460" s="21">
        <f t="shared" si="61"/>
        <v>1360565.1999999997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tntesagitakan'!G460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tntesagitakan'!G461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131249.88399999999</v>
      </c>
      <c r="K463" s="21"/>
      <c r="L463" s="21">
        <f>+'4.Gorcarakan ev tntesagitakan'!G462</f>
        <v>131249.88399999999</v>
      </c>
      <c r="M463" s="21">
        <f t="shared" si="59"/>
        <v>102905.18399999999</v>
      </c>
      <c r="N463" s="21">
        <f t="shared" si="60"/>
        <v>115516.38399999999</v>
      </c>
      <c r="O463" s="21">
        <f t="shared" si="61"/>
        <v>103856.38399999999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39376.852999999996</v>
      </c>
      <c r="K464" s="21"/>
      <c r="L464" s="21">
        <f>+'4.Gorcarakan ev tntesagitakan'!G463</f>
        <v>39376.852999999996</v>
      </c>
      <c r="M464" s="21">
        <f t="shared" si="59"/>
        <v>23896.852999999996</v>
      </c>
      <c r="N464" s="21">
        <f t="shared" si="60"/>
        <v>30376.852999999996</v>
      </c>
      <c r="O464" s="21">
        <f t="shared" si="61"/>
        <v>10376.852999999996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1399827.2000000002</v>
      </c>
      <c r="K539" s="160">
        <f t="shared" si="63"/>
        <v>1389127.2000000002</v>
      </c>
      <c r="L539" s="160">
        <f t="shared" si="63"/>
        <v>10700</v>
      </c>
      <c r="M539" s="160">
        <f t="shared" si="63"/>
        <v>18299.618600000038</v>
      </c>
      <c r="N539" s="160">
        <f t="shared" si="63"/>
        <v>-28074.299999999879</v>
      </c>
      <c r="O539" s="160">
        <f t="shared" si="63"/>
        <v>-74552.799999999901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661973.1</v>
      </c>
      <c r="K541" s="160">
        <f t="shared" si="64"/>
        <v>661973.1</v>
      </c>
      <c r="L541" s="160">
        <f t="shared" si="64"/>
        <v>0</v>
      </c>
      <c r="M541" s="160">
        <f t="shared" si="64"/>
        <v>82046.182999999975</v>
      </c>
      <c r="N541" s="160">
        <f t="shared" si="64"/>
        <v>74382.500000000044</v>
      </c>
      <c r="O541" s="160">
        <f t="shared" si="64"/>
        <v>49577.300000000032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661973.1</v>
      </c>
      <c r="K543" s="21">
        <f t="shared" si="65"/>
        <v>661973.1</v>
      </c>
      <c r="L543" s="21">
        <f t="shared" si="65"/>
        <v>0</v>
      </c>
      <c r="M543" s="21">
        <f t="shared" si="65"/>
        <v>82046.182999999975</v>
      </c>
      <c r="N543" s="21">
        <f t="shared" si="65"/>
        <v>74382.500000000044</v>
      </c>
      <c r="O543" s="21">
        <f t="shared" si="65"/>
        <v>49577.300000000032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35600</v>
      </c>
      <c r="K545" s="21">
        <f>+'4.Gorcarakan ev tntesagitakan'!G545</f>
        <v>35600</v>
      </c>
      <c r="L545" s="21"/>
      <c r="M545" s="21">
        <f t="shared" ref="M545:M552" si="66">+J545-G545</f>
        <v>12340.099999999999</v>
      </c>
      <c r="N545" s="21">
        <f t="shared" ref="N545:N552" si="67">+J545-H545</f>
        <v>1650</v>
      </c>
      <c r="O545" s="21">
        <f t="shared" ref="O545:O552" si="68">+J545-I545</f>
        <v>4650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0</v>
      </c>
      <c r="K546" s="21">
        <f>+'4.Gorcarakan ev tntesagitakan'!G546</f>
        <v>0</v>
      </c>
      <c r="L546" s="21"/>
      <c r="M546" s="21">
        <f t="shared" si="66"/>
        <v>-721.68600000000004</v>
      </c>
      <c r="N546" s="21">
        <f t="shared" si="67"/>
        <v>-1500</v>
      </c>
      <c r="O546" s="21">
        <f t="shared" si="68"/>
        <v>-1500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tntesagitakan'!G547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51296</v>
      </c>
      <c r="K548" s="21">
        <f>+'4.Gorcarakan ev tntesagitakan'!G548</f>
        <v>51296</v>
      </c>
      <c r="L548" s="21"/>
      <c r="M548" s="21">
        <f t="shared" si="66"/>
        <v>10346</v>
      </c>
      <c r="N548" s="21">
        <f t="shared" si="67"/>
        <v>36296</v>
      </c>
      <c r="O548" s="21">
        <f t="shared" si="68"/>
        <v>33296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tntesagitakan'!G549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9820</v>
      </c>
      <c r="K550" s="21">
        <f>+'4.Gorcarakan ev tntesagitakan'!G550</f>
        <v>9820</v>
      </c>
      <c r="L550" s="21"/>
      <c r="M550" s="21">
        <f t="shared" si="66"/>
        <v>9593</v>
      </c>
      <c r="N550" s="21">
        <f t="shared" si="67"/>
        <v>7820</v>
      </c>
      <c r="O550" s="21">
        <f t="shared" si="68"/>
        <v>7106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tntesagitakan'!G551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tntesagitakan'!G552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708339.5</v>
      </c>
      <c r="K554" s="160">
        <f t="shared" si="70"/>
        <v>697639.5</v>
      </c>
      <c r="L554" s="160">
        <f t="shared" si="70"/>
        <v>10700</v>
      </c>
      <c r="M554" s="160">
        <f t="shared" si="70"/>
        <v>-78652.709399999934</v>
      </c>
      <c r="N554" s="160">
        <f t="shared" si="70"/>
        <v>-81971.399999999921</v>
      </c>
      <c r="O554" s="160">
        <f t="shared" si="70"/>
        <v>-103972.69999999992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tntesagitakan'!G558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tntesagitakan'!G559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tntesagitakan'!G560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tntesagitakan'!G561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65321.7</v>
      </c>
      <c r="K562" s="21">
        <f t="shared" si="72"/>
        <v>65321.7</v>
      </c>
      <c r="L562" s="21">
        <f t="shared" si="72"/>
        <v>0</v>
      </c>
      <c r="M562" s="21">
        <f t="shared" si="72"/>
        <v>-26088.39</v>
      </c>
      <c r="N562" s="21">
        <f t="shared" si="72"/>
        <v>-39471.399999999994</v>
      </c>
      <c r="O562" s="21">
        <f t="shared" si="72"/>
        <v>-35007.1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8747.1</v>
      </c>
      <c r="K564" s="21">
        <f>+'4.Gorcarakan ev tntesagitakan'!G564</f>
        <v>8747.1</v>
      </c>
      <c r="L564" s="21"/>
      <c r="M564" s="21">
        <f>+J564-G564</f>
        <v>-2065.0699999999997</v>
      </c>
      <c r="N564" s="21">
        <f>+J564-H564</f>
        <v>-13566.1</v>
      </c>
      <c r="O564" s="21">
        <f>+J564-I564</f>
        <v>-9613.4999999999982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tntesagitakan'!G565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574857.70000000007</v>
      </c>
      <c r="K568" s="21">
        <f t="shared" si="73"/>
        <v>574857.70000000007</v>
      </c>
      <c r="L568" s="21">
        <f t="shared" si="73"/>
        <v>0</v>
      </c>
      <c r="M568" s="21">
        <f t="shared" si="73"/>
        <v>52933.500000000058</v>
      </c>
      <c r="N568" s="21">
        <f t="shared" si="73"/>
        <v>27667.100000000071</v>
      </c>
      <c r="O568" s="21">
        <f t="shared" si="73"/>
        <v>4089.4000000000742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24383.9</v>
      </c>
      <c r="K570" s="21">
        <f>+'4.Gorcarakan ev tntesagitakan'!G570</f>
        <v>24383.9</v>
      </c>
      <c r="L570" s="21"/>
      <c r="M570" s="21">
        <f>+J570-G570</f>
        <v>-6796.5</v>
      </c>
      <c r="N570" s="21">
        <f>+J570-H570</f>
        <v>-32958.1</v>
      </c>
      <c r="O570" s="21">
        <f>+J570-I570</f>
        <v>-26172.299999999996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tntesagitakan'!G571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10700</v>
      </c>
      <c r="K587" s="21">
        <f t="shared" si="74"/>
        <v>0</v>
      </c>
      <c r="L587" s="21">
        <f t="shared" si="74"/>
        <v>10700</v>
      </c>
      <c r="M587" s="21">
        <f t="shared" si="74"/>
        <v>-109148.9194</v>
      </c>
      <c r="N587" s="21">
        <f t="shared" si="74"/>
        <v>-75090</v>
      </c>
      <c r="O587" s="21">
        <f t="shared" si="74"/>
        <v>-74913.600000000006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tntesagitakan'!G589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0</v>
      </c>
      <c r="K590" s="21">
        <f>+'4.Gorcarakan ev tntesagitakan'!G590</f>
        <v>0</v>
      </c>
      <c r="L590" s="21"/>
      <c r="M590" s="21">
        <f>+J590-G590</f>
        <v>0</v>
      </c>
      <c r="N590" s="21">
        <f>+J590-H590</f>
        <v>-2500</v>
      </c>
      <c r="O590" s="21">
        <f>+J590-I590</f>
        <v>-2500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0</v>
      </c>
      <c r="K591" s="21">
        <f>+'4.Gorcarakan ev tntesagitakan'!G591</f>
        <v>0</v>
      </c>
      <c r="L591" s="21"/>
      <c r="M591" s="21">
        <f>+J591-G591</f>
        <v>0</v>
      </c>
      <c r="N591" s="21">
        <f>+J591-H591</f>
        <v>-1450</v>
      </c>
      <c r="O591" s="21">
        <f>+J591-I591</f>
        <v>-1450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tntesagitakan'!G592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tntesagitakan'!G593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11200</v>
      </c>
      <c r="K609" s="160">
        <f t="shared" si="75"/>
        <v>11200</v>
      </c>
      <c r="L609" s="160">
        <f t="shared" si="75"/>
        <v>0</v>
      </c>
      <c r="M609" s="160">
        <f t="shared" si="75"/>
        <v>4187.4799999999996</v>
      </c>
      <c r="N609" s="160">
        <f t="shared" si="75"/>
        <v>-8800</v>
      </c>
      <c r="O609" s="160">
        <f t="shared" si="75"/>
        <v>-8318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11200</v>
      </c>
      <c r="K614" s="21">
        <f t="shared" si="76"/>
        <v>11200</v>
      </c>
      <c r="L614" s="21">
        <f t="shared" si="76"/>
        <v>0</v>
      </c>
      <c r="M614" s="21">
        <f t="shared" si="76"/>
        <v>4187.4799999999996</v>
      </c>
      <c r="N614" s="21">
        <f t="shared" si="76"/>
        <v>-8800</v>
      </c>
      <c r="O614" s="21">
        <f t="shared" si="76"/>
        <v>-8318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11200</v>
      </c>
      <c r="K615" s="21">
        <f>+'4.Gorcarakan ev tntesagitakan'!G615</f>
        <v>11200</v>
      </c>
      <c r="L615" s="21"/>
      <c r="M615" s="21">
        <f>+J615-G615</f>
        <v>4187.4799999999996</v>
      </c>
      <c r="N615" s="21">
        <f>+J615-H615</f>
        <v>-8800</v>
      </c>
      <c r="O615" s="21">
        <f>+J615-I615</f>
        <v>-8318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18314.599999999999</v>
      </c>
      <c r="K629" s="160">
        <f t="shared" si="77"/>
        <v>18314.599999999999</v>
      </c>
      <c r="L629" s="160">
        <f t="shared" si="77"/>
        <v>0</v>
      </c>
      <c r="M629" s="160">
        <f t="shared" si="77"/>
        <v>10718.664999999997</v>
      </c>
      <c r="N629" s="160">
        <f t="shared" si="77"/>
        <v>-11685.400000000001</v>
      </c>
      <c r="O629" s="160">
        <f t="shared" si="77"/>
        <v>-11839.400000000001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18314.599999999999</v>
      </c>
      <c r="K630" s="21">
        <f t="shared" si="78"/>
        <v>18314.599999999999</v>
      </c>
      <c r="L630" s="21">
        <f t="shared" si="78"/>
        <v>0</v>
      </c>
      <c r="M630" s="21">
        <f t="shared" si="78"/>
        <v>10718.664999999997</v>
      </c>
      <c r="N630" s="21">
        <f t="shared" si="78"/>
        <v>-11685.400000000001</v>
      </c>
      <c r="O630" s="21">
        <f t="shared" si="78"/>
        <v>-11839.400000000001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18314.599999999999</v>
      </c>
      <c r="K633" s="21">
        <f>+'4.Gorcarakan ev tntesagitakan'!G633</f>
        <v>18314.599999999999</v>
      </c>
      <c r="L633" s="21"/>
      <c r="M633" s="21">
        <f>+J633-G633</f>
        <v>10718.664999999997</v>
      </c>
      <c r="N633" s="21">
        <f>+J633-H633</f>
        <v>-11685.400000000001</v>
      </c>
      <c r="O633" s="21">
        <f>+J633-I633</f>
        <v>-11839.400000000001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tntesagitakan'!G634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tntesagitakan'!G635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tntesagitakan'!G636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796161.88399999996</v>
      </c>
      <c r="K637" s="160">
        <f t="shared" si="79"/>
        <v>796161.88399999996</v>
      </c>
      <c r="L637" s="160">
        <f t="shared" si="79"/>
        <v>0</v>
      </c>
      <c r="M637" s="160">
        <f t="shared" si="79"/>
        <v>140717.89100000003</v>
      </c>
      <c r="N637" s="160">
        <f t="shared" si="79"/>
        <v>33138.984000000055</v>
      </c>
      <c r="O637" s="160">
        <f t="shared" si="79"/>
        <v>22932.984000000055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754947.18400000001</v>
      </c>
      <c r="K639" s="160">
        <f t="shared" si="80"/>
        <v>754947.18400000001</v>
      </c>
      <c r="L639" s="160">
        <f t="shared" si="80"/>
        <v>0</v>
      </c>
      <c r="M639" s="160">
        <f t="shared" si="80"/>
        <v>145517.73100000003</v>
      </c>
      <c r="N639" s="160">
        <f t="shared" si="80"/>
        <v>51733.984000000055</v>
      </c>
      <c r="O639" s="160">
        <f t="shared" si="80"/>
        <v>35974.984000000055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754947.18400000001</v>
      </c>
      <c r="K641" s="21">
        <f t="shared" si="81"/>
        <v>754947.18400000001</v>
      </c>
      <c r="L641" s="21">
        <f t="shared" si="81"/>
        <v>0</v>
      </c>
      <c r="M641" s="21">
        <f t="shared" si="81"/>
        <v>145517.73100000003</v>
      </c>
      <c r="N641" s="21">
        <f t="shared" si="81"/>
        <v>51733.984000000055</v>
      </c>
      <c r="O641" s="21">
        <f t="shared" si="81"/>
        <v>35974.984000000055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754947.18400000001</v>
      </c>
      <c r="K642" s="21">
        <f>+'4.Gorcarakan ev tntesagitakan'!G642</f>
        <v>754947.18400000001</v>
      </c>
      <c r="L642" s="21"/>
      <c r="M642" s="21">
        <f>+J642-G642</f>
        <v>145517.73100000003</v>
      </c>
      <c r="N642" s="21">
        <f>+J642-H642</f>
        <v>51733.984000000055</v>
      </c>
      <c r="O642" s="21">
        <f>+J642-I642</f>
        <v>35974.984000000055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41214.699999999997</v>
      </c>
      <c r="K689" s="160">
        <f t="shared" si="82"/>
        <v>41214.699999999997</v>
      </c>
      <c r="L689" s="160">
        <f t="shared" si="82"/>
        <v>0</v>
      </c>
      <c r="M689" s="160">
        <f t="shared" si="82"/>
        <v>-4799.8400000000038</v>
      </c>
      <c r="N689" s="160">
        <f t="shared" si="82"/>
        <v>-18595</v>
      </c>
      <c r="O689" s="160">
        <f t="shared" si="82"/>
        <v>-13042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41214.699999999997</v>
      </c>
      <c r="K692" s="21">
        <f>+'4.Gorcarakan ev tntesagitakan'!G692</f>
        <v>41214.699999999997</v>
      </c>
      <c r="L692" s="21"/>
      <c r="M692" s="21">
        <f>+J692-G692</f>
        <v>-4799.8400000000038</v>
      </c>
      <c r="N692" s="21">
        <f>+J692-H692</f>
        <v>-18595</v>
      </c>
      <c r="O692" s="21">
        <f>+J692-I692</f>
        <v>-13042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39477</v>
      </c>
      <c r="K706" s="160">
        <f t="shared" si="83"/>
        <v>39477</v>
      </c>
      <c r="L706" s="160">
        <f t="shared" si="83"/>
        <v>0</v>
      </c>
      <c r="M706" s="160">
        <f t="shared" si="83"/>
        <v>-38819.398999999998</v>
      </c>
      <c r="N706" s="160">
        <f t="shared" si="83"/>
        <v>-30933</v>
      </c>
      <c r="O706" s="160">
        <f t="shared" si="83"/>
        <v>-23110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1947</v>
      </c>
      <c r="K721" s="160">
        <f t="shared" si="84"/>
        <v>1947</v>
      </c>
      <c r="L721" s="160">
        <f t="shared" si="84"/>
        <v>0</v>
      </c>
      <c r="M721" s="160">
        <f t="shared" si="84"/>
        <v>252</v>
      </c>
      <c r="N721" s="160">
        <f t="shared" si="84"/>
        <v>-553</v>
      </c>
      <c r="O721" s="160">
        <f t="shared" si="84"/>
        <v>-780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1947</v>
      </c>
      <c r="K723" s="21">
        <f>+'4.Gorcarakan ev tntesagitakan'!G723</f>
        <v>1947</v>
      </c>
      <c r="L723" s="21"/>
      <c r="M723" s="21">
        <f>+J723-G723</f>
        <v>252</v>
      </c>
      <c r="N723" s="21">
        <f>+J723-H723</f>
        <v>-553</v>
      </c>
      <c r="O723" s="21">
        <f>+J723-I723</f>
        <v>-780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17370</v>
      </c>
      <c r="K725" s="160">
        <f t="shared" si="85"/>
        <v>17370</v>
      </c>
      <c r="L725" s="160">
        <f t="shared" si="85"/>
        <v>0</v>
      </c>
      <c r="M725" s="160">
        <f t="shared" si="85"/>
        <v>2999.0550000000003</v>
      </c>
      <c r="N725" s="160">
        <f t="shared" si="85"/>
        <v>-23280</v>
      </c>
      <c r="O725" s="160">
        <f t="shared" si="85"/>
        <v>-15020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17370</v>
      </c>
      <c r="K727" s="21">
        <f t="shared" si="86"/>
        <v>17370</v>
      </c>
      <c r="L727" s="21">
        <f t="shared" si="86"/>
        <v>0</v>
      </c>
      <c r="M727" s="21">
        <f t="shared" si="86"/>
        <v>2999.0550000000003</v>
      </c>
      <c r="N727" s="21">
        <f t="shared" si="86"/>
        <v>-23280</v>
      </c>
      <c r="O727" s="21">
        <f t="shared" si="86"/>
        <v>-15020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17370</v>
      </c>
      <c r="K729" s="21">
        <f>+'4.Gorcarakan ev tntesagitakan'!G729</f>
        <v>17370</v>
      </c>
      <c r="L729" s="21"/>
      <c r="M729" s="21">
        <f>+J729-G729</f>
        <v>2999.0550000000003</v>
      </c>
      <c r="N729" s="21">
        <f>+J729-H729</f>
        <v>-23280</v>
      </c>
      <c r="O729" s="21">
        <f>+J729-I729</f>
        <v>-15020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260</v>
      </c>
      <c r="K736" s="160">
        <f t="shared" si="87"/>
        <v>260</v>
      </c>
      <c r="L736" s="160">
        <f t="shared" si="87"/>
        <v>0</v>
      </c>
      <c r="M736" s="160">
        <f t="shared" si="87"/>
        <v>-14443</v>
      </c>
      <c r="N736" s="160">
        <f t="shared" si="87"/>
        <v>-1000</v>
      </c>
      <c r="O736" s="160">
        <f t="shared" si="87"/>
        <v>-1190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260</v>
      </c>
      <c r="K738" s="21">
        <f t="shared" si="88"/>
        <v>260</v>
      </c>
      <c r="L738" s="21">
        <f t="shared" si="88"/>
        <v>0</v>
      </c>
      <c r="M738" s="21">
        <f t="shared" si="88"/>
        <v>-14443</v>
      </c>
      <c r="N738" s="21">
        <f t="shared" si="88"/>
        <v>-1000</v>
      </c>
      <c r="O738" s="21">
        <f t="shared" si="88"/>
        <v>-1190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260</v>
      </c>
      <c r="K740" s="21">
        <f>+'4.Gorcarakan ev tntesagitakan'!G740</f>
        <v>260</v>
      </c>
      <c r="L740" s="21"/>
      <c r="M740" s="21">
        <f>+J740-G740</f>
        <v>-14443</v>
      </c>
      <c r="N740" s="21">
        <f>+J740-H740</f>
        <v>-1000</v>
      </c>
      <c r="O740" s="21">
        <f>+J740-I740</f>
        <v>-1190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tntesagitakan'!G742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tntesagitakan'!G741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19900</v>
      </c>
      <c r="K744" s="160">
        <f t="shared" si="89"/>
        <v>19900</v>
      </c>
      <c r="L744" s="160">
        <f t="shared" si="89"/>
        <v>0</v>
      </c>
      <c r="M744" s="160">
        <f t="shared" si="89"/>
        <v>597.20000000000073</v>
      </c>
      <c r="N744" s="160">
        <f t="shared" si="89"/>
        <v>-6100</v>
      </c>
      <c r="O744" s="160">
        <f t="shared" si="89"/>
        <v>-6120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19900</v>
      </c>
      <c r="K746" s="21">
        <f t="shared" si="90"/>
        <v>19900</v>
      </c>
      <c r="L746" s="21">
        <f t="shared" si="90"/>
        <v>0</v>
      </c>
      <c r="M746" s="21">
        <f t="shared" si="90"/>
        <v>597.20000000000073</v>
      </c>
      <c r="N746" s="21">
        <f t="shared" si="90"/>
        <v>-6100</v>
      </c>
      <c r="O746" s="21">
        <f t="shared" si="90"/>
        <v>-6120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tntesagitakan'!G747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2700</v>
      </c>
      <c r="K749" s="21">
        <f>+'4.Gorcarakan ev tntesagitakan'!G748</f>
        <v>2700</v>
      </c>
      <c r="L749" s="21"/>
      <c r="M749" s="21">
        <f t="shared" si="92"/>
        <v>-771</v>
      </c>
      <c r="N749" s="21">
        <f t="shared" si="93"/>
        <v>-800</v>
      </c>
      <c r="O749" s="21">
        <f t="shared" si="94"/>
        <v>-1000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16000</v>
      </c>
      <c r="K750" s="21">
        <f>+'4.Gorcarakan ev tntesagitakan'!G749</f>
        <v>16000</v>
      </c>
      <c r="L750" s="21"/>
      <c r="M750" s="21">
        <f t="shared" si="92"/>
        <v>1168.2000000000007</v>
      </c>
      <c r="N750" s="21">
        <f t="shared" si="93"/>
        <v>-5000</v>
      </c>
      <c r="O750" s="21">
        <f t="shared" si="94"/>
        <v>-4820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1200</v>
      </c>
      <c r="K751" s="21">
        <f>+'4.Gorcarakan ev tntesagitakan'!G750</f>
        <v>1200</v>
      </c>
      <c r="L751" s="21"/>
      <c r="M751" s="21">
        <f t="shared" si="92"/>
        <v>200</v>
      </c>
      <c r="N751" s="21">
        <f t="shared" si="93"/>
        <v>-300</v>
      </c>
      <c r="O751" s="21">
        <f t="shared" si="94"/>
        <v>-300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tntesagitakan'!H778</f>
        <v>346884.7</v>
      </c>
      <c r="L781" s="21">
        <f>+'4.Gorcarakan ev tntesagitakan'!I778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2023-12-26T12:13:55Z</cp:lastPrinted>
  <dcterms:created xsi:type="dcterms:W3CDTF">2014-12-23T06:44:04Z</dcterms:created>
  <dcterms:modified xsi:type="dcterms:W3CDTF">2024-01-12T13:34:50Z</dcterms:modified>
</cp:coreProperties>
</file>