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8F9893B8-995A-42FC-B848-0BCB5CFABCD5}" xr6:coauthVersionLast="47" xr6:coauthVersionMax="47" xr10:uidLastSave="{00000000-0000-0000-0000-000000000000}"/>
  <bookViews>
    <workbookView xWindow="-120" yWindow="-120" windowWidth="29040" windowHeight="15840" tabRatio="456" xr2:uid="{00000000-000D-0000-FFFF-FFFF00000000}"/>
  </bookViews>
  <sheets>
    <sheet name="hav.1-1" sheetId="1" r:id="rId1"/>
    <sheet name="hav.1-2" sheetId="2" r:id="rId2"/>
    <sheet name="hav.1-3" sheetId="3" r:id="rId3"/>
    <sheet name="hav.1-4" sheetId="4" r:id="rId4"/>
    <sheet name="hav.1-5" sheetId="5" r:id="rId5"/>
  </sheets>
  <externalReferences>
    <externalReference r:id="rId6"/>
  </externalReferences>
  <definedNames>
    <definedName name="BOP" localSheetId="0">#REF!</definedName>
    <definedName name="BOP" localSheetId="4">#REF!</definedName>
    <definedName name="BOP">#REF!</definedName>
    <definedName name="BOPfoot" localSheetId="0">#REF!</definedName>
    <definedName name="BOPfoot" localSheetId="4">#REF!</definedName>
    <definedName name="BOPfoot">#REF!</definedName>
    <definedName name="cv">[1]Year!$G$2</definedName>
    <definedName name="DebtCG" localSheetId="0">#REF!</definedName>
    <definedName name="DebtCG" localSheetId="4">#REF!</definedName>
    <definedName name="DebtCG">#REF!</definedName>
    <definedName name="DebtGG" localSheetId="0">#REF!</definedName>
    <definedName name="DebtGG">#REF!</definedName>
    <definedName name="G0">#REF!</definedName>
    <definedName name="MonExo" localSheetId="0">#REF!</definedName>
    <definedName name="MonExo">#REF!</definedName>
    <definedName name="MonGrow" localSheetId="0">#REF!</definedName>
    <definedName name="MonGrow">#REF!</definedName>
    <definedName name="_xlnm.Print_Area" localSheetId="1">'hav.1-2'!$A$1:$G$95</definedName>
    <definedName name="_xlnm.Print_Area" localSheetId="2">'hav.1-3'!$A$1:$O$70</definedName>
    <definedName name="_xlnm.Print_Titles" localSheetId="1">'hav.1-2'!$6:$8</definedName>
    <definedName name="_xlnm.Print_Titles" localSheetId="2">'hav.1-3'!$6:$8</definedName>
    <definedName name="RealExo" localSheetId="0">#REF!</definedName>
    <definedName name="RealExo" localSheetId="4">#REF!</definedName>
    <definedName name="RealExo">#REF!</definedName>
    <definedName name="RealPercent" localSheetId="0">#REF!</definedName>
    <definedName name="RealPercent">#REF!</definedName>
    <definedName name="sv">#REF!</definedName>
    <definedName name="T0">#REF!</definedName>
    <definedName name="Table_2._Turkey__Exogenous_assumptions" localSheetId="0">#REF!</definedName>
    <definedName name="Table_2._Turkey__Exogenous_assumptions">#REF!</definedName>
    <definedName name="vc">[1]Year!$G$13</definedName>
    <definedName name="vlom" localSheetId="0">#REF!</definedName>
    <definedName name="vlom" localSheetId="4">#REF!</definedName>
    <definedName name="vlom">#REF!</definedName>
    <definedName name="vs">#REF!</definedName>
    <definedName name="Z_248BE2BA_E445_11D3_BFE0_00003960F508_.wvu.Cols" localSheetId="0">#REF!</definedName>
    <definedName name="Z_248BE2BA_E445_11D3_BFE0_00003960F508_.wvu.Cols">#REF!</definedName>
    <definedName name="Z_3682F7DD_7F98_4102_BB83_36A68CC41221_.wvu.PrintArea" localSheetId="1" hidden="1">'hav.1-2'!$A$1:$G$95</definedName>
    <definedName name="Z_3682F7DD_7F98_4102_BB83_36A68CC41221_.wvu.PrintArea" localSheetId="2" hidden="1">'hav.1-3'!$A$1:$O$70</definedName>
    <definedName name="Z_3682F7DD_7F98_4102_BB83_36A68CC41221_.wvu.PrintTitles" localSheetId="1" hidden="1">'hav.1-2'!$6:$8</definedName>
    <definedName name="Z_3682F7DD_7F98_4102_BB83_36A68CC41221_.wvu.PrintTitles" localSheetId="2" hidden="1">'hav.1-3'!$6:$8</definedName>
    <definedName name="Z_5D5DD5D5_8826_4378_8B5B_2DD31F0E351F_.wvu.PrintArea" localSheetId="1" hidden="1">'hav.1-2'!$A$1:$G$95</definedName>
    <definedName name="Z_5D5DD5D5_8826_4378_8B5B_2DD31F0E351F_.wvu.PrintArea" localSheetId="2" hidden="1">'hav.1-3'!$A$1:$O$70</definedName>
    <definedName name="Z_5D5DD5D5_8826_4378_8B5B_2DD31F0E351F_.wvu.PrintTitles" localSheetId="1" hidden="1">'hav.1-2'!$6:$8</definedName>
    <definedName name="Z_5D5DD5D5_8826_4378_8B5B_2DD31F0E351F_.wvu.PrintTitles" localSheetId="2" hidden="1">'hav.1-3'!$6:$8</definedName>
    <definedName name="Z_6286D36E_04C0_4AE9_BCB6_15899B0222FB_.wvu.PrintArea" localSheetId="1" hidden="1">'hav.1-2'!$A$1:$G$95</definedName>
    <definedName name="Z_6286D36E_04C0_4AE9_BCB6_15899B0222FB_.wvu.PrintArea" localSheetId="2" hidden="1">'hav.1-3'!$A$1:$O$70</definedName>
    <definedName name="Z_6286D36E_04C0_4AE9_BCB6_15899B0222FB_.wvu.PrintTitles" localSheetId="1" hidden="1">'hav.1-2'!$6:$8</definedName>
    <definedName name="Z_6286D36E_04C0_4AE9_BCB6_15899B0222FB_.wvu.PrintTitles" localSheetId="2" hidden="1">'hav.1-3'!$6:$8</definedName>
    <definedName name="Z_7DC48BE1_46DF_4852_90F0_C5EC3EE8E643_.wvu.PrintArea" localSheetId="1" hidden="1">'hav.1-2'!$A$1:$G$95</definedName>
    <definedName name="Z_7DC48BE1_46DF_4852_90F0_C5EC3EE8E643_.wvu.PrintArea" localSheetId="2" hidden="1">'hav.1-3'!$A$1:$O$70</definedName>
    <definedName name="Z_7DC48BE1_46DF_4852_90F0_C5EC3EE8E643_.wvu.PrintTitles" localSheetId="1" hidden="1">'hav.1-2'!$6:$8</definedName>
    <definedName name="Z_7DC48BE1_46DF_4852_90F0_C5EC3EE8E643_.wvu.PrintTitles" localSheetId="2" hidden="1">'hav.1-3'!$6:$8</definedName>
    <definedName name="Z_9CA44947_B8B7_4CC8_BC12_BEED246327DF_.wvu.PrintArea" localSheetId="1" hidden="1">'hav.1-2'!$A$1:$G$95</definedName>
    <definedName name="Z_9CA44947_B8B7_4CC8_BC12_BEED246327DF_.wvu.PrintArea" localSheetId="2" hidden="1">'hav.1-3'!$A$1:$O$70</definedName>
    <definedName name="Z_9CA44947_B8B7_4CC8_BC12_BEED246327DF_.wvu.PrintTitles" localSheetId="1" hidden="1">'hav.1-2'!$6:$8</definedName>
    <definedName name="Z_9CA44947_B8B7_4CC8_BC12_BEED246327DF_.wvu.PrintTitles" localSheetId="2" hidden="1">'hav.1-3'!$6:$8</definedName>
    <definedName name="Z_B2606A4C_0495_454B_9701_76462D908775_.wvu.PrintArea" localSheetId="1" hidden="1">'hav.1-2'!$A$1:$G$95</definedName>
    <definedName name="Z_B2606A4C_0495_454B_9701_76462D908775_.wvu.PrintArea" localSheetId="2" hidden="1">'hav.1-3'!$A$1:$O$70</definedName>
    <definedName name="Z_B2606A4C_0495_454B_9701_76462D908775_.wvu.PrintTitles" localSheetId="1" hidden="1">'hav.1-2'!$6:$8</definedName>
    <definedName name="Z_B2606A4C_0495_454B_9701_76462D908775_.wvu.PrintTitles" localSheetId="2" hidden="1">'hav.1-3'!$6:$8</definedName>
    <definedName name="Z_CCC65AA1_3983_4378_9535_7DDE7812BACC_.wvu.PrintArea" localSheetId="1" hidden="1">'hav.1-2'!$A$1:$G$95</definedName>
    <definedName name="Z_CCC65AA1_3983_4378_9535_7DDE7812BACC_.wvu.PrintArea" localSheetId="2" hidden="1">'hav.1-3'!$A$1:$O$70</definedName>
    <definedName name="Z_CCC65AA1_3983_4378_9535_7DDE7812BACC_.wvu.PrintTitles" localSheetId="1" hidden="1">'hav.1-2'!$6:$8</definedName>
    <definedName name="Z_CCC65AA1_3983_4378_9535_7DDE7812BACC_.wvu.PrintTitles" localSheetId="2" hidden="1">'hav.1-3'!$6:$8</definedName>
    <definedName name="Z_DB245D2B_C517_4E3B_A122_3DD0C9993795_.wvu.PrintArea" localSheetId="1" hidden="1">'hav.1-2'!$A$1:$G$95</definedName>
    <definedName name="Z_DB245D2B_C517_4E3B_A122_3DD0C9993795_.wvu.PrintArea" localSheetId="2" hidden="1">'hav.1-3'!$A$1:$O$70</definedName>
    <definedName name="Z_DB245D2B_C517_4E3B_A122_3DD0C9993795_.wvu.PrintTitles" localSheetId="1" hidden="1">'hav.1-2'!$6:$8</definedName>
    <definedName name="Z_DB245D2B_C517_4E3B_A122_3DD0C9993795_.wvu.PrintTitles" localSheetId="2" hidden="1">'hav.1-3'!$6:$8</definedName>
    <definedName name="դդֆդ">#REF!</definedName>
    <definedName name="վարի">#REF!</definedName>
    <definedName name="տնտ">#REF!</definedName>
  </definedNames>
  <calcPr calcId="191029"/>
  <customWorkbookViews>
    <customWorkbookView name="Մարինե Մելիքյան - Personal View" guid="{5D5DD5D5-8826-4378-8B5B-2DD31F0E351F}" mergeInterval="0" personalView="1" maximized="1" xWindow="-8" yWindow="-8" windowWidth="1696" windowHeight="1026" tabRatio="456" activeSheetId="1"/>
    <customWorkbookView name="Arpine Yolchyan - Personal View" guid="{3682F7DD-7F98-4102-BB83-36A68CC41221}" mergeInterval="0" personalView="1" maximized="1" xWindow="-8" yWindow="-8" windowWidth="1936" windowHeight="1056" tabRatio="456" activeSheetId="1"/>
    <customWorkbookView name="Marine Gochumyan - Personal View" guid="{CCC65AA1-3983-4378-9535-7DDE7812BACC}" mergeInterval="0" personalView="1" maximized="1" xWindow="-8" yWindow="-8" windowWidth="1936" windowHeight="1048" tabRatio="456" activeSheetId="1"/>
    <customWorkbookView name="Arusyak Hovhannisyan - Personal View" guid="{B2606A4C-0495-454B-9701-76462D908775}" mergeInterval="0" personalView="1" xWindow="15" windowWidth="1905" windowHeight="1040" activeSheetId="5"/>
    <customWorkbookView name="User - Personal View" guid="{8657F7B9-B475-474C-AFC3-99318488A4D6}" mergeInterval="0" personalView="1" maximized="1" xWindow="1" yWindow="1" windowWidth="1362" windowHeight="538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Haykuhi Kamendatyan - Personal View" guid="{91DAA1B8-3B54-4756-95BF-A0A50DD34341}" mergeInterval="0" personalView="1" maximized="1" windowWidth="1916" windowHeight="854" activeSheetId="1"/>
    <customWorkbookView name="Vardan Avetisyan - Personal View" guid="{4669A452-B49C-4E66-BCF4-3205BEE853C9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Angelina Atayan - Personal View" guid="{C63B5708-9D70-4A3B-B0E6-91FD62F7678E}" mergeInterval="0" personalView="1" maximized="1" windowWidth="1677" windowHeight="744" activeSheetId="1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i Mirzoyan - Personal View" guid="{C54F9C0E-39F6-41BE-ACA3-D66F274E6229}" mergeInterval="0" personalView="1" maximized="1" xWindow="-8" yWindow="-8" windowWidth="1936" windowHeight="1056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Margarit Zakaryan - Personal View" guid="{9CA44947-B8B7-4CC8-BC12-BEED246327DF}" mergeInterval="0" personalView="1" maximized="1" xWindow="-8" yWindow="-8" windowWidth="1936" windowHeight="1056" tabRatio="456" activeSheetId="5"/>
    <customWorkbookView name="Karine Abrahamyan - Personal View" guid="{6286D36E-04C0-4AE9-BCB6-15899B0222FB}" mergeInterval="0" personalView="1" maximized="1" xWindow="-8" yWindow="-8" windowWidth="1936" windowHeight="1056" tabRatio="456" activeSheetId="5"/>
    <customWorkbookView name="Ruzanna Gabrielyan - Personal View" guid="{7DC48BE1-46DF-4852-90F0-C5EC3EE8E643}" mergeInterval="0" personalView="1" maximized="1" xWindow="-8" yWindow="-8" windowWidth="1936" windowHeight="1056" activeSheetId="1"/>
    <customWorkbookView name="Artak Karapetyan - Personal View" guid="{DB245D2B-C517-4E3B-A122-3DD0C9993795}" mergeInterval="0" personalView="1" maximized="1" xWindow="-8" yWindow="-8" windowWidth="1936" windowHeight="1056" tabRatio="4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B48" i="1"/>
  <c r="D56" i="2"/>
  <c r="E11" i="4"/>
  <c r="E19" i="1"/>
  <c r="C71" i="1" l="1"/>
  <c r="D71" i="1"/>
  <c r="E71" i="1"/>
  <c r="B71" i="1"/>
  <c r="C68" i="1"/>
  <c r="C67" i="1" s="1"/>
  <c r="D68" i="1"/>
  <c r="B68" i="1"/>
  <c r="B67" i="1"/>
  <c r="C64" i="1"/>
  <c r="D64" i="1"/>
  <c r="E64" i="1"/>
  <c r="B64" i="1"/>
  <c r="B62" i="1" s="1"/>
  <c r="B56" i="1"/>
  <c r="C56" i="1"/>
  <c r="D56" i="1"/>
  <c r="E56" i="1"/>
  <c r="C24" i="1"/>
  <c r="D24" i="1"/>
  <c r="E24" i="1"/>
  <c r="B24" i="1"/>
  <c r="C13" i="1"/>
  <c r="C12" i="1" s="1"/>
  <c r="C10" i="1" s="1"/>
  <c r="D13" i="1"/>
  <c r="E13" i="1"/>
  <c r="B13" i="1"/>
  <c r="B12" i="1" s="1"/>
  <c r="B10" i="1" s="1"/>
  <c r="E12" i="1" l="1"/>
  <c r="D12" i="1"/>
  <c r="D10" i="1" s="1"/>
  <c r="C62" i="1"/>
  <c r="D67" i="1"/>
  <c r="E10" i="1" l="1"/>
  <c r="D62" i="1"/>
  <c r="F147" i="5"/>
  <c r="E147" i="5"/>
  <c r="D147" i="5"/>
  <c r="E70" i="1" l="1"/>
  <c r="C60" i="1"/>
  <c r="C54" i="1" s="1"/>
  <c r="C52" i="1" s="1"/>
  <c r="D60" i="1"/>
  <c r="B60" i="1"/>
  <c r="B54" i="1" s="1"/>
  <c r="B52" i="1" s="1"/>
  <c r="E60" i="1"/>
  <c r="E54" i="1" l="1"/>
  <c r="D54" i="1"/>
  <c r="G147" i="5"/>
  <c r="E68" i="1"/>
  <c r="F29" i="2"/>
  <c r="E29" i="2"/>
  <c r="D29" i="2"/>
  <c r="G29" i="2"/>
  <c r="E67" i="1" l="1"/>
  <c r="D52" i="1"/>
  <c r="F23" i="2"/>
  <c r="E23" i="2"/>
  <c r="D23" i="2"/>
  <c r="D17" i="2"/>
  <c r="D10" i="2" s="1"/>
  <c r="E17" i="2"/>
  <c r="F17" i="2"/>
  <c r="F10" i="2" s="1"/>
  <c r="E10" i="2" l="1"/>
  <c r="E62" i="1"/>
  <c r="F96" i="2"/>
  <c r="E96" i="2"/>
  <c r="D96" i="2"/>
  <c r="F90" i="2"/>
  <c r="E90" i="2"/>
  <c r="D90" i="2"/>
  <c r="E52" i="1" l="1"/>
  <c r="G20" i="3"/>
  <c r="E19" i="3" l="1"/>
  <c r="D20" i="3"/>
  <c r="J20" i="3"/>
  <c r="F19" i="3"/>
  <c r="F18" i="3" s="1"/>
  <c r="F17" i="3" s="1"/>
  <c r="F13" i="3" s="1"/>
  <c r="D16" i="3"/>
  <c r="D14" i="3"/>
  <c r="I19" i="3"/>
  <c r="I18" i="3" s="1"/>
  <c r="I17" i="3" s="1"/>
  <c r="I13" i="3" s="1"/>
  <c r="H19" i="3"/>
  <c r="H18" i="3" s="1"/>
  <c r="G16" i="3"/>
  <c r="G14" i="3"/>
  <c r="L19" i="3"/>
  <c r="L18" i="3" s="1"/>
  <c r="L17" i="3" s="1"/>
  <c r="L13" i="3" s="1"/>
  <c r="K19" i="3"/>
  <c r="J19" i="3" s="1"/>
  <c r="J16" i="3"/>
  <c r="J14" i="3"/>
  <c r="L69" i="3"/>
  <c r="L68" i="3" s="1"/>
  <c r="L67" i="3" s="1"/>
  <c r="L63" i="3" s="1"/>
  <c r="L65" i="3" s="1"/>
  <c r="K69" i="3"/>
  <c r="K68" i="3" s="1"/>
  <c r="K67" i="3" s="1"/>
  <c r="K63" i="3" s="1"/>
  <c r="K65" i="3" s="1"/>
  <c r="L61" i="3"/>
  <c r="L60" i="3" s="1"/>
  <c r="L59" i="3" s="1"/>
  <c r="L55" i="3" s="1"/>
  <c r="L57" i="3" s="1"/>
  <c r="K61" i="3"/>
  <c r="K60" i="3" s="1"/>
  <c r="K59" i="3" s="1"/>
  <c r="K55" i="3" s="1"/>
  <c r="K57" i="3" s="1"/>
  <c r="L53" i="3"/>
  <c r="L52" i="3" s="1"/>
  <c r="L51" i="3" s="1"/>
  <c r="L47" i="3" s="1"/>
  <c r="L49" i="3" s="1"/>
  <c r="K53" i="3"/>
  <c r="K52" i="3" s="1"/>
  <c r="K51" i="3" s="1"/>
  <c r="K47" i="3" s="1"/>
  <c r="K49" i="3" s="1"/>
  <c r="L45" i="3"/>
  <c r="L44" i="3" s="1"/>
  <c r="L43" i="3" s="1"/>
  <c r="L39" i="3" s="1"/>
  <c r="K45" i="3"/>
  <c r="K44" i="3" s="1"/>
  <c r="K43" i="3" s="1"/>
  <c r="K39" i="3" s="1"/>
  <c r="F69" i="3"/>
  <c r="F68" i="3" s="1"/>
  <c r="F67" i="3" s="1"/>
  <c r="F63" i="3" s="1"/>
  <c r="F65" i="3" s="1"/>
  <c r="E69" i="3"/>
  <c r="E68" i="3" s="1"/>
  <c r="E67" i="3" s="1"/>
  <c r="E63" i="3" s="1"/>
  <c r="E65" i="3" s="1"/>
  <c r="I69" i="3"/>
  <c r="I68" i="3" s="1"/>
  <c r="I67" i="3" s="1"/>
  <c r="I63" i="3" s="1"/>
  <c r="I65" i="3" s="1"/>
  <c r="H69" i="3"/>
  <c r="H68" i="3" s="1"/>
  <c r="H67" i="3" s="1"/>
  <c r="H63" i="3" s="1"/>
  <c r="H65" i="3" s="1"/>
  <c r="K41" i="3" l="1"/>
  <c r="K38" i="3"/>
  <c r="J38" i="3" s="1"/>
  <c r="L41" i="3"/>
  <c r="L38" i="3"/>
  <c r="G19" i="3"/>
  <c r="E18" i="3"/>
  <c r="E17" i="3" s="1"/>
  <c r="D19" i="3"/>
  <c r="F12" i="3"/>
  <c r="F15" i="3"/>
  <c r="I12" i="3"/>
  <c r="I15" i="3"/>
  <c r="G18" i="3"/>
  <c r="H17" i="3"/>
  <c r="L15" i="3"/>
  <c r="L12" i="3"/>
  <c r="K18" i="3"/>
  <c r="D18" i="3" l="1"/>
  <c r="D17" i="3"/>
  <c r="E13" i="3"/>
  <c r="G17" i="3"/>
  <c r="H13" i="3"/>
  <c r="K17" i="3"/>
  <c r="J18" i="3"/>
  <c r="D13" i="3" l="1"/>
  <c r="D40" i="2" s="1"/>
  <c r="D36" i="2" s="1"/>
  <c r="E12" i="3"/>
  <c r="E15" i="3"/>
  <c r="D15" i="3" s="1"/>
  <c r="G13" i="3"/>
  <c r="E40" i="2" s="1"/>
  <c r="E36" i="2" s="1"/>
  <c r="H12" i="3"/>
  <c r="H15" i="3"/>
  <c r="G15" i="3" s="1"/>
  <c r="K13" i="3"/>
  <c r="J17" i="3"/>
  <c r="D12" i="3" l="1"/>
  <c r="G12" i="3"/>
  <c r="K12" i="3"/>
  <c r="K15" i="3"/>
  <c r="J15" i="3" s="1"/>
  <c r="J13" i="3"/>
  <c r="F40" i="2" s="1"/>
  <c r="F36" i="2" s="1"/>
  <c r="J12" i="3" l="1"/>
  <c r="J53" i="3" l="1"/>
  <c r="J49" i="3"/>
  <c r="J48" i="3"/>
  <c r="J50" i="3"/>
  <c r="J54" i="3"/>
  <c r="G54" i="3"/>
  <c r="H53" i="3"/>
  <c r="H52" i="3" s="1"/>
  <c r="I53" i="3"/>
  <c r="I52" i="3" s="1"/>
  <c r="I51" i="3" s="1"/>
  <c r="I47" i="3" s="1"/>
  <c r="I49" i="3" s="1"/>
  <c r="E53" i="3"/>
  <c r="E52" i="3" s="1"/>
  <c r="J41" i="3"/>
  <c r="J44" i="3"/>
  <c r="F53" i="3"/>
  <c r="F52" i="3" s="1"/>
  <c r="F51" i="3" s="1"/>
  <c r="F47" i="3" s="1"/>
  <c r="F49" i="3" s="1"/>
  <c r="F45" i="3"/>
  <c r="F44" i="3" s="1"/>
  <c r="E45" i="3"/>
  <c r="E44" i="3"/>
  <c r="E43" i="3" s="1"/>
  <c r="I45" i="3"/>
  <c r="I44" i="3" s="1"/>
  <c r="I43" i="3" s="1"/>
  <c r="I39" i="3" s="1"/>
  <c r="I38" i="3" s="1"/>
  <c r="H45" i="3"/>
  <c r="H44" i="3" s="1"/>
  <c r="J39" i="3"/>
  <c r="F60" i="2" s="1"/>
  <c r="J40" i="3"/>
  <c r="J42" i="3"/>
  <c r="J45" i="3"/>
  <c r="D70" i="3"/>
  <c r="D69" i="3"/>
  <c r="D68" i="3"/>
  <c r="D67" i="3"/>
  <c r="D66" i="3"/>
  <c r="D65" i="3"/>
  <c r="D64" i="3"/>
  <c r="D63" i="3"/>
  <c r="D78" i="2" s="1"/>
  <c r="D62" i="3"/>
  <c r="D61" i="3"/>
  <c r="D60" i="3"/>
  <c r="D59" i="3"/>
  <c r="D58" i="3"/>
  <c r="D57" i="3"/>
  <c r="D56" i="3"/>
  <c r="D55" i="3"/>
  <c r="D68" i="2" s="1"/>
  <c r="D54" i="3"/>
  <c r="D50" i="3"/>
  <c r="D48" i="3"/>
  <c r="D46" i="3"/>
  <c r="D42" i="3"/>
  <c r="D40" i="3"/>
  <c r="G70" i="3"/>
  <c r="G69" i="3"/>
  <c r="G68" i="3"/>
  <c r="G67" i="3"/>
  <c r="G66" i="3"/>
  <c r="G65" i="3"/>
  <c r="G64" i="3"/>
  <c r="G63" i="3"/>
  <c r="E78" i="2" s="1"/>
  <c r="G62" i="3"/>
  <c r="G61" i="3"/>
  <c r="G60" i="3"/>
  <c r="G59" i="3"/>
  <c r="G58" i="3"/>
  <c r="G57" i="3"/>
  <c r="G56" i="3"/>
  <c r="G55" i="3"/>
  <c r="E68" i="2" s="1"/>
  <c r="G50" i="3"/>
  <c r="G48" i="3"/>
  <c r="G46" i="3"/>
  <c r="G42" i="3"/>
  <c r="G40" i="3"/>
  <c r="J70" i="3"/>
  <c r="J69" i="3"/>
  <c r="J68" i="3"/>
  <c r="J67" i="3"/>
  <c r="J66" i="3"/>
  <c r="J65" i="3"/>
  <c r="J64" i="3"/>
  <c r="J63" i="3"/>
  <c r="F78" i="2" s="1"/>
  <c r="J62" i="3"/>
  <c r="J61" i="3"/>
  <c r="J60" i="3"/>
  <c r="J59" i="3"/>
  <c r="J58" i="3"/>
  <c r="J57" i="3"/>
  <c r="J56" i="3"/>
  <c r="J55" i="3"/>
  <c r="F68" i="2" s="1"/>
  <c r="J46" i="3"/>
  <c r="J47" i="3" l="1"/>
  <c r="F64" i="2" s="1"/>
  <c r="J43" i="3"/>
  <c r="G52" i="3"/>
  <c r="H51" i="3"/>
  <c r="G53" i="3"/>
  <c r="D52" i="3"/>
  <c r="E51" i="3"/>
  <c r="D53" i="3"/>
  <c r="F43" i="3"/>
  <c r="F39" i="3" s="1"/>
  <c r="F38" i="3" s="1"/>
  <c r="D44" i="3"/>
  <c r="E39" i="3"/>
  <c r="D45" i="3"/>
  <c r="G44" i="3"/>
  <c r="H43" i="3"/>
  <c r="I41" i="3"/>
  <c r="G45" i="3"/>
  <c r="L36" i="3"/>
  <c r="L35" i="3" s="1"/>
  <c r="L34" i="3" s="1"/>
  <c r="L32" i="3" s="1"/>
  <c r="L30" i="3" s="1"/>
  <c r="K36" i="3"/>
  <c r="J36" i="3" s="1"/>
  <c r="J37" i="3"/>
  <c r="H36" i="3"/>
  <c r="I36" i="3"/>
  <c r="I35" i="3" s="1"/>
  <c r="I34" i="3" s="1"/>
  <c r="I32" i="3" s="1"/>
  <c r="I30" i="3" s="1"/>
  <c r="I21" i="3" s="1"/>
  <c r="I11" i="3" s="1"/>
  <c r="I9" i="3" s="1"/>
  <c r="G37" i="3"/>
  <c r="E36" i="3"/>
  <c r="F36" i="3"/>
  <c r="F35" i="3" s="1"/>
  <c r="F34" i="3" s="1"/>
  <c r="F32" i="3" s="1"/>
  <c r="D37" i="3"/>
  <c r="L28" i="3"/>
  <c r="L27" i="3" s="1"/>
  <c r="L26" i="3" s="1"/>
  <c r="L22" i="3" s="1"/>
  <c r="L21" i="3" s="1"/>
  <c r="L11" i="3" s="1"/>
  <c r="L9" i="3" s="1"/>
  <c r="K28" i="3"/>
  <c r="K27" i="3" s="1"/>
  <c r="J25" i="3"/>
  <c r="J23" i="3"/>
  <c r="D29" i="3"/>
  <c r="F28" i="3"/>
  <c r="F27" i="3" s="1"/>
  <c r="F26" i="3" s="1"/>
  <c r="F22" i="3" s="1"/>
  <c r="F21" i="3" s="1"/>
  <c r="F11" i="3" s="1"/>
  <c r="F9" i="3" s="1"/>
  <c r="E28" i="3"/>
  <c r="D28" i="3" s="1"/>
  <c r="D25" i="3"/>
  <c r="D23" i="3"/>
  <c r="D36" i="3" l="1"/>
  <c r="D43" i="3"/>
  <c r="J28" i="3"/>
  <c r="G36" i="3"/>
  <c r="J51" i="3"/>
  <c r="J52" i="3"/>
  <c r="H47" i="3"/>
  <c r="G51" i="3"/>
  <c r="E47" i="3"/>
  <c r="E38" i="3" s="1"/>
  <c r="D38" i="3" s="1"/>
  <c r="D51" i="3"/>
  <c r="D39" i="3"/>
  <c r="D60" i="2" s="1"/>
  <c r="E41" i="3"/>
  <c r="F41" i="3"/>
  <c r="H39" i="3"/>
  <c r="G43" i="3"/>
  <c r="H35" i="3"/>
  <c r="K35" i="3"/>
  <c r="F24" i="3"/>
  <c r="K26" i="3"/>
  <c r="J27" i="3"/>
  <c r="L24" i="3"/>
  <c r="E27" i="3"/>
  <c r="E35" i="3"/>
  <c r="H38" i="3" l="1"/>
  <c r="G38" i="3" s="1"/>
  <c r="D41" i="3"/>
  <c r="H49" i="3"/>
  <c r="G49" i="3" s="1"/>
  <c r="G47" i="3"/>
  <c r="E64" i="2" s="1"/>
  <c r="E49" i="3"/>
  <c r="D49" i="3" s="1"/>
  <c r="D47" i="3"/>
  <c r="D64" i="2" s="1"/>
  <c r="H41" i="3"/>
  <c r="G41" i="3" s="1"/>
  <c r="G39" i="3"/>
  <c r="E60" i="2" s="1"/>
  <c r="K34" i="3"/>
  <c r="J35" i="3"/>
  <c r="G35" i="3"/>
  <c r="H34" i="3"/>
  <c r="D35" i="3"/>
  <c r="E34" i="3"/>
  <c r="E26" i="3"/>
  <c r="D27" i="3"/>
  <c r="K22" i="3"/>
  <c r="J26" i="3"/>
  <c r="J34" i="3" l="1"/>
  <c r="K32" i="3"/>
  <c r="G34" i="3"/>
  <c r="H32" i="3"/>
  <c r="K24" i="3"/>
  <c r="J24" i="3" s="1"/>
  <c r="J22" i="3"/>
  <c r="E22" i="3"/>
  <c r="D26" i="3"/>
  <c r="E32" i="3"/>
  <c r="D34" i="3"/>
  <c r="G32" i="3" l="1"/>
  <c r="H30" i="3"/>
  <c r="J32" i="3"/>
  <c r="F52" i="2" s="1"/>
  <c r="F44" i="2" s="1"/>
  <c r="K30" i="3"/>
  <c r="K21" i="3" s="1"/>
  <c r="K11" i="3" s="1"/>
  <c r="K9" i="3" s="1"/>
  <c r="D22" i="3"/>
  <c r="D21" i="3" s="1"/>
  <c r="D11" i="3" s="1"/>
  <c r="D9" i="3" s="1"/>
  <c r="E24" i="3"/>
  <c r="D24" i="3" s="1"/>
  <c r="D32" i="3"/>
  <c r="E30" i="3"/>
  <c r="D30" i="3" s="1"/>
  <c r="D52" i="2" s="1"/>
  <c r="D44" i="2" s="1"/>
  <c r="E21" i="3" l="1"/>
  <c r="E11" i="3" s="1"/>
  <c r="E9" i="3" s="1"/>
  <c r="G30" i="3"/>
  <c r="H21" i="3"/>
  <c r="H11" i="3" s="1"/>
  <c r="H9" i="3" s="1"/>
  <c r="J30" i="3"/>
  <c r="J21" i="3" s="1"/>
  <c r="J11" i="3" s="1"/>
  <c r="J9" i="3" s="1"/>
  <c r="E52" i="2" l="1"/>
  <c r="E44" i="2" s="1"/>
  <c r="G21" i="3"/>
  <c r="G11" i="3" s="1"/>
  <c r="G9" i="3" s="1"/>
  <c r="C22" i="1" s="1"/>
  <c r="D17" i="4"/>
  <c r="D16" i="4" s="1"/>
  <c r="D15" i="4" s="1"/>
  <c r="D11" i="4" s="1"/>
  <c r="E17" i="4"/>
  <c r="E16" i="4" s="1"/>
  <c r="E15" i="4" s="1"/>
  <c r="F17" i="4"/>
  <c r="F16" i="4" s="1"/>
  <c r="F15" i="4" s="1"/>
  <c r="F11" i="4" s="1"/>
  <c r="F73" i="2" l="1"/>
  <c r="F56" i="2" s="1"/>
  <c r="D23" i="1"/>
  <c r="E73" i="2"/>
  <c r="E56" i="2" s="1"/>
  <c r="C23" i="1"/>
  <c r="D73" i="2"/>
  <c r="B23" i="1"/>
  <c r="D22" i="1"/>
  <c r="B22" i="1"/>
  <c r="F10" i="4"/>
  <c r="F9" i="4" s="1"/>
  <c r="F7" i="4" s="1"/>
  <c r="F13" i="4"/>
  <c r="D13" i="4"/>
  <c r="D10" i="4"/>
  <c r="D9" i="4" s="1"/>
  <c r="D7" i="4" s="1"/>
  <c r="E13" i="4"/>
  <c r="E10" i="4"/>
  <c r="E9" i="4" s="1"/>
  <c r="E7" i="4" s="1"/>
  <c r="F84" i="2"/>
  <c r="E84" i="2"/>
  <c r="D84" i="2"/>
  <c r="G17" i="2"/>
  <c r="G23" i="2"/>
  <c r="G10" i="2" l="1"/>
  <c r="B20" i="1"/>
  <c r="C20" i="1"/>
  <c r="C17" i="1" s="1"/>
  <c r="C8" i="1" s="1"/>
  <c r="C6" i="1" s="1"/>
  <c r="D20" i="1"/>
  <c r="F8" i="2"/>
  <c r="E8" i="2"/>
  <c r="D8" i="2"/>
  <c r="E51" i="1"/>
  <c r="E48" i="1" s="1"/>
  <c r="B17" i="1" l="1"/>
  <c r="B8" i="1" s="1"/>
  <c r="B6" i="1" s="1"/>
  <c r="D17" i="1"/>
  <c r="G96" i="2"/>
  <c r="G90" i="2"/>
  <c r="D8" i="1" l="1"/>
  <c r="G84" i="2"/>
  <c r="D6" i="1" l="1"/>
  <c r="M70" i="3"/>
  <c r="O69" i="3"/>
  <c r="O68" i="3" s="1"/>
  <c r="O67" i="3" s="1"/>
  <c r="N69" i="3"/>
  <c r="M66" i="3"/>
  <c r="M64" i="3"/>
  <c r="O63" i="3" l="1"/>
  <c r="O65" i="3" s="1"/>
  <c r="M69" i="3"/>
  <c r="N68" i="3"/>
  <c r="M68" i="3" s="1"/>
  <c r="N67" i="3" l="1"/>
  <c r="N63" i="3" s="1"/>
  <c r="M63" i="3" s="1"/>
  <c r="M67" i="3" l="1"/>
  <c r="N65" i="3"/>
  <c r="M65" i="3" s="1"/>
  <c r="G78" i="2"/>
  <c r="M62" i="3" l="1"/>
  <c r="O61" i="3"/>
  <c r="N61" i="3"/>
  <c r="N60" i="3" s="1"/>
  <c r="M58" i="3"/>
  <c r="M56" i="3"/>
  <c r="M54" i="3"/>
  <c r="O53" i="3"/>
  <c r="O52" i="3" s="1"/>
  <c r="O51" i="3" s="1"/>
  <c r="O47" i="3" s="1"/>
  <c r="O49" i="3" s="1"/>
  <c r="N53" i="3"/>
  <c r="M50" i="3"/>
  <c r="M48" i="3"/>
  <c r="M46" i="3"/>
  <c r="O45" i="3"/>
  <c r="N45" i="3"/>
  <c r="N44" i="3" s="1"/>
  <c r="M42" i="3"/>
  <c r="M40" i="3"/>
  <c r="M37" i="3"/>
  <c r="O36" i="3"/>
  <c r="N36" i="3"/>
  <c r="N35" i="3" s="1"/>
  <c r="M33" i="3"/>
  <c r="M31" i="3"/>
  <c r="M29" i="3"/>
  <c r="O28" i="3"/>
  <c r="O27" i="3" s="1"/>
  <c r="O26" i="3" s="1"/>
  <c r="O22" i="3" s="1"/>
  <c r="N28" i="3"/>
  <c r="N27" i="3" s="1"/>
  <c r="M25" i="3"/>
  <c r="M23" i="3"/>
  <c r="M20" i="3"/>
  <c r="O19" i="3"/>
  <c r="O18" i="3" s="1"/>
  <c r="O17" i="3" s="1"/>
  <c r="O13" i="3" s="1"/>
  <c r="O15" i="3" s="1"/>
  <c r="N19" i="3"/>
  <c r="M16" i="3"/>
  <c r="M14" i="3"/>
  <c r="M61" i="3" l="1"/>
  <c r="M28" i="3"/>
  <c r="M45" i="3"/>
  <c r="O12" i="3"/>
  <c r="O60" i="3"/>
  <c r="O59" i="3" s="1"/>
  <c r="O55" i="3" s="1"/>
  <c r="O57" i="3" s="1"/>
  <c r="O44" i="3"/>
  <c r="O43" i="3" s="1"/>
  <c r="O39" i="3" s="1"/>
  <c r="O38" i="3" s="1"/>
  <c r="O24" i="3"/>
  <c r="M19" i="3"/>
  <c r="N18" i="3"/>
  <c r="M36" i="3"/>
  <c r="O35" i="3"/>
  <c r="O34" i="3" s="1"/>
  <c r="O30" i="3" s="1"/>
  <c r="O32" i="3" s="1"/>
  <c r="N43" i="3"/>
  <c r="N39" i="3" s="1"/>
  <c r="N59" i="3"/>
  <c r="M53" i="3"/>
  <c r="N52" i="3"/>
  <c r="N26" i="3"/>
  <c r="M27" i="3"/>
  <c r="N34" i="3"/>
  <c r="O21" i="3" l="1"/>
  <c r="O11" i="3" s="1"/>
  <c r="O9" i="3" s="1"/>
  <c r="M44" i="3"/>
  <c r="M39" i="3"/>
  <c r="N41" i="3"/>
  <c r="O41" i="3"/>
  <c r="M60" i="3"/>
  <c r="M35" i="3"/>
  <c r="M43" i="3"/>
  <c r="N17" i="3"/>
  <c r="M18" i="3"/>
  <c r="N22" i="3"/>
  <c r="M26" i="3"/>
  <c r="N30" i="3"/>
  <c r="M34" i="3"/>
  <c r="N51" i="3"/>
  <c r="M52" i="3"/>
  <c r="M59" i="3"/>
  <c r="N55" i="3"/>
  <c r="N21" i="3" l="1"/>
  <c r="M41" i="3"/>
  <c r="N32" i="3"/>
  <c r="M32" i="3" s="1"/>
  <c r="M30" i="3"/>
  <c r="G52" i="2" s="1"/>
  <c r="N47" i="3"/>
  <c r="N38" i="3" s="1"/>
  <c r="M38" i="3" s="1"/>
  <c r="M51" i="3"/>
  <c r="N24" i="3"/>
  <c r="M24" i="3" s="1"/>
  <c r="M22" i="3"/>
  <c r="N13" i="3"/>
  <c r="M17" i="3"/>
  <c r="M55" i="3"/>
  <c r="G68" i="2" s="1"/>
  <c r="N57" i="3"/>
  <c r="M57" i="3" s="1"/>
  <c r="G60" i="2"/>
  <c r="G48" i="2" l="1"/>
  <c r="M21" i="3"/>
  <c r="G44" i="2"/>
  <c r="N12" i="3"/>
  <c r="N11" i="3" s="1"/>
  <c r="N9" i="3" s="1"/>
  <c r="N15" i="3"/>
  <c r="M15" i="3" s="1"/>
  <c r="M13" i="3"/>
  <c r="N49" i="3"/>
  <c r="M49" i="3" s="1"/>
  <c r="M47" i="3"/>
  <c r="G64" i="2" s="1"/>
  <c r="G40" i="2" l="1"/>
  <c r="G36" i="2" s="1"/>
  <c r="M12" i="3"/>
  <c r="M11" i="3" s="1"/>
  <c r="M9" i="3" s="1"/>
  <c r="E22" i="1" l="1"/>
  <c r="E20" i="1" l="1"/>
  <c r="G17" i="4"/>
  <c r="G16" i="4" s="1"/>
  <c r="G15" i="4" s="1"/>
  <c r="G11" i="4" s="1"/>
  <c r="E17" i="1" l="1"/>
  <c r="G10" i="4"/>
  <c r="G9" i="4" s="1"/>
  <c r="G73" i="2" s="1"/>
  <c r="G13" i="4"/>
  <c r="E8" i="1" l="1"/>
  <c r="G56" i="2"/>
  <c r="G8" i="2" s="1"/>
  <c r="G7" i="4"/>
  <c r="E6" i="1" l="1"/>
</calcChain>
</file>

<file path=xl/sharedStrings.xml><?xml version="1.0" encoding="utf-8"?>
<sst xmlns="http://schemas.openxmlformats.org/spreadsheetml/2006/main" count="599" uniqueCount="243">
  <si>
    <t xml:space="preserve">  ԸՆԴԱՄԵՆԸ</t>
  </si>
  <si>
    <t>Պետական  բյուջեի  դեֆիցիտի ֆինանսավորման աղբյուրներն ու դրանց տարրերի անվանումները</t>
  </si>
  <si>
    <t>այդ թվում՝</t>
  </si>
  <si>
    <t>ՀՀ ֆինանսների նախարարություն</t>
  </si>
  <si>
    <t>հազար դրամ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</si>
  <si>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</si>
  <si>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</si>
  <si>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</si>
  <si>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</si>
  <si>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</si>
  <si>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</si>
  <si>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</si>
  <si>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</si>
  <si>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</si>
  <si>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</si>
  <si>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</si>
  <si>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</si>
  <si>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</si>
  <si>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</si>
  <si>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</si>
  <si>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</si>
  <si>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</si>
  <si>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</si>
  <si>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</si>
  <si>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Վանաձորի բաղնիքային տնտեսություն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</si>
  <si>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</si>
  <si>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</si>
  <si>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</si>
  <si>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</si>
  <si>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</si>
  <si>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 xml:space="preserve">«ՔոնթուրԳլոբալ  Հիդրո Կասկադ» ՓԲԸ         </t>
  </si>
  <si>
    <t>2.6.Այլ</t>
  </si>
  <si>
    <t>Բ. Արտաքին աղբյուրներ - ընդամենը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</si>
  <si>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</si>
  <si>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</si>
  <si>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</si>
  <si>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2.Ֆինանսական զուտ ակտիվներ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</si>
  <si>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</si>
  <si>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</si>
  <si>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</si>
  <si>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</si>
  <si>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Աղյուսակ N 1</t>
  </si>
  <si>
    <t>Եվրասիական վերաապահովագրական ընկերության բաժնեմասերի ձեռքբերում</t>
  </si>
  <si>
    <t>Ծրագրային դասիչ</t>
  </si>
  <si>
    <t>Բյուջետային գլխավոր կարգադրիչների, ծրագրերի և միջոցառումների անվանումները</t>
  </si>
  <si>
    <t>Ծրագիր</t>
  </si>
  <si>
    <t>Միջոցառում</t>
  </si>
  <si>
    <t>ԸՆԴԱՄԵՆԸ 
այդ թվում</t>
  </si>
  <si>
    <t>Ֆինանսական ակտիվների կառավարման միջոցառումներ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</si>
  <si>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</si>
  <si>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</si>
  <si>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</si>
  <si>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</si>
  <si>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</si>
  <si>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</si>
  <si>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</si>
  <si>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</si>
  <si>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</si>
  <si>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</si>
  <si>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</si>
  <si>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 xml:space="preserve">ՀՀ տարածքային կառավարման և ենթակառուցվածքների նախարարություն </t>
  </si>
  <si>
    <t>1040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</si>
  <si>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</si>
  <si>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</si>
  <si>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</si>
  <si>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t>42001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</si>
  <si>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</si>
  <si>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</si>
  <si>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t xml:space="preserve">Միջոցառման տեսակը՝ </t>
  </si>
  <si>
    <t>Վարկերի տրամադրում</t>
  </si>
  <si>
    <t>42003</t>
  </si>
  <si>
    <t>1157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</si>
  <si>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</si>
  <si>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</si>
  <si>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</si>
  <si>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</si>
  <si>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</si>
  <si>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t>1167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</si>
  <si>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</si>
  <si>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</si>
  <si>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</si>
  <si>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</si>
  <si>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</si>
  <si>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t>42005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</si>
  <si>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</si>
  <si>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</si>
  <si>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</si>
  <si>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</si>
  <si>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</si>
  <si>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</si>
  <si>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</si>
  <si>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</si>
  <si>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</si>
  <si>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այդ թվում՝ ըստ կատարողների</t>
  </si>
  <si>
    <t xml:space="preserve"> ՀՀ տարածքային կառավարման և ենթակառուցվածքների նախարարություն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</si>
  <si>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</si>
  <si>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</si>
  <si>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</si>
  <si>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</si>
  <si>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</si>
  <si>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Քաղաքային զարգացում</t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</si>
  <si>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</si>
  <si>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</si>
  <si>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</si>
  <si>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 xml:space="preserve">ԸՆԴԱՄԵՆԸ 
</t>
  </si>
  <si>
    <t xml:space="preserve">ՀՀ ՏԱՐԱԾՔԱՅԻՆ ԿԱՌԱՎԱՐՄԱՆ ԵՎ ԵՆԹԱԿԱՌՈՒՑՎԱԾՔՆԵՐԻ ՆԱԽԱՐԱՐՈՒԹՅՈՒՆ
</t>
  </si>
  <si>
    <t>Էլեկտրաէներգետիկ համակարգի զարգացման ծրագիր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</si>
  <si>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</si>
  <si>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</si>
  <si>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</si>
  <si>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Եվրասիական վերաապահովագրական ընկերության  կապիտալում մասնակցության ձեռքբերում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</si>
  <si>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Եվրասիական վերաապահովագրական ընկերության կապիտալում բաժնեմասերի ձեռքբերման գծով ՀՀ ստանձնված պարտավորությունների կատարում</t>
    </r>
  </si>
  <si>
    <t xml:space="preserve">ՀՀ էկոնոմիկայի նախարարություն 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</si>
  <si>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Տնտեսական երկարաժամկետ զարգացմանն ուղղված  ծրագիր
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</si>
  <si>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Մասնավոր ներդրումների աճի խթանում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</si>
  <si>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Ներդրումների ծավալների աճ</t>
    </r>
  </si>
  <si>
    <t>ՀՀ էկոնոմիկայի նախարարություն</t>
  </si>
  <si>
    <t>«Հայկական ատոմային էլեկտրակայան» ՓԲԸ-ին տրամադրվող բյուջետային վարկ</t>
  </si>
  <si>
    <t>42009</t>
  </si>
  <si>
    <t>Միջոցառման անվանումը՝ 
«Հայկական ատոմային էլեկտրակայան» ՓԲԸ-ին տրամադրվող բյուջետային վարկ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</si>
  <si>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</si>
  <si>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Երևանի մետրոպոլիտենի վերակառուցում</t>
    </r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</si>
  <si>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</si>
  <si>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- բյուջետային աջակցության  վարկերի գծով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</si>
  <si>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</si>
  <si>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 xml:space="preserve">- բյուջետային վարկերի տրամադրում տնտեսվարող սուբյեկտներին </t>
  </si>
  <si>
    <t>- նպատակային վարկերի գծով</t>
  </si>
  <si>
    <t>«Հայկական ատոմային էլեկտրակայան» ՓԲԸ-ի 2-րդ էներգաբլոկի շահագործման նախագծային ժամկետի կրկնակի երկարաձգում</t>
  </si>
  <si>
    <t>42012</t>
  </si>
  <si>
    <t xml:space="preserve">Միջոցառման նկարագրությունը՝
Հայկական ԱԷԿ-ի N 2 էներգաբլոկի շահագործման նախագծային ժամկետի  երկարացում-2 գործընթացի շրջանակներում էներգաբլոկի անվտանգ շահագործման շարունակականության ապահովում </t>
  </si>
  <si>
    <t>ԵՄ-Հայաստան ՓՄՁ Ֆոնդ</t>
  </si>
  <si>
    <t xml:space="preserve">«ՄԼ մայնինգ» ՍՊԸ      </t>
  </si>
  <si>
    <t xml:space="preserve">«Միրանդա» ՍՊԸ      </t>
  </si>
  <si>
    <t>«Արարատ Թորոսյան» ԱՁ</t>
  </si>
  <si>
    <t>«Նաիրի ՃՇՇ» ԲԲԸ</t>
  </si>
  <si>
    <t>«Երևանի քաղաքային նոր աղբավայր» ՓԲԸ</t>
  </si>
  <si>
    <t>այլ</t>
  </si>
  <si>
    <t>Հայաստանի Հանրապետության 2024 թվականի պետական բյուջեի դեֆիցիտի (պակասուրդի) ֆինանսավորման աղբյուրներն` ըստ առանձին տարրերի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</si>
  <si>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Ներդրումների խթանում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</si>
  <si>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</t>
    </r>
    <r>
      <rPr>
        <sz val="11"/>
        <rFont val="GHEA Grapalat"/>
        <family val="3"/>
      </rPr>
      <t>Տնտեսական երկարաժամկետ զարգացմանն ուղղված երկրորդ միջոցառում</t>
    </r>
  </si>
  <si>
    <t xml:space="preserve">Միջոցառման նկարագրությունը՝
«Հայկական ատոմային էլեկտրակայան» ՓԲԸ-ի 2-րդ էներգաբլոկի շահագործման ժամկետի երկարաձգման ծրագրի աշխատանքների իրականացման համար բյուջետային վարկի տրամադրում </t>
  </si>
  <si>
    <t>կայունացման դեպոզիտային հաշվի համալրում</t>
  </si>
  <si>
    <t>կայունացման դեպոզիտային հաշվից օգտագործում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</si>
  <si>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</t>
    </r>
  </si>
  <si>
    <t>Առաջին եռամսյակ</t>
  </si>
  <si>
    <t>Առաջին կիսամյակ</t>
  </si>
  <si>
    <t>Ինն ամիս</t>
  </si>
  <si>
    <t>Տարի</t>
  </si>
  <si>
    <t>ՀԱՎԵԼՎԱԾ N 1</t>
  </si>
  <si>
    <t>Աղյուսակ N 2</t>
  </si>
  <si>
    <t>Օտարերկրյա պետությունների և միջազգային կազմակերպությունների աջակցությամբ 2024 թվականին իրականացվող վարկային ծրագրերի և միջոցառումների շրջանակներում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</si>
  <si>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Աղյուսակ N 3</t>
  </si>
  <si>
    <t>Հավելված N1</t>
  </si>
  <si>
    <t>Հայաստանի Հանրապետության 2024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համամասնություններն՝ ըստ հանրային իշխանության մարմինների կողմից իրականացվող ծրագրերի և միջոցառումների և ըստ բյուջետային հատկացումների գլխավոր կարգադրիչների</t>
  </si>
  <si>
    <t>Հավելված N 1</t>
  </si>
  <si>
    <t>Աղյուսակ N 4</t>
  </si>
  <si>
    <t>ՀՀ պետական բյուջեից 2024 թվականին բյուջետային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</si>
  <si>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ՄԱՍ 2.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</si>
  <si>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</si>
  <si>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</si>
  <si>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</si>
  <si>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Ծրագրի դասիչը՝</t>
  </si>
  <si>
    <t>Ցուցանիշներ</t>
  </si>
  <si>
    <t>Միջոցառման դասիչը՝</t>
  </si>
  <si>
    <t>Միջոցառման անվանումը՝</t>
  </si>
  <si>
    <t xml:space="preserve">Վերակառուցման և զարգացման եվրոպական բանկի աջակցությամբ իրականացվող «Կոտայքի և Գեղարքունիքի մարզերի կոշտ թափոնների կառավարման» ծրագիր </t>
  </si>
  <si>
    <t>Նկարագրությունը՝</t>
  </si>
  <si>
    <t xml:space="preserve"> Կոշտ թափոննրի կառավարման համակարգի բարելավում և նոր աղբավայրի ստեղծում_x000D_
 </t>
  </si>
  <si>
    <t>Միջոցառման տեսակը՝</t>
  </si>
  <si>
    <t>Միջոցառումն իրականացնողի անվանումը՝</t>
  </si>
  <si>
    <t>Մասնագիտացված միավոր</t>
  </si>
  <si>
    <t>Արդյունքի չափորոշիչներ</t>
  </si>
  <si>
    <t>Քանակական</t>
  </si>
  <si>
    <t xml:space="preserve"> Ծրագրում ընդգրկված համայնքների թիվը, հատ </t>
  </si>
  <si>
    <t>Աղբահանության համար մեքենասարքավորումների ձեռքբերում, հատ</t>
  </si>
  <si>
    <t xml:space="preserve">Եվրոպական ստանդարտներին համապատասխան աղբանության համակարգից օգտվող բնակիչներ, տոկոս </t>
  </si>
  <si>
    <t>Միջոցառման վրա կատարվող ծախսը (հազար դրամ)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</si>
  <si>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 </t>
  </si>
  <si>
    <t>Երևանի քաղաքային լուսավորության ապահովում համար վարկերի տրամադրում</t>
  </si>
  <si>
    <t xml:space="preserve">Երևան քաղաքի թվով 28 փողոցների արտաքին լուսավորության ցանցի արդիականացման աշխատանքներ, տոկոս </t>
  </si>
  <si>
    <t xml:space="preserve"> Եվրոպական ներդրումային բանկի աջակցությամբ իրականացվող Երևանի մետրոպոլիտենի վերակառուցման երկրորդ ծրագիր </t>
  </si>
  <si>
    <t xml:space="preserve"> Երևանի մետրոպոլիտենի վերակառուցում </t>
  </si>
  <si>
    <t>Դրենաժային միջոցառումների իրականացում, մ</t>
  </si>
  <si>
    <t>Ներթափփանցող ջրերի ուղղորդում դրենաժային թունել, հատ</t>
  </si>
  <si>
    <t>Ամրակապի հորատանցում ջրի հավաքագրման  համար, մ</t>
  </si>
  <si>
    <t xml:space="preserve">Կապալառուից պահված երաշխիքային գումարի հետվճարում /5%/ </t>
  </si>
  <si>
    <t>Թերությունների վերացման ժամանակահատվածում Ինժեների գումարի վճարում</t>
  </si>
  <si>
    <t>Դրենաժային թունելի հողային շերտում անցքերի բացում և պոլիքլորվինիլե խողովակի անցկացում, մետր</t>
  </si>
  <si>
    <t>Ամրակապի դետալների մատակարարում, հատ</t>
  </si>
  <si>
    <t>Հավաքակայանի կանգառավերանորոգման արտադրամասի վերանորոգում, հատ</t>
  </si>
  <si>
    <t>Շարժասանդուղքների ձեռքբերում և մոնտաժ, հատ</t>
  </si>
  <si>
    <t>Անվազույգերի վերանորոգում, հատ</t>
  </si>
  <si>
    <t xml:space="preserve">Վերակառուցման և զարգացման 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</si>
  <si>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Էլեկտրամատակարարման հուսալիության ծրագրի լրացուցիչ ֆինանսավորման ծրագրի շրջանակներում նախատեսվում է փոխարինել 30 և ավելի տարիներ շահագործման մեջ գտնվող «Հաղթանակ» 220 կՎ, «Չարենցավան-3», «Վանաձոր-1» 110 կՎ ենթակայանների և 40 և ավելի և տարիներ շահագործման մեջ գտվող «Զովունի» 220 կՎ ենթակայանի ֆիզիկապես և բարոյապես մաշված սարքավորումները</t>
  </si>
  <si>
    <t>Տրամադրվող ենթավարկերի քանակ, հատ</t>
  </si>
  <si>
    <t>Վերակառուցվող ենթակայանների քանակ, հատ</t>
  </si>
  <si>
    <t>Ենթակայանների սարքավորումների խափանումների տարեկան քանակ, հատ</t>
  </si>
  <si>
    <t>Տարածքում անջատումների միջին տարեկան հաճախականություն, հոսանքազրկումների քանակը/բաժանորդների թվին</t>
  </si>
  <si>
    <t xml:space="preserve">Վերակառուցման և զարգացման միջազգային բանկի աջակցությամբ իրականացվող «Աշնակ» և «Արարատ-2» ենթակայանների վերակառուցման ծրագրի շրջանակներում ենթավարկի տրամադրում «Բարձրավոլտ էլեկտրացանցեր» ՓԲԸ- ին </t>
  </si>
  <si>
    <t>Էլեկտրահաղորդման ցանցի բարելավման ծրագրի շրջանակներում նախատեսվում է վերակառուցել 30 և ավելի տարիներ շահագործման մեջ գտնվող 220 կՎ «Աշնակ» ենթակայանը և 40 և ավելի տարիներ շահագործման մեջ գտնվող 220 կՎ «Արարատ-2» ենթակայանը</t>
  </si>
  <si>
    <t>«Բարձրավոլտ էլեկտրացանցեր» ՓԲԸ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</si>
  <si>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ՓԲԸ-ին</t>
  </si>
  <si>
    <t>Հայաստան-Վրաստան 400 կՎ լարման էլեկտրահաղորդման օդային գծի և համապատասխան ենթակայանների կառուցում</t>
  </si>
  <si>
    <t xml:space="preserve">«Հայկական ատոմային էլեկտրակայան» ՓԲԸ-ի 2-րդ էներգաբլոկի շահագործման ժամկետի երկարաձգման ծրագրի աշխատանքների իրականացման համար բյուջետային վարկի տրամադրում </t>
  </si>
  <si>
    <t>Վարկի տրամադրում</t>
  </si>
  <si>
    <t xml:space="preserve">ՀՀ ֆինանսների նախարարություն </t>
  </si>
  <si>
    <t>Տրամադրվող բյուջետային վարկերի քանակ, հատ</t>
  </si>
  <si>
    <t>Ժամկետային</t>
  </si>
  <si>
    <t>«Հայկական ատոմային էլեկտրակայան» ՓԲԸ-ի 2-րդ  էներգաբլոկի շահագործման ժամկետի երկարաձգման ժամանակահատվածը</t>
  </si>
  <si>
    <t>մինչև 2026թ.</t>
  </si>
  <si>
    <t>«Հայկական ատոմային էլեկտրակայան» ՓԲԸ-ի 2-րդ էներգաբլոկի շահագործման նախագծային ժամկետի կրկնակի երարացձգում</t>
  </si>
  <si>
    <t xml:space="preserve">Հայկական ԱԷԿ-ի N 2 էներգաբլոկի շահագործման նախագծային ժամկետի  երկարացում-2 գործընթացի շրջանակներում էներգաբլոկի անվտանգ շահագործման շարունակականության ապահովում </t>
  </si>
  <si>
    <t>ԱԷԿ-ի երկրորդ էներգաբլոկի արդիականացման և 
շահագործման ժամկետի երկարաձգման ծրագրի աշխատանքների իրականացման ժամանակահատվածը</t>
  </si>
  <si>
    <t>2026-2036թթ.</t>
  </si>
  <si>
    <t>`</t>
  </si>
  <si>
    <t>Ֆինանսական պարտավորությունների կատարում</t>
  </si>
  <si>
    <t>Արտաքին աղբյուրներից ստացված վարկերի և փոխատվությունների մարում</t>
  </si>
  <si>
    <t>Օտարերկրյա պետություններից, միջազգային կազմակերպություններից և այլ արտաքին աղբյուրներից ստացված վարկերի և փոխատվությունների մարում</t>
  </si>
  <si>
    <t>Վարկերի մարում</t>
  </si>
  <si>
    <t xml:space="preserve"> ՀՀ ֆինանսների նախարարություն </t>
  </si>
  <si>
    <t xml:space="preserve"> Միջազգային ֆինանսական կազմակերպությունների կապիտալում մասնակցության գծով ստանձնած պարտավորությունների կատարում</t>
  </si>
  <si>
    <t>Միջազգային ֆինանսական կազմակերպությունների կապիտալում բաժնեմասերի ձեռքբերման գծով ՀՀ ստանձնված պարտավորությունների կատարում</t>
  </si>
  <si>
    <t>Բաժնեմասերի ձեռք բերում</t>
  </si>
  <si>
    <t>Միջազգային ֆինանսական կազմակերպությունների թիվ, հատ</t>
  </si>
  <si>
    <t xml:space="preserve">
Տնտեսական երկարաժամկետ զարգացմանն ուղղված  ծրագիր</t>
  </si>
  <si>
    <t>Տնտեսական երկարաժամկետ զարգացմանն ուղղված երկրորդ միջոցառում</t>
  </si>
  <si>
    <t>Ներդրումների խթանում</t>
  </si>
  <si>
    <t>Եվրասիական վերաապահովագրական ընկերության  կապիտալում մասնակցության ձեռքբերում</t>
  </si>
  <si>
    <t>Եվրասիական վերաապահովագրական ընկերության կապիտալում բաժնեմասերի ձեռքբերման գծով ՀՀ ստանձնված պարտավորությունների կատարում</t>
  </si>
  <si>
    <t xml:space="preserve">ՀՀ Էկոնոմիկայի  նախարարություն </t>
  </si>
  <si>
    <t>Մուրհակների մարում</t>
  </si>
  <si>
    <t xml:space="preserve">Շրջանառության մեջ գտնվող պետական հասարակ և փոխանցելի մուրհակների մարում </t>
  </si>
  <si>
    <t>Փոխառությունների մարում և այլ ելքեր (ներքին)</t>
  </si>
  <si>
    <t>Ժամկետայնության</t>
  </si>
  <si>
    <t>Մուրհակների ժամկետայնություն, օր</t>
  </si>
  <si>
    <t>Աղյուսակ N 5</t>
  </si>
  <si>
    <t>Ներդրումային ֆոնդի ներդրումների քանակը, հատ</t>
  </si>
  <si>
    <t>«Սահակյանշին» ՓԲԸ</t>
  </si>
  <si>
    <t>ՀՀ 2024 թվականի պետական բյուջեի ելքային ծրագրերի և միջոցառումների գծով արդյունքային (կատարողական) ցուցանիշների  եռամսյակային (աճողական) համամասնությունները` ըստ բյուջետային հատկացումների գլխավոր կարգադրիչի</t>
  </si>
  <si>
    <t xml:space="preserve"> ՀՀ տարածքային կառավարման և ենթակառուցվածքների նախարարություն </t>
  </si>
  <si>
    <t xml:space="preserve">  ՀՀ ֆինանսների նախարարություն </t>
  </si>
  <si>
    <t xml:space="preserve"> հազար դրամներով</t>
  </si>
  <si>
    <t xml:space="preserve"> ժամանակավորապես ազատ միջոցներ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</si>
</sst>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.0_);_(* \(#,##0.0\);_(* &quot;-&quot;?_);_(@_)"/>
    <numFmt numFmtId="167" formatCode="#,##0.0"/>
    <numFmt numFmtId="168" formatCode="_(* #,##0_);_(* \(#,##0\);_(* &quot;-&quot;??_);_(@_)"/>
    <numFmt numFmtId="169" formatCode="_ * #,##0_)_€_ ;_ * \(#,##0\)_€_ ;_ * &quot;-&quot;??_)_€_ ;_ @_ "/>
    <numFmt numFmtId="170" formatCode="_-* #,##0.0&quot; &quot;_ _-;\-* #,##0.0&quot; &quot;_ _-;_-* &quot;-&quot;??&quot; &quot;_ _-;_-@_-"/>
    <numFmt numFmtId="171" formatCode="_(&quot; &quot;* #,##0.00_);_(&quot; &quot;* \(#,##0.00\);_(&quot; &quot;* &quot;-&quot;??_);_(@_)"/>
    <numFmt numFmtId="172" formatCode="_-* #,##0.00_р_._-;\-* #,##0.00_р_._-;_-* &quot;-&quot;??_р_._-;_-@_-"/>
  </numFmts>
  <fonts count="85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sz val="11"/>
      <color theme="1"/>
      <name val="Arial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Armenian"/>
      <family val="2"/>
    </font>
    <font>
      <b/>
      <sz val="11"/>
      <color rgb="FFC00000"/>
      <name val="GHEA Grapalat"/>
      <family val="3"/>
    </font>
    <font>
      <b/>
      <sz val="11"/>
      <color theme="1"/>
      <name val="GHEA Grapalat"/>
      <family val="3"/>
    </font>
    <font>
      <sz val="11"/>
      <color theme="0"/>
      <name val="GHEA Grapalat"/>
      <family val="3"/>
    </font>
    <font>
      <sz val="11"/>
      <name val="Times Armenian"/>
      <family val="1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sz val="9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i/>
      <sz val="11"/>
      <color indexed="8"/>
      <name val="GHEA Grapalat"/>
      <family val="3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0"/>
      <name val="Arial"/>
      <family val="2"/>
      <charset val="204"/>
    </font>
    <font>
      <sz val="11"/>
      <name val="GHEA Grapalat"/>
      <family val="2"/>
    </font>
    <font>
      <i/>
      <sz val="11"/>
      <name val="Arial Armenian"/>
      <family val="2"/>
    </font>
    <font>
      <b/>
      <sz val="14"/>
      <name val="GHEA Grapalat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1">
    <xf numFmtId="0" fontId="0" fillId="0" borderId="0"/>
    <xf numFmtId="164" fontId="1" fillId="0" borderId="0" applyFill="0" applyBorder="0" applyProtection="0">
      <alignment horizontal="right" vertical="top"/>
    </xf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>
      <alignment horizontal="left" vertical="top" wrapText="1"/>
    </xf>
    <xf numFmtId="0" fontId="2" fillId="0" borderId="0"/>
    <xf numFmtId="0" fontId="2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  <xf numFmtId="0" fontId="15" fillId="0" borderId="0"/>
    <xf numFmtId="0" fontId="16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9" fillId="6" borderId="30" applyNumberFormat="0" applyAlignment="0" applyProtection="0"/>
    <xf numFmtId="0" fontId="50" fillId="7" borderId="31" applyNumberFormat="0" applyAlignment="0" applyProtection="0"/>
    <xf numFmtId="0" fontId="51" fillId="7" borderId="30" applyNumberFormat="0" applyAlignment="0" applyProtection="0"/>
    <xf numFmtId="0" fontId="52" fillId="0" borderId="32" applyNumberFormat="0" applyFill="0" applyAlignment="0" applyProtection="0"/>
    <xf numFmtId="0" fontId="53" fillId="8" borderId="33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35" applyNumberFormat="0" applyFill="0" applyAlignment="0" applyProtection="0"/>
    <xf numFmtId="0" fontId="57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57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57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57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57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57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58" fillId="0" borderId="0"/>
    <xf numFmtId="0" fontId="59" fillId="0" borderId="0"/>
    <xf numFmtId="0" fontId="4" fillId="0" borderId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3" fillId="0" borderId="0" applyFont="0" applyFill="0" applyBorder="0" applyAlignment="0" applyProtection="0"/>
    <xf numFmtId="0" fontId="6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1" fillId="5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>
      <alignment horizontal="left" vertical="top" wrapText="1"/>
    </xf>
    <xf numFmtId="0" fontId="48" fillId="5" borderId="0" applyNumberFormat="0" applyBorder="0" applyAlignment="0" applyProtection="0"/>
    <xf numFmtId="0" fontId="14" fillId="9" borderId="34" applyNumberFormat="0" applyFont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62" fillId="5" borderId="0" applyNumberFormat="0" applyBorder="0" applyAlignment="0" applyProtection="0"/>
    <xf numFmtId="0" fontId="14" fillId="9" borderId="34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57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57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57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57" fillId="25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57" fillId="29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57" fillId="33" borderId="0" applyNumberFormat="0" applyBorder="0" applyAlignment="0" applyProtection="0"/>
    <xf numFmtId="0" fontId="63" fillId="0" borderId="0"/>
    <xf numFmtId="0" fontId="64" fillId="34" borderId="0" applyNumberFormat="0" applyBorder="0" applyAlignment="0" applyProtection="0"/>
    <xf numFmtId="0" fontId="64" fillId="35" borderId="0" applyNumberFormat="0" applyBorder="0" applyAlignment="0" applyProtection="0"/>
    <xf numFmtId="0" fontId="64" fillId="36" borderId="0" applyNumberFormat="0" applyBorder="0" applyAlignment="0" applyProtection="0"/>
    <xf numFmtId="0" fontId="64" fillId="34" borderId="0" applyNumberFormat="0" applyBorder="0" applyAlignment="0" applyProtection="0"/>
    <xf numFmtId="0" fontId="64" fillId="37" borderId="0" applyNumberFormat="0" applyBorder="0" applyAlignment="0" applyProtection="0"/>
    <xf numFmtId="0" fontId="64" fillId="36" borderId="0" applyNumberFormat="0" applyBorder="0" applyAlignment="0" applyProtection="0"/>
    <xf numFmtId="0" fontId="64" fillId="38" borderId="0" applyNumberFormat="0" applyBorder="0" applyAlignment="0" applyProtection="0"/>
    <xf numFmtId="0" fontId="64" fillId="35" borderId="0" applyNumberFormat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40" borderId="0" applyNumberFormat="0" applyBorder="0" applyAlignment="0" applyProtection="0"/>
    <xf numFmtId="0" fontId="64" fillId="39" borderId="0" applyNumberFormat="0" applyBorder="0" applyAlignment="0" applyProtection="0"/>
    <xf numFmtId="0" fontId="65" fillId="41" borderId="0" applyNumberFormat="0" applyBorder="0" applyAlignment="0" applyProtection="0"/>
    <xf numFmtId="0" fontId="65" fillId="35" borderId="0" applyNumberFormat="0" applyBorder="0" applyAlignment="0" applyProtection="0"/>
    <xf numFmtId="0" fontId="65" fillId="39" borderId="0" applyNumberFormat="0" applyBorder="0" applyAlignment="0" applyProtection="0"/>
    <xf numFmtId="0" fontId="65" fillId="38" borderId="0" applyNumberFormat="0" applyBorder="0" applyAlignment="0" applyProtection="0"/>
    <xf numFmtId="0" fontId="65" fillId="41" borderId="0" applyNumberFormat="0" applyBorder="0" applyAlignment="0" applyProtection="0"/>
    <xf numFmtId="0" fontId="65" fillId="35" borderId="0" applyNumberFormat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1" borderId="0" applyNumberFormat="0" applyBorder="0" applyAlignment="0" applyProtection="0"/>
    <xf numFmtId="0" fontId="65" fillId="45" borderId="0" applyNumberFormat="0" applyBorder="0" applyAlignment="0" applyProtection="0"/>
    <xf numFmtId="0" fontId="66" fillId="46" borderId="0" applyNumberFormat="0" applyBorder="0" applyAlignment="0" applyProtection="0"/>
    <xf numFmtId="0" fontId="67" fillId="47" borderId="36" applyNumberFormat="0" applyAlignment="0" applyProtection="0"/>
    <xf numFmtId="0" fontId="68" fillId="48" borderId="37" applyNumberFormat="0" applyAlignment="0" applyProtection="0"/>
    <xf numFmtId="43" fontId="63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49" borderId="0" applyNumberFormat="0" applyBorder="0" applyAlignment="0" applyProtection="0"/>
    <xf numFmtId="0" fontId="71" fillId="0" borderId="38" applyNumberFormat="0" applyFill="0" applyAlignment="0" applyProtection="0"/>
    <xf numFmtId="0" fontId="72" fillId="0" borderId="39" applyNumberFormat="0" applyFill="0" applyAlignment="0" applyProtection="0"/>
    <xf numFmtId="0" fontId="73" fillId="0" borderId="40" applyNumberFormat="0" applyFill="0" applyAlignment="0" applyProtection="0"/>
    <xf numFmtId="0" fontId="73" fillId="0" borderId="0" applyNumberFormat="0" applyFill="0" applyBorder="0" applyAlignment="0" applyProtection="0"/>
    <xf numFmtId="0" fontId="74" fillId="39" borderId="36" applyNumberFormat="0" applyAlignment="0" applyProtection="0"/>
    <xf numFmtId="0" fontId="75" fillId="0" borderId="41" applyNumberFormat="0" applyFill="0" applyAlignment="0" applyProtection="0"/>
    <xf numFmtId="0" fontId="76" fillId="39" borderId="0" applyNumberFormat="0" applyBorder="0" applyAlignment="0" applyProtection="0"/>
    <xf numFmtId="0" fontId="4" fillId="0" borderId="0"/>
    <xf numFmtId="0" fontId="4" fillId="0" borderId="0"/>
    <xf numFmtId="0" fontId="14" fillId="0" borderId="0"/>
    <xf numFmtId="0" fontId="2" fillId="0" borderId="0"/>
    <xf numFmtId="0" fontId="2" fillId="0" borderId="0"/>
    <xf numFmtId="0" fontId="2" fillId="36" borderId="42" applyNumberFormat="0" applyFont="0" applyAlignment="0" applyProtection="0"/>
    <xf numFmtId="0" fontId="77" fillId="47" borderId="43" applyNumberFormat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1" fillId="0" borderId="0"/>
    <xf numFmtId="0" fontId="78" fillId="0" borderId="0" applyNumberFormat="0" applyFill="0" applyBorder="0" applyAlignment="0" applyProtection="0"/>
    <xf numFmtId="0" fontId="79" fillId="0" borderId="44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/>
  </cellStyleXfs>
  <cellXfs count="276">
    <xf numFmtId="0" fontId="0" fillId="0" borderId="0" xfId="0"/>
    <xf numFmtId="0" fontId="11" fillId="0" borderId="0" xfId="14" applyFont="1"/>
    <xf numFmtId="0" fontId="12" fillId="0" borderId="0" xfId="14" applyFont="1"/>
    <xf numFmtId="165" fontId="12" fillId="0" borderId="0" xfId="14" applyNumberFormat="1" applyFont="1"/>
    <xf numFmtId="0" fontId="19" fillId="0" borderId="0" xfId="14" applyFont="1"/>
    <xf numFmtId="166" fontId="12" fillId="0" borderId="0" xfId="14" applyNumberFormat="1" applyFont="1"/>
    <xf numFmtId="43" fontId="19" fillId="0" borderId="0" xfId="14" applyNumberFormat="1" applyFont="1"/>
    <xf numFmtId="165" fontId="19" fillId="0" borderId="0" xfId="14" applyNumberFormat="1" applyFont="1"/>
    <xf numFmtId="166" fontId="19" fillId="0" borderId="0" xfId="14" applyNumberFormat="1" applyFont="1"/>
    <xf numFmtId="0" fontId="26" fillId="0" borderId="0" xfId="14" applyFont="1"/>
    <xf numFmtId="0" fontId="27" fillId="0" borderId="0" xfId="14" applyFont="1"/>
    <xf numFmtId="166" fontId="20" fillId="0" borderId="0" xfId="14" applyNumberFormat="1" applyFont="1"/>
    <xf numFmtId="166" fontId="12" fillId="0" borderId="0" xfId="15" applyNumberFormat="1" applyFont="1"/>
    <xf numFmtId="49" fontId="12" fillId="0" borderId="1" xfId="30" applyNumberFormat="1" applyFont="1" applyBorder="1" applyAlignment="1">
      <alignment horizontal="left" vertical="center" wrapText="1"/>
    </xf>
    <xf numFmtId="166" fontId="12" fillId="0" borderId="0" xfId="15" applyNumberFormat="1" applyFont="1" applyAlignment="1">
      <alignment vertical="center" wrapText="1"/>
    </xf>
    <xf numFmtId="166" fontId="19" fillId="0" borderId="0" xfId="15" applyNumberFormat="1" applyFont="1" applyAlignment="1">
      <alignment vertical="center" wrapText="1"/>
    </xf>
    <xf numFmtId="166" fontId="8" fillId="0" borderId="1" xfId="15" applyNumberFormat="1" applyFont="1" applyBorder="1" applyAlignment="1">
      <alignment vertical="center" wrapText="1"/>
    </xf>
    <xf numFmtId="166" fontId="13" fillId="0" borderId="1" xfId="15" applyNumberFormat="1" applyFont="1" applyBorder="1" applyAlignment="1">
      <alignment vertical="center" wrapText="1"/>
    </xf>
    <xf numFmtId="166" fontId="31" fillId="0" borderId="1" xfId="12" applyNumberFormat="1" applyFont="1" applyBorder="1" applyAlignment="1">
      <alignment horizontal="center" vertical="center" wrapText="1"/>
    </xf>
    <xf numFmtId="166" fontId="13" fillId="0" borderId="1" xfId="13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left" vertical="center" wrapText="1"/>
    </xf>
    <xf numFmtId="166" fontId="33" fillId="0" borderId="1" xfId="0" applyNumberFormat="1" applyFont="1" applyBorder="1"/>
    <xf numFmtId="49" fontId="8" fillId="0" borderId="1" xfId="15" applyNumberFormat="1" applyFont="1" applyBorder="1"/>
    <xf numFmtId="166" fontId="8" fillId="0" borderId="1" xfId="15" applyNumberFormat="1" applyFont="1" applyBorder="1"/>
    <xf numFmtId="166" fontId="8" fillId="0" borderId="1" xfId="30" applyNumberFormat="1" applyFont="1" applyBorder="1" applyAlignment="1">
      <alignment horizontal="left" vertical="center" wrapText="1"/>
    </xf>
    <xf numFmtId="49" fontId="8" fillId="0" borderId="1" xfId="15" applyNumberFormat="1" applyFont="1" applyBorder="1" applyAlignment="1" applyProtection="1">
      <alignment horizontal="center" vertical="top" wrapText="1"/>
      <protection locked="0"/>
    </xf>
    <xf numFmtId="166" fontId="8" fillId="0" borderId="1" xfId="15" applyNumberFormat="1" applyFont="1" applyBorder="1" applyAlignment="1">
      <alignment horizontal="center"/>
    </xf>
    <xf numFmtId="166" fontId="8" fillId="0" borderId="0" xfId="15" applyNumberFormat="1" applyFont="1"/>
    <xf numFmtId="166" fontId="12" fillId="0" borderId="1" xfId="13" applyNumberFormat="1" applyFont="1" applyBorder="1" applyAlignment="1">
      <alignment horizontal="center" vertical="center" wrapText="1"/>
    </xf>
    <xf numFmtId="166" fontId="12" fillId="0" borderId="1" xfId="6" applyNumberFormat="1" applyFont="1" applyBorder="1" applyAlignment="1">
      <alignment horizontal="left" vertical="center"/>
    </xf>
    <xf numFmtId="166" fontId="12" fillId="0" borderId="1" xfId="6" applyNumberFormat="1" applyFont="1" applyBorder="1" applyAlignment="1">
      <alignment horizontal="left" vertical="center" wrapText="1"/>
    </xf>
    <xf numFmtId="166" fontId="12" fillId="0" borderId="1" xfId="31" applyNumberFormat="1" applyFont="1" applyBorder="1" applyAlignment="1">
      <alignment horizontal="right" vertical="center" shrinkToFit="1"/>
    </xf>
    <xf numFmtId="166" fontId="9" fillId="0" borderId="0" xfId="15" applyNumberFormat="1" applyFont="1"/>
    <xf numFmtId="49" fontId="12" fillId="0" borderId="1" xfId="15" applyNumberFormat="1" applyFont="1" applyBorder="1" applyAlignment="1" applyProtection="1">
      <alignment horizontal="center" vertical="center" wrapText="1"/>
      <protection locked="0"/>
    </xf>
    <xf numFmtId="49" fontId="12" fillId="0" borderId="1" xfId="30" applyNumberFormat="1" applyFont="1" applyBorder="1" applyAlignment="1">
      <alignment horizontal="center" vertical="center" wrapText="1"/>
    </xf>
    <xf numFmtId="166" fontId="23" fillId="0" borderId="1" xfId="6" applyNumberFormat="1" applyFont="1" applyBorder="1" applyAlignment="1">
      <alignment horizontal="left" vertical="center" wrapText="1"/>
    </xf>
    <xf numFmtId="166" fontId="23" fillId="0" borderId="1" xfId="13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166" fontId="8" fillId="0" borderId="4" xfId="15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4" applyNumberFormat="1" applyFont="1" applyFill="1" applyBorder="1" applyAlignment="1">
      <alignment horizontal="center" vertical="center"/>
    </xf>
    <xf numFmtId="166" fontId="24" fillId="0" borderId="9" xfId="6" applyNumberFormat="1" applyFont="1" applyBorder="1" applyAlignment="1">
      <alignment horizontal="left" vertical="center" wrapText="1"/>
    </xf>
    <xf numFmtId="166" fontId="24" fillId="0" borderId="1" xfId="6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8" fillId="0" borderId="8" xfId="15" applyNumberFormat="1" applyFont="1" applyBorder="1" applyAlignment="1">
      <alignment vertical="center" wrapText="1"/>
    </xf>
    <xf numFmtId="166" fontId="8" fillId="0" borderId="10" xfId="13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6" fontId="12" fillId="0" borderId="1" xfId="13" applyNumberFormat="1" applyFont="1" applyFill="1" applyBorder="1" applyAlignment="1">
      <alignment horizontal="center" vertical="center" wrapText="1"/>
    </xf>
    <xf numFmtId="166" fontId="24" fillId="0" borderId="1" xfId="13" applyNumberFormat="1" applyFont="1" applyFill="1" applyBorder="1" applyAlignment="1">
      <alignment horizontal="center" vertical="center" wrapText="1"/>
    </xf>
    <xf numFmtId="166" fontId="12" fillId="0" borderId="6" xfId="6" applyNumberFormat="1" applyFont="1" applyBorder="1" applyAlignment="1">
      <alignment horizontal="left" vertical="center" wrapText="1"/>
    </xf>
    <xf numFmtId="166" fontId="12" fillId="0" borderId="6" xfId="13" applyNumberFormat="1" applyFont="1" applyFill="1" applyBorder="1" applyAlignment="1">
      <alignment horizontal="center" vertical="center" wrapText="1"/>
    </xf>
    <xf numFmtId="166" fontId="8" fillId="0" borderId="0" xfId="15" applyNumberFormat="1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0" xfId="15" applyNumberFormat="1" applyFont="1" applyAlignment="1">
      <alignment horizontal="center" vertical="center" wrapText="1"/>
    </xf>
    <xf numFmtId="43" fontId="12" fillId="0" borderId="0" xfId="14" applyNumberFormat="1" applyFont="1"/>
    <xf numFmtId="43" fontId="13" fillId="0" borderId="0" xfId="14" applyNumberFormat="1" applyFont="1" applyAlignment="1">
      <alignment horizontal="right" vertical="center"/>
    </xf>
    <xf numFmtId="43" fontId="11" fillId="0" borderId="0" xfId="14" applyNumberFormat="1" applyFont="1"/>
    <xf numFmtId="43" fontId="11" fillId="0" borderId="0" xfId="14" applyNumberFormat="1" applyFont="1" applyAlignment="1">
      <alignment horizontal="right"/>
    </xf>
    <xf numFmtId="49" fontId="12" fillId="0" borderId="10" xfId="15" applyNumberFormat="1" applyFont="1" applyBorder="1" applyAlignment="1" applyProtection="1">
      <alignment horizontal="center" vertical="top" wrapText="1"/>
      <protection locked="0"/>
    </xf>
    <xf numFmtId="0" fontId="17" fillId="2" borderId="0" xfId="14" applyFont="1" applyFill="1"/>
    <xf numFmtId="0" fontId="11" fillId="2" borderId="0" xfId="14" applyFont="1" applyFill="1"/>
    <xf numFmtId="0" fontId="18" fillId="0" borderId="1" xfId="14" applyFont="1" applyBorder="1" applyAlignment="1">
      <alignment horizontal="center" vertical="center" wrapText="1"/>
    </xf>
    <xf numFmtId="0" fontId="18" fillId="2" borderId="1" xfId="14" applyFont="1" applyFill="1" applyBorder="1" applyAlignment="1">
      <alignment horizontal="center" vertical="center" wrapText="1"/>
    </xf>
    <xf numFmtId="0" fontId="11" fillId="2" borderId="1" xfId="14" applyFont="1" applyFill="1" applyBorder="1" applyAlignment="1">
      <alignment wrapText="1"/>
    </xf>
    <xf numFmtId="0" fontId="11" fillId="0" borderId="1" xfId="14" applyFont="1" applyBorder="1" applyAlignment="1">
      <alignment wrapText="1"/>
    </xf>
    <xf numFmtId="166" fontId="8" fillId="0" borderId="1" xfId="4" applyNumberFormat="1" applyFont="1" applyFill="1" applyBorder="1" applyAlignment="1">
      <alignment horizontal="center" vertical="center" wrapText="1"/>
    </xf>
    <xf numFmtId="43" fontId="18" fillId="0" borderId="1" xfId="14" applyNumberFormat="1" applyFont="1" applyBorder="1" applyAlignment="1">
      <alignment horizontal="center" vertical="center" wrapText="1"/>
    </xf>
    <xf numFmtId="166" fontId="13" fillId="0" borderId="1" xfId="30" applyNumberFormat="1" applyFont="1" applyBorder="1" applyAlignment="1">
      <alignment vertical="center" wrapText="1"/>
    </xf>
    <xf numFmtId="43" fontId="8" fillId="0" borderId="1" xfId="5" applyFont="1" applyFill="1" applyBorder="1" applyAlignment="1">
      <alignment horizontal="center" vertical="center" wrapText="1"/>
    </xf>
    <xf numFmtId="49" fontId="8" fillId="0" borderId="1" xfId="30" applyNumberFormat="1" applyFont="1" applyBorder="1" applyAlignment="1">
      <alignment horizontal="left" vertical="center" wrapText="1"/>
    </xf>
    <xf numFmtId="49" fontId="24" fillId="0" borderId="1" xfId="30" applyNumberFormat="1" applyFont="1" applyBorder="1" applyAlignment="1">
      <alignment horizontal="left" vertical="center" wrapText="1"/>
    </xf>
    <xf numFmtId="165" fontId="8" fillId="0" borderId="1" xfId="3" applyNumberFormat="1" applyFont="1" applyFill="1" applyBorder="1" applyAlignment="1">
      <alignment horizontal="center" vertical="center" wrapText="1"/>
    </xf>
    <xf numFmtId="165" fontId="8" fillId="0" borderId="1" xfId="3" applyNumberFormat="1" applyFont="1" applyFill="1" applyBorder="1" applyAlignment="1">
      <alignment horizontal="center" wrapText="1"/>
    </xf>
    <xf numFmtId="166" fontId="8" fillId="0" borderId="1" xfId="15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166" fontId="12" fillId="0" borderId="1" xfId="30" applyNumberFormat="1" applyFont="1" applyBorder="1" applyAlignment="1">
      <alignment horizontal="center" vertical="center" wrapText="1"/>
    </xf>
    <xf numFmtId="166" fontId="12" fillId="0" borderId="1" xfId="6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39" fillId="0" borderId="1" xfId="6" applyNumberFormat="1" applyFont="1" applyBorder="1" applyAlignment="1">
      <alignment horizontal="center" vertical="center" wrapText="1"/>
    </xf>
    <xf numFmtId="166" fontId="23" fillId="0" borderId="1" xfId="6" applyNumberFormat="1" applyFont="1" applyBorder="1" applyAlignment="1">
      <alignment horizontal="center" vertical="center" wrapText="1"/>
    </xf>
    <xf numFmtId="49" fontId="12" fillId="0" borderId="1" xfId="30" applyNumberFormat="1" applyFont="1" applyBorder="1" applyAlignment="1">
      <alignment horizontal="right" vertical="center" wrapText="1"/>
    </xf>
    <xf numFmtId="166" fontId="40" fillId="0" borderId="0" xfId="0" applyNumberFormat="1" applyFont="1"/>
    <xf numFmtId="166" fontId="12" fillId="0" borderId="1" xfId="30" applyNumberFormat="1" applyFont="1" applyBorder="1" applyAlignment="1">
      <alignment horizontal="left" vertical="center" wrapText="1"/>
    </xf>
    <xf numFmtId="166" fontId="39" fillId="0" borderId="1" xfId="6" applyNumberFormat="1" applyFont="1" applyBorder="1" applyAlignment="1">
      <alignment horizontal="left" vertical="center" wrapText="1"/>
    </xf>
    <xf numFmtId="166" fontId="40" fillId="0" borderId="1" xfId="3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6" fontId="12" fillId="0" borderId="1" xfId="6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165" fontId="23" fillId="2" borderId="1" xfId="34" applyNumberFormat="1" applyFont="1" applyFill="1" applyBorder="1" applyAlignment="1">
      <alignment horizontal="left" vertical="center"/>
    </xf>
    <xf numFmtId="165" fontId="12" fillId="2" borderId="1" xfId="34" applyNumberFormat="1" applyFont="1" applyFill="1" applyBorder="1" applyAlignment="1">
      <alignment horizontal="left" vertical="center"/>
    </xf>
    <xf numFmtId="0" fontId="8" fillId="0" borderId="0" xfId="14" applyFont="1" applyAlignment="1">
      <alignment horizontal="right" vertical="center"/>
    </xf>
    <xf numFmtId="165" fontId="12" fillId="2" borderId="1" xfId="34" applyNumberFormat="1" applyFont="1" applyFill="1" applyBorder="1" applyAlignment="1">
      <alignment horizontal="left" vertical="center" wrapText="1"/>
    </xf>
    <xf numFmtId="165" fontId="12" fillId="2" borderId="1" xfId="34" applyNumberFormat="1" applyFont="1" applyFill="1" applyBorder="1" applyAlignment="1">
      <alignment horizontal="center" vertical="center"/>
    </xf>
    <xf numFmtId="43" fontId="12" fillId="0" borderId="0" xfId="0" applyNumberFormat="1" applyFont="1"/>
    <xf numFmtId="167" fontId="12" fillId="0" borderId="0" xfId="0" applyNumberFormat="1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6" fontId="12" fillId="0" borderId="0" xfId="0" applyNumberFormat="1" applyFont="1"/>
    <xf numFmtId="0" fontId="8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23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82" fillId="0" borderId="25" xfId="0" applyFont="1" applyBorder="1" applyAlignment="1">
      <alignment horizontal="center" vertical="top" wrapText="1"/>
    </xf>
    <xf numFmtId="169" fontId="12" fillId="0" borderId="1" xfId="27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top"/>
    </xf>
    <xf numFmtId="167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left" vertical="top"/>
    </xf>
    <xf numFmtId="0" fontId="23" fillId="0" borderId="0" xfId="0" applyFont="1" applyAlignment="1">
      <alignment horizontal="justify" wrapText="1"/>
    </xf>
    <xf numFmtId="170" fontId="23" fillId="0" borderId="0" xfId="0" applyNumberFormat="1" applyFont="1" applyAlignment="1">
      <alignment horizontal="center" wrapText="1"/>
    </xf>
    <xf numFmtId="170" fontId="23" fillId="0" borderId="0" xfId="3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center" wrapText="1"/>
    </xf>
    <xf numFmtId="170" fontId="12" fillId="0" borderId="1" xfId="3" applyNumberFormat="1" applyFont="1" applyFill="1" applyBorder="1" applyAlignment="1">
      <alignment horizontal="center" wrapText="1"/>
    </xf>
    <xf numFmtId="170" fontId="12" fillId="0" borderId="0" xfId="3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7" fontId="12" fillId="0" borderId="1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vertical="top"/>
    </xf>
    <xf numFmtId="0" fontId="12" fillId="0" borderId="0" xfId="0" applyFont="1" applyAlignment="1">
      <alignment vertical="top"/>
    </xf>
    <xf numFmtId="43" fontId="12" fillId="0" borderId="0" xfId="27" applyFont="1" applyFill="1"/>
    <xf numFmtId="171" fontId="12" fillId="0" borderId="0" xfId="0" applyNumberFormat="1" applyFont="1"/>
    <xf numFmtId="167" fontId="23" fillId="0" borderId="0" xfId="0" applyNumberFormat="1" applyFont="1" applyAlignment="1">
      <alignment horizontal="center" wrapText="1"/>
    </xf>
    <xf numFmtId="0" fontId="23" fillId="0" borderId="8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82" fillId="0" borderId="26" xfId="0" applyFont="1" applyBorder="1" applyAlignment="1">
      <alignment horizontal="center" vertical="top" wrapText="1"/>
    </xf>
    <xf numFmtId="0" fontId="8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49" fontId="8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165" fontId="12" fillId="0" borderId="1" xfId="5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67" fontId="12" fillId="0" borderId="0" xfId="0" applyNumberFormat="1" applyFont="1" applyAlignment="1">
      <alignment horizont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23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5" fontId="11" fillId="0" borderId="1" xfId="5" applyNumberFormat="1" applyFont="1" applyFill="1" applyBorder="1" applyAlignment="1">
      <alignment horizontal="justify" vertical="center" wrapText="1"/>
    </xf>
    <xf numFmtId="0" fontId="2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5" fontId="12" fillId="0" borderId="0" xfId="5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166" fontId="8" fillId="0" borderId="0" xfId="15" applyNumberFormat="1" applyFont="1" applyAlignment="1">
      <alignment vertical="center"/>
    </xf>
    <xf numFmtId="166" fontId="8" fillId="0" borderId="0" xfId="0" applyNumberFormat="1" applyFont="1" applyAlignment="1">
      <alignment vertical="center" wrapText="1"/>
    </xf>
    <xf numFmtId="167" fontId="12" fillId="0" borderId="0" xfId="0" applyNumberFormat="1" applyFont="1" applyAlignment="1">
      <alignment vertical="center" wrapText="1"/>
    </xf>
    <xf numFmtId="0" fontId="12" fillId="0" borderId="9" xfId="0" applyFont="1" applyBorder="1"/>
    <xf numFmtId="0" fontId="11" fillId="0" borderId="0" xfId="0" applyFont="1"/>
    <xf numFmtId="0" fontId="3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12" fillId="0" borderId="1" xfId="30" applyNumberFormat="1" applyFont="1" applyBorder="1" applyAlignment="1">
      <alignment horizontal="right" vertical="center" wrapText="1"/>
    </xf>
    <xf numFmtId="0" fontId="11" fillId="2" borderId="0" xfId="34" applyFont="1" applyFill="1" applyAlignment="1">
      <alignment wrapText="1"/>
    </xf>
    <xf numFmtId="165" fontId="12" fillId="2" borderId="0" xfId="34" applyNumberFormat="1" applyFont="1" applyFill="1" applyAlignment="1">
      <alignment horizontal="right" vertical="center"/>
    </xf>
    <xf numFmtId="0" fontId="35" fillId="2" borderId="0" xfId="34" applyFont="1" applyFill="1"/>
    <xf numFmtId="0" fontId="12" fillId="2" borderId="0" xfId="34" applyFont="1" applyFill="1" applyAlignment="1">
      <alignment horizontal="center" vertical="top" wrapText="1"/>
    </xf>
    <xf numFmtId="0" fontId="12" fillId="2" borderId="1" xfId="34" applyFont="1" applyFill="1" applyBorder="1" applyAlignment="1">
      <alignment horizontal="center" vertical="center" wrapText="1"/>
    </xf>
    <xf numFmtId="0" fontId="12" fillId="2" borderId="1" xfId="34" applyFont="1" applyFill="1" applyBorder="1" applyAlignment="1">
      <alignment vertical="top" wrapText="1"/>
    </xf>
    <xf numFmtId="165" fontId="12" fillId="2" borderId="1" xfId="34" applyNumberFormat="1" applyFont="1" applyFill="1" applyBorder="1" applyAlignment="1">
      <alignment vertical="top" wrapText="1"/>
    </xf>
    <xf numFmtId="0" fontId="12" fillId="2" borderId="1" xfId="34" applyFont="1" applyFill="1" applyBorder="1" applyAlignment="1">
      <alignment vertical="center" wrapText="1"/>
    </xf>
    <xf numFmtId="165" fontId="12" fillId="2" borderId="1" xfId="34" applyNumberFormat="1" applyFont="1" applyFill="1" applyBorder="1" applyAlignment="1">
      <alignment vertical="center" wrapText="1"/>
    </xf>
    <xf numFmtId="165" fontId="12" fillId="2" borderId="1" xfId="34" applyNumberFormat="1" applyFont="1" applyFill="1" applyBorder="1" applyAlignment="1">
      <alignment horizontal="right" vertical="top"/>
    </xf>
    <xf numFmtId="0" fontId="12" fillId="2" borderId="1" xfId="34" applyFont="1" applyFill="1" applyBorder="1" applyAlignment="1">
      <alignment horizontal="left" vertical="center" wrapText="1"/>
    </xf>
    <xf numFmtId="0" fontId="23" fillId="2" borderId="1" xfId="34" applyFont="1" applyFill="1" applyBorder="1" applyAlignment="1">
      <alignment horizontal="left" vertical="center" wrapText="1"/>
    </xf>
    <xf numFmtId="165" fontId="23" fillId="2" borderId="1" xfId="34" applyNumberFormat="1" applyFont="1" applyFill="1" applyBorder="1" applyAlignment="1">
      <alignment horizontal="left" vertical="center" wrapText="1"/>
    </xf>
    <xf numFmtId="165" fontId="12" fillId="2" borderId="1" xfId="36" applyNumberFormat="1" applyFont="1" applyFill="1" applyBorder="1" applyAlignment="1">
      <alignment vertical="center" wrapText="1"/>
    </xf>
    <xf numFmtId="165" fontId="12" fillId="2" borderId="1" xfId="36" applyNumberFormat="1" applyFont="1" applyFill="1" applyBorder="1" applyAlignment="1">
      <alignment horizontal="left" vertical="center" wrapText="1"/>
    </xf>
    <xf numFmtId="43" fontId="12" fillId="2" borderId="11" xfId="36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1" xfId="34" applyNumberFormat="1" applyFont="1" applyFill="1" applyBorder="1"/>
    <xf numFmtId="49" fontId="23" fillId="2" borderId="1" xfId="34" applyNumberFormat="1" applyFont="1" applyFill="1" applyBorder="1" applyAlignment="1">
      <alignment horizontal="left" vertical="center" wrapText="1"/>
    </xf>
    <xf numFmtId="165" fontId="23" fillId="2" borderId="1" xfId="34" applyNumberFormat="1" applyFont="1" applyFill="1" applyBorder="1"/>
    <xf numFmtId="165" fontId="12" fillId="2" borderId="1" xfId="34" applyNumberFormat="1" applyFont="1" applyFill="1" applyBorder="1" applyAlignment="1">
      <alignment vertical="center"/>
    </xf>
    <xf numFmtId="165" fontId="12" fillId="2" borderId="1" xfId="35" applyNumberFormat="1" applyFont="1" applyFill="1" applyBorder="1" applyAlignment="1">
      <alignment horizontal="left" vertical="center"/>
    </xf>
    <xf numFmtId="168" fontId="12" fillId="2" borderId="0" xfId="35" applyNumberFormat="1" applyFont="1" applyFill="1" applyBorder="1"/>
    <xf numFmtId="168" fontId="12" fillId="2" borderId="0" xfId="35" applyNumberFormat="1" applyFont="1" applyFill="1"/>
    <xf numFmtId="44" fontId="12" fillId="2" borderId="1" xfId="34" applyNumberFormat="1" applyFont="1" applyFill="1" applyBorder="1" applyAlignment="1">
      <alignment vertical="center" wrapText="1"/>
    </xf>
    <xf numFmtId="0" fontId="35" fillId="2" borderId="0" xfId="34" applyFont="1" applyFill="1" applyAlignment="1">
      <alignment wrapText="1"/>
    </xf>
    <xf numFmtId="43" fontId="35" fillId="2" borderId="0" xfId="34" applyNumberFormat="1" applyFont="1" applyFill="1" applyAlignment="1">
      <alignment wrapText="1"/>
    </xf>
    <xf numFmtId="165" fontId="35" fillId="2" borderId="0" xfId="34" applyNumberFormat="1" applyFont="1" applyFill="1"/>
    <xf numFmtId="165" fontId="35" fillId="2" borderId="0" xfId="34" applyNumberFormat="1" applyFont="1" applyFill="1" applyAlignment="1">
      <alignment wrapText="1"/>
    </xf>
    <xf numFmtId="4" fontId="35" fillId="2" borderId="0" xfId="34" applyNumberFormat="1" applyFont="1" applyFill="1"/>
    <xf numFmtId="166" fontId="35" fillId="2" borderId="0" xfId="34" applyNumberFormat="1" applyFont="1" applyFill="1"/>
    <xf numFmtId="0" fontId="12" fillId="2" borderId="0" xfId="28" applyFont="1" applyFill="1" applyAlignment="1">
      <alignment horizontal="center" vertical="center" wrapText="1"/>
    </xf>
    <xf numFmtId="43" fontId="12" fillId="0" borderId="9" xfId="5" applyFont="1" applyFill="1" applyBorder="1" applyAlignment="1">
      <alignment horizontal="center" vertical="center" wrapText="1"/>
    </xf>
    <xf numFmtId="43" fontId="12" fillId="0" borderId="13" xfId="5" applyFont="1" applyFill="1" applyBorder="1" applyAlignment="1">
      <alignment horizontal="center" vertical="center" wrapText="1"/>
    </xf>
    <xf numFmtId="43" fontId="12" fillId="0" borderId="8" xfId="5" applyFont="1" applyFill="1" applyBorder="1" applyAlignment="1">
      <alignment horizontal="center" vertical="center" wrapText="1"/>
    </xf>
    <xf numFmtId="43" fontId="12" fillId="0" borderId="1" xfId="5" applyFont="1" applyFill="1" applyBorder="1" applyAlignment="1">
      <alignment horizontal="center" vertical="center" wrapText="1"/>
    </xf>
    <xf numFmtId="43" fontId="11" fillId="0" borderId="9" xfId="5" applyFont="1" applyFill="1" applyBorder="1" applyAlignment="1">
      <alignment horizontal="center" vertical="center" wrapText="1"/>
    </xf>
    <xf numFmtId="43" fontId="11" fillId="0" borderId="13" xfId="5" applyFont="1" applyFill="1" applyBorder="1" applyAlignment="1">
      <alignment horizontal="center" vertical="center" wrapText="1"/>
    </xf>
    <xf numFmtId="43" fontId="11" fillId="0" borderId="8" xfId="5" applyFont="1" applyFill="1" applyBorder="1" applyAlignment="1">
      <alignment horizontal="center" vertical="center" wrapText="1"/>
    </xf>
    <xf numFmtId="43" fontId="11" fillId="0" borderId="1" xfId="5" applyFont="1" applyFill="1" applyBorder="1" applyAlignment="1">
      <alignment horizontal="center" vertical="center" wrapText="1"/>
    </xf>
    <xf numFmtId="0" fontId="22" fillId="0" borderId="1" xfId="14" applyFont="1" applyBorder="1" applyAlignment="1">
      <alignment horizontal="left" vertical="center" wrapText="1"/>
    </xf>
    <xf numFmtId="0" fontId="11" fillId="0" borderId="1" xfId="14" applyFont="1" applyBorder="1" applyAlignment="1">
      <alignment horizontal="left" vertical="center" wrapText="1"/>
    </xf>
    <xf numFmtId="49" fontId="34" fillId="0" borderId="1" xfId="30" applyNumberFormat="1" applyFont="1" applyBorder="1" applyAlignment="1">
      <alignment horizontal="left" vertical="center" wrapText="1"/>
    </xf>
    <xf numFmtId="49" fontId="23" fillId="0" borderId="1" xfId="30" applyNumberFormat="1" applyFont="1" applyBorder="1" applyAlignment="1">
      <alignment horizontal="left" vertical="center" wrapText="1"/>
    </xf>
    <xf numFmtId="43" fontId="11" fillId="0" borderId="1" xfId="14" applyNumberFormat="1" applyFont="1" applyBorder="1" applyAlignment="1">
      <alignment horizontal="center" vertical="center" wrapText="1"/>
    </xf>
    <xf numFmtId="49" fontId="12" fillId="0" borderId="1" xfId="14" applyNumberFormat="1" applyFont="1" applyBorder="1" applyAlignment="1">
      <alignment horizontal="center"/>
    </xf>
    <xf numFmtId="0" fontId="11" fillId="2" borderId="1" xfId="14" applyFont="1" applyFill="1" applyBorder="1" applyAlignment="1">
      <alignment horizontal="center" vertical="center" wrapText="1"/>
    </xf>
    <xf numFmtId="49" fontId="12" fillId="2" borderId="1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14" applyNumberFormat="1" applyFont="1" applyBorder="1" applyAlignment="1" applyProtection="1">
      <alignment horizontal="center" vertical="center" wrapText="1"/>
      <protection locked="0"/>
    </xf>
    <xf numFmtId="0" fontId="11" fillId="0" borderId="1" xfId="14" applyFont="1" applyBorder="1" applyAlignment="1">
      <alignment horizontal="center" vertical="center" wrapText="1"/>
    </xf>
    <xf numFmtId="166" fontId="12" fillId="0" borderId="1" xfId="14" applyNumberFormat="1" applyFont="1" applyBorder="1" applyAlignment="1">
      <alignment horizontal="left" vertical="center" wrapText="1"/>
    </xf>
    <xf numFmtId="49" fontId="12" fillId="0" borderId="1" xfId="14" applyNumberFormat="1" applyFont="1" applyBorder="1" applyAlignment="1">
      <alignment horizontal="left" vertical="center" wrapText="1"/>
    </xf>
    <xf numFmtId="0" fontId="11" fillId="0" borderId="1" xfId="14" applyFont="1" applyBorder="1" applyAlignment="1">
      <alignment horizontal="center" wrapText="1"/>
    </xf>
    <xf numFmtId="49" fontId="12" fillId="0" borderId="1" xfId="30" applyNumberFormat="1" applyFont="1" applyBorder="1" applyAlignment="1">
      <alignment horizontal="center" vertical="center" wrapText="1"/>
    </xf>
    <xf numFmtId="0" fontId="26" fillId="0" borderId="0" xfId="14" applyFont="1" applyAlignment="1">
      <alignment horizontal="center" vertical="center" wrapText="1"/>
    </xf>
    <xf numFmtId="0" fontId="18" fillId="0" borderId="1" xfId="14" applyFont="1" applyBorder="1" applyAlignment="1">
      <alignment horizontal="center" vertical="center" wrapText="1"/>
    </xf>
    <xf numFmtId="165" fontId="8" fillId="0" borderId="1" xfId="3" applyNumberFormat="1" applyFont="1" applyFill="1" applyBorder="1" applyAlignment="1">
      <alignment horizontal="center" vertical="center"/>
    </xf>
    <xf numFmtId="49" fontId="25" fillId="0" borderId="1" xfId="30" applyNumberFormat="1" applyFont="1" applyBorder="1" applyAlignment="1">
      <alignment horizontal="left" vertical="center" wrapText="1"/>
    </xf>
    <xf numFmtId="0" fontId="26" fillId="2" borderId="1" xfId="14" applyFont="1" applyFill="1" applyBorder="1" applyAlignment="1">
      <alignment horizontal="center" vertical="center" wrapText="1"/>
    </xf>
    <xf numFmtId="165" fontId="29" fillId="0" borderId="2" xfId="3" applyNumberFormat="1" applyFont="1" applyFill="1" applyBorder="1" applyAlignment="1">
      <alignment horizontal="center" vertical="center" wrapText="1"/>
    </xf>
    <xf numFmtId="165" fontId="29" fillId="0" borderId="11" xfId="3" applyNumberFormat="1" applyFont="1" applyFill="1" applyBorder="1" applyAlignment="1">
      <alignment horizontal="center" vertical="center" wrapText="1"/>
    </xf>
    <xf numFmtId="165" fontId="29" fillId="0" borderId="5" xfId="3" applyNumberFormat="1" applyFont="1" applyFill="1" applyBorder="1" applyAlignment="1">
      <alignment horizontal="center" vertical="center" wrapText="1"/>
    </xf>
    <xf numFmtId="165" fontId="8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9" fontId="12" fillId="0" borderId="12" xfId="15" applyNumberFormat="1" applyFont="1" applyBorder="1" applyAlignment="1" applyProtection="1">
      <alignment horizontal="center" vertical="top" wrapText="1"/>
      <protection locked="0"/>
    </xf>
    <xf numFmtId="49" fontId="12" fillId="0" borderId="7" xfId="15" applyNumberFormat="1" applyFont="1" applyBorder="1" applyAlignment="1" applyProtection="1">
      <alignment horizontal="center" vertical="top" wrapText="1"/>
      <protection locked="0"/>
    </xf>
    <xf numFmtId="49" fontId="12" fillId="0" borderId="10" xfId="15" applyNumberFormat="1" applyFont="1" applyBorder="1" applyAlignment="1" applyProtection="1">
      <alignment horizontal="center" vertical="top" wrapText="1"/>
      <protection locked="0"/>
    </xf>
    <xf numFmtId="166" fontId="13" fillId="0" borderId="0" xfId="15" applyNumberFormat="1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66" fontId="23" fillId="0" borderId="0" xfId="15" applyNumberFormat="1" applyFont="1" applyAlignment="1">
      <alignment horizontal="right" vertical="center" wrapText="1"/>
    </xf>
    <xf numFmtId="166" fontId="8" fillId="0" borderId="1" xfId="15" applyNumberFormat="1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6" fontId="8" fillId="0" borderId="17" xfId="15" applyNumberFormat="1" applyFont="1" applyBorder="1" applyAlignment="1">
      <alignment horizontal="center" vertical="center" wrapText="1"/>
    </xf>
    <xf numFmtId="166" fontId="8" fillId="0" borderId="3" xfId="15" applyNumberFormat="1" applyFont="1" applyBorder="1" applyAlignment="1">
      <alignment horizontal="center" vertical="center" wrapText="1"/>
    </xf>
    <xf numFmtId="166" fontId="8" fillId="0" borderId="19" xfId="15" applyNumberFormat="1" applyFont="1" applyBorder="1" applyAlignment="1">
      <alignment horizontal="center" vertical="center" wrapText="1"/>
    </xf>
    <xf numFmtId="166" fontId="8" fillId="0" borderId="10" xfId="15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4" fillId="0" borderId="0" xfId="0" applyFont="1" applyAlignment="1">
      <alignment horizontal="center" vertical="top"/>
    </xf>
    <xf numFmtId="0" fontId="12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35" fillId="2" borderId="0" xfId="34" applyNumberFormat="1" applyFont="1" applyFill="1"/>
    <xf numFmtId="0" fontId="12" fillId="2" borderId="0" xfId="0" applyFont="1" applyFill="1" applyAlignment="1">
      <alignment horizontal="right" wrapText="1"/>
    </xf>
  </cellXfs>
  <cellStyles count="171">
    <cellStyle name="20% - Accent1" xfId="53" builtinId="30" customBuiltin="1"/>
    <cellStyle name="20% - Accent1 2" xfId="99" xr:uid="{29F1AA39-2936-4F40-B416-73FC45BF5A95}"/>
    <cellStyle name="20% - Accent1 2 2" xfId="118" xr:uid="{D188F37E-32E6-438A-9937-76E7D2BB4022}"/>
    <cellStyle name="20% - Accent2" xfId="56" builtinId="34" customBuiltin="1"/>
    <cellStyle name="20% - Accent2 2" xfId="102" xr:uid="{1FA9CCFD-AFEE-4FF4-9BB3-FD38F4EA1913}"/>
    <cellStyle name="20% - Accent2 2 2" xfId="119" xr:uid="{3CAC9E82-A13E-4B93-8EB7-208E1CD6C726}"/>
    <cellStyle name="20% - Accent3" xfId="59" builtinId="38" customBuiltin="1"/>
    <cellStyle name="20% - Accent3 2" xfId="105" xr:uid="{C761B8AA-9EDA-4CBB-B43A-CB5F3DD681B2}"/>
    <cellStyle name="20% - Accent3 2 2" xfId="120" xr:uid="{69EFE71D-EE44-469A-999B-495C28966B62}"/>
    <cellStyle name="20% - Accent4" xfId="62" builtinId="42" customBuiltin="1"/>
    <cellStyle name="20% - Accent4 2" xfId="108" xr:uid="{01994B4A-0F7D-43C5-95FA-FD1CB0510DB5}"/>
    <cellStyle name="20% - Accent4 2 2" xfId="121" xr:uid="{CF3243FD-47EE-4F81-B274-397C5E9B5E4C}"/>
    <cellStyle name="20% - Accent5" xfId="65" builtinId="46" customBuiltin="1"/>
    <cellStyle name="20% - Accent5 2" xfId="111" xr:uid="{6C12AADE-7783-4FC3-919D-3420387B6924}"/>
    <cellStyle name="20% - Accent5 2 2" xfId="122" xr:uid="{071D4E12-38BC-4255-8F4C-C26F919A1F53}"/>
    <cellStyle name="20% - Accent6" xfId="68" builtinId="50" customBuiltin="1"/>
    <cellStyle name="20% - Accent6 2" xfId="114" xr:uid="{2BB0666E-E7D2-40B2-9752-B2FD728475B0}"/>
    <cellStyle name="20% - Accent6 2 2" xfId="123" xr:uid="{2D1196F6-FC86-4F16-978C-A1ED253C7BD0}"/>
    <cellStyle name="40% - Accent1" xfId="54" builtinId="31" customBuiltin="1"/>
    <cellStyle name="40% - Accent1 2" xfId="100" xr:uid="{D501109F-EDB5-402A-9517-8182B17100E3}"/>
    <cellStyle name="40% - Accent1 2 2" xfId="124" xr:uid="{2DFCE3D3-DD32-49B2-86E5-2FE2509632B8}"/>
    <cellStyle name="40% - Accent2" xfId="57" builtinId="35" customBuiltin="1"/>
    <cellStyle name="40% - Accent2 2" xfId="103" xr:uid="{730608C6-F4FD-4571-85F0-2C44926C031F}"/>
    <cellStyle name="40% - Accent2 2 2" xfId="125" xr:uid="{949B94D1-98A5-426A-AE18-5C1949C63155}"/>
    <cellStyle name="40% - Accent3" xfId="60" builtinId="39" customBuiltin="1"/>
    <cellStyle name="40% - Accent3 2" xfId="106" xr:uid="{08174C69-E251-4455-9C9B-C865FBC5B0D4}"/>
    <cellStyle name="40% - Accent3 2 2" xfId="126" xr:uid="{07B35A55-761A-4862-A15E-ED3CEDBEAF34}"/>
    <cellStyle name="40% - Accent4" xfId="63" builtinId="43" customBuiltin="1"/>
    <cellStyle name="40% - Accent4 2" xfId="109" xr:uid="{58A965FF-619C-4EA0-BD51-0DADE1F88A4C}"/>
    <cellStyle name="40% - Accent4 2 2" xfId="127" xr:uid="{5DCE6E2A-909A-424A-93B7-0D6829DAD3CA}"/>
    <cellStyle name="40% - Accent5" xfId="66" builtinId="47" customBuiltin="1"/>
    <cellStyle name="40% - Accent5 2" xfId="112" xr:uid="{7FFF4C53-CB66-4EC0-81A4-FA659725FCFD}"/>
    <cellStyle name="40% - Accent5 2 2" xfId="128" xr:uid="{D267AE2F-A1DB-4B75-994D-B9C61D53B60E}"/>
    <cellStyle name="40% - Accent6" xfId="69" builtinId="51" customBuiltin="1"/>
    <cellStyle name="40% - Accent6 2" xfId="115" xr:uid="{F8774D8D-2895-4C57-A9BD-A2B48A8D05B4}"/>
    <cellStyle name="40% - Accent6 2 2" xfId="129" xr:uid="{FBE3BEE4-B1EF-43B7-839D-3B307FFC840F}"/>
    <cellStyle name="60% - Accent1 2" xfId="101" xr:uid="{CBE97AD0-ECAC-4BA3-B432-46F0DB7F5367}"/>
    <cellStyle name="60% - Accent1 2 2" xfId="130" xr:uid="{CDDCCFAF-4B87-4D86-BA68-925ADC4E7DAC}"/>
    <cellStyle name="60% - Accent1 3" xfId="91" xr:uid="{4922218A-8DE1-4B69-A126-3E182C5D6607}"/>
    <cellStyle name="60% - Accent2 2" xfId="104" xr:uid="{F50986AC-0F59-465C-8B4C-8EA83AF569F6}"/>
    <cellStyle name="60% - Accent2 2 2" xfId="131" xr:uid="{AA1EE214-89AA-4531-98EB-BD8926B1704C}"/>
    <cellStyle name="60% - Accent2 3" xfId="92" xr:uid="{B0CEF5ED-2846-487E-8BFA-B266EB938C7C}"/>
    <cellStyle name="60% - Accent3 2" xfId="107" xr:uid="{92484CAD-DAD0-48AE-A3E0-26B5347AD805}"/>
    <cellStyle name="60% - Accent3 2 2" xfId="132" xr:uid="{16526E93-0EF4-471A-A25F-8DBD01864BE7}"/>
    <cellStyle name="60% - Accent3 3" xfId="93" xr:uid="{CB24F778-545E-4D51-96DF-190E47EA1647}"/>
    <cellStyle name="60% - Accent4 2" xfId="110" xr:uid="{17AC5430-C31C-48AC-9447-53FEE92781DA}"/>
    <cellStyle name="60% - Accent4 2 2" xfId="133" xr:uid="{1694F100-A339-4248-A56A-6E98ED7FED31}"/>
    <cellStyle name="60% - Accent4 3" xfId="94" xr:uid="{112308C9-5CAA-4BD0-B201-4FF235A703FB}"/>
    <cellStyle name="60% - Accent5 2" xfId="113" xr:uid="{B6BFB3F2-9C90-40F1-9344-9C8D5B3091D6}"/>
    <cellStyle name="60% - Accent5 2 2" xfId="134" xr:uid="{F349BF3E-E747-4E6E-8397-12CCA4ABBE2A}"/>
    <cellStyle name="60% - Accent5 3" xfId="95" xr:uid="{F12E3349-8483-4FE0-B932-9C5F807DA33F}"/>
    <cellStyle name="60% - Accent6 2" xfId="116" xr:uid="{23611A74-E0EC-473D-B810-7509ED4E5B45}"/>
    <cellStyle name="60% - Accent6 2 2" xfId="135" xr:uid="{C117D62D-AAC3-4E31-8446-809E81D1B08D}"/>
    <cellStyle name="60% - Accent6 3" xfId="96" xr:uid="{5719B800-8ACE-4D0B-8CD5-9B6E012BEDA9}"/>
    <cellStyle name="Accent1" xfId="52" builtinId="29" customBuiltin="1"/>
    <cellStyle name="Accent1 2" xfId="136" xr:uid="{83A59254-97DF-4FC5-9913-60BEE0110DF4}"/>
    <cellStyle name="Accent2" xfId="55" builtinId="33" customBuiltin="1"/>
    <cellStyle name="Accent2 2" xfId="137" xr:uid="{54839671-7216-49C2-8303-F9280668C867}"/>
    <cellStyle name="Accent3" xfId="58" builtinId="37" customBuiltin="1"/>
    <cellStyle name="Accent3 2" xfId="138" xr:uid="{89665984-9F32-457B-8399-92117A195F19}"/>
    <cellStyle name="Accent4" xfId="61" builtinId="41" customBuiltin="1"/>
    <cellStyle name="Accent4 2" xfId="139" xr:uid="{EECCA5C8-472B-458B-9D79-9CC790C667E1}"/>
    <cellStyle name="Accent5" xfId="64" builtinId="45" customBuiltin="1"/>
    <cellStyle name="Accent5 2" xfId="140" xr:uid="{114557FF-DA4C-4269-96E0-48B20BE0D133}"/>
    <cellStyle name="Accent6" xfId="67" builtinId="49" customBuiltin="1"/>
    <cellStyle name="Accent6 2" xfId="141" xr:uid="{EF634EC5-B208-4452-8B9F-42FF9C2977F2}"/>
    <cellStyle name="Bad" xfId="43" builtinId="27" customBuiltin="1"/>
    <cellStyle name="Bad 2" xfId="142" xr:uid="{9D4F6C6C-8148-4E59-96E3-5D986F1F0161}"/>
    <cellStyle name="Calculation" xfId="46" builtinId="22" customBuiltin="1"/>
    <cellStyle name="Calculation 2" xfId="143" xr:uid="{5296A4EF-4F39-40A0-85F8-55C52CB91644}"/>
    <cellStyle name="Check Cell" xfId="48" builtinId="23" customBuiltin="1"/>
    <cellStyle name="Check Cell 2" xfId="144" xr:uid="{A36B22EE-89C4-4E10-8479-F05D379719F2}"/>
    <cellStyle name="Comma" xfId="27" builtinId="3"/>
    <cellStyle name="Comma 15" xfId="3" xr:uid="{00000000-0005-0000-0000-000001000000}"/>
    <cellStyle name="Comma 2" xfId="5" xr:uid="{00000000-0005-0000-0000-000002000000}"/>
    <cellStyle name="Comma 2 2" xfId="4" xr:uid="{00000000-0005-0000-0000-000003000000}"/>
    <cellStyle name="Comma 2 2 2" xfId="74" xr:uid="{AB7FAA42-AEBF-4D41-A1E2-512DCF0956D8}"/>
    <cellStyle name="Comma 2 3" xfId="12" xr:uid="{00000000-0005-0000-0000-000004000000}"/>
    <cellStyle name="Comma 2 3 2" xfId="36" xr:uid="{00000000-0005-0000-0000-000005000000}"/>
    <cellStyle name="Comma 2 4" xfId="146" xr:uid="{872560CF-0C67-439E-A388-6C1FDBE0F46F}"/>
    <cellStyle name="Comma 3" xfId="13" xr:uid="{00000000-0005-0000-0000-000006000000}"/>
    <cellStyle name="Comma 3 2" xfId="78" xr:uid="{32A42A50-922F-4676-82EE-0F2DAA03A04D}"/>
    <cellStyle name="Comma 3 3" xfId="147" xr:uid="{1839D8BA-3FA2-487A-B0B8-D0029B00538A}"/>
    <cellStyle name="Comma 4" xfId="18" xr:uid="{00000000-0005-0000-0000-000007000000}"/>
    <cellStyle name="Comma 4 2" xfId="32" xr:uid="{00000000-0005-0000-0000-000008000000}"/>
    <cellStyle name="Comma 4 2 2" xfId="80" xr:uid="{E0F9448B-0D65-4EB8-9EE9-9CF50D8E48F1}"/>
    <cellStyle name="Comma 4 3" xfId="79" xr:uid="{C9DAC0FE-095C-478B-911E-2E18482F344D}"/>
    <cellStyle name="Comma 5" xfId="25" xr:uid="{00000000-0005-0000-0000-000009000000}"/>
    <cellStyle name="Comma 5 2" xfId="81" xr:uid="{19C9102B-DF67-4027-8B2A-1745AC7A579D}"/>
    <cellStyle name="Comma 6" xfId="35" xr:uid="{00000000-0005-0000-0000-00000A000000}"/>
    <cellStyle name="Comma 6 2" xfId="73" xr:uid="{34CA5127-6787-4D6E-8034-425A071A6CAB}"/>
    <cellStyle name="Comma 7" xfId="84" xr:uid="{9660B370-7900-4F58-A57C-B19BFC7E3AA3}"/>
    <cellStyle name="Comma 8" xfId="145" xr:uid="{FAE96784-8F40-46D0-8BB8-E9F6442CEFCC}"/>
    <cellStyle name="Comma 9" xfId="86" xr:uid="{8B90BB4B-791F-48AF-9C88-5B3E142AAD19}"/>
    <cellStyle name="Explanatory Text" xfId="50" builtinId="53" customBuiltin="1"/>
    <cellStyle name="Explanatory Text 2" xfId="148" xr:uid="{198D3D19-5C98-47B5-A590-3186A82313E5}"/>
    <cellStyle name="Good" xfId="42" builtinId="26" customBuiltin="1"/>
    <cellStyle name="Good 2" xfId="149" xr:uid="{625349B7-11D1-4475-8783-A29CEFF86692}"/>
    <cellStyle name="Heading 1" xfId="38" builtinId="16" customBuiltin="1"/>
    <cellStyle name="Heading 1 2" xfId="150" xr:uid="{CC4D1789-7465-42A9-A815-036AF299BDA2}"/>
    <cellStyle name="Heading 2" xfId="39" builtinId="17" customBuiltin="1"/>
    <cellStyle name="Heading 2 2" xfId="151" xr:uid="{FDF377CE-83FF-4086-82E5-652513EBC640}"/>
    <cellStyle name="Heading 3" xfId="40" builtinId="18" customBuiltin="1"/>
    <cellStyle name="Heading 3 2" xfId="152" xr:uid="{1F7BD4C0-195C-4BAB-81D5-7B2FC73FF018}"/>
    <cellStyle name="Heading 4" xfId="41" builtinId="19" customBuiltin="1"/>
    <cellStyle name="Heading 4 2" xfId="153" xr:uid="{4A324720-7F71-4881-B1D3-7EAB6FAED040}"/>
    <cellStyle name="Input" xfId="44" builtinId="20" customBuiltin="1"/>
    <cellStyle name="Input 2" xfId="154" xr:uid="{7085064A-5182-4EBF-85F2-FB2C125F0A0C}"/>
    <cellStyle name="Linked Cell" xfId="47" builtinId="24" customBuiltin="1"/>
    <cellStyle name="Linked Cell 2" xfId="155" xr:uid="{FB872142-974A-442B-AD77-9EB00D00354C}"/>
    <cellStyle name="Neutral 2" xfId="82" xr:uid="{737C19EB-A77E-4E42-83CF-D83E2DCBCEBE}"/>
    <cellStyle name="Neutral 2 2" xfId="97" xr:uid="{3D5C84E6-AF29-4DEE-B9C0-333EBB71F2C8}"/>
    <cellStyle name="Neutral 2 3" xfId="156" xr:uid="{6923E47F-4347-4620-87DC-FFF787CDBE79}"/>
    <cellStyle name="Neutral 3" xfId="89" xr:uid="{520A27D4-73F1-4EDF-8499-F2B2C5075C9A}"/>
    <cellStyle name="Normal" xfId="0" builtinId="0"/>
    <cellStyle name="Normal 10" xfId="24" xr:uid="{00000000-0005-0000-0000-00000C000000}"/>
    <cellStyle name="Normal 11" xfId="29" xr:uid="{00000000-0005-0000-0000-00000D000000}"/>
    <cellStyle name="Normal 11 2" xfId="31" xr:uid="{00000000-0005-0000-0000-00000E000000}"/>
    <cellStyle name="Normal 12" xfId="34" xr:uid="{00000000-0005-0000-0000-00000F000000}"/>
    <cellStyle name="Normal 13" xfId="70" xr:uid="{393EE199-DE3F-4ABE-9EE2-1BBC471C2753}"/>
    <cellStyle name="Normal 2" xfId="2" xr:uid="{00000000-0005-0000-0000-000010000000}"/>
    <cellStyle name="Normal 2 2" xfId="14" xr:uid="{00000000-0005-0000-0000-000011000000}"/>
    <cellStyle name="Normal 2 2 2" xfId="158" xr:uid="{74063C7F-EB61-4BA0-9B97-BE86B608393E}"/>
    <cellStyle name="Normal 2 3" xfId="157" xr:uid="{33AEB63E-A0D1-4C07-8395-CE19EF805A0D}"/>
    <cellStyle name="Normal 2 4" xfId="71" xr:uid="{F1EF3635-82E7-4707-826C-805DB5112A93}"/>
    <cellStyle name="Normal 22" xfId="85" xr:uid="{D7C90DBA-B8A7-4EA1-951B-3E7F1AE7E364}"/>
    <cellStyle name="Normal 3" xfId="6" xr:uid="{00000000-0005-0000-0000-000012000000}"/>
    <cellStyle name="Normal 3 2" xfId="159" xr:uid="{6776FAB4-5C45-4A7B-9870-113F7E7602FE}"/>
    <cellStyle name="Normal 4" xfId="7" xr:uid="{00000000-0005-0000-0000-000013000000}"/>
    <cellStyle name="Normal 4 2" xfId="160" xr:uid="{14CD6772-1CCC-4EFE-8130-7FC3534C8BEA}"/>
    <cellStyle name="Normal 4 3" xfId="75" xr:uid="{039525CA-BE3E-4ED7-94CA-1C02DF158D1D}"/>
    <cellStyle name="Normal 5" xfId="8" xr:uid="{00000000-0005-0000-0000-000014000000}"/>
    <cellStyle name="Normal 5 2" xfId="15" xr:uid="{00000000-0005-0000-0000-000015000000}"/>
    <cellStyle name="Normal 5 2 2" xfId="161" xr:uid="{D40CFB26-B83F-48A2-8A88-9DD7893A8065}"/>
    <cellStyle name="Normal 6" xfId="9" xr:uid="{00000000-0005-0000-0000-000016000000}"/>
    <cellStyle name="Normal 6 2" xfId="72" xr:uid="{DBBBCDB6-CBBF-4F5D-AE92-8E6BC7F4E423}"/>
    <cellStyle name="Normal 7" xfId="11" xr:uid="{00000000-0005-0000-0000-000017000000}"/>
    <cellStyle name="Normal 7 2" xfId="28" xr:uid="{00000000-0005-0000-0000-000018000000}"/>
    <cellStyle name="Normal 7 3" xfId="83" xr:uid="{7C4AEEB7-F18E-4A85-8C9F-49FC1404034B}"/>
    <cellStyle name="Normal 8" xfId="17" xr:uid="{00000000-0005-0000-0000-000019000000}"/>
    <cellStyle name="Normal 8 2" xfId="26" xr:uid="{00000000-0005-0000-0000-00001A000000}"/>
    <cellStyle name="Normal 8 3" xfId="88" xr:uid="{5C17811C-54D0-428F-ABE9-D59F277C8405}"/>
    <cellStyle name="Normal 88" xfId="21" xr:uid="{00000000-0005-0000-0000-00001B000000}"/>
    <cellStyle name="Normal 89" xfId="23" xr:uid="{00000000-0005-0000-0000-00001C000000}"/>
    <cellStyle name="Normal 9" xfId="20" xr:uid="{00000000-0005-0000-0000-00001D000000}"/>
    <cellStyle name="Normal 9 2" xfId="117" xr:uid="{B90D7AF5-78ED-4C1F-9AB6-02F1F22657D4}"/>
    <cellStyle name="Normal 90" xfId="22" xr:uid="{00000000-0005-0000-0000-00001E000000}"/>
    <cellStyle name="Normal_Book2" xfId="30" xr:uid="{00000000-0005-0000-0000-00001F000000}"/>
    <cellStyle name="Note 2" xfId="98" xr:uid="{461448CB-CFA7-493B-A363-EF7D1990C4DD}"/>
    <cellStyle name="Note 2 2" xfId="162" xr:uid="{7B5A0B14-B9F6-4974-8C48-868E9D3CBDD0}"/>
    <cellStyle name="Note 3" xfId="90" xr:uid="{91D1BD25-BA7D-41EC-A3C0-9E537A1B4102}"/>
    <cellStyle name="Output" xfId="45" builtinId="21" customBuiltin="1"/>
    <cellStyle name="Output 2" xfId="163" xr:uid="{9599E892-21EB-4D07-A92D-34A25B4E5938}"/>
    <cellStyle name="Percent 2" xfId="10" xr:uid="{00000000-0005-0000-0000-000020000000}"/>
    <cellStyle name="Percent 2 2" xfId="76" xr:uid="{E1F0308F-4421-4EA6-A3F7-A5D7EE98CA0A}"/>
    <cellStyle name="Percent 2 3" xfId="165" xr:uid="{E50DF87E-B4BC-424C-A689-DAC755A017F9}"/>
    <cellStyle name="Percent 3" xfId="16" xr:uid="{00000000-0005-0000-0000-000021000000}"/>
    <cellStyle name="Percent 3 2" xfId="164" xr:uid="{81D4250E-DAE5-446C-9FB1-487A84798A73}"/>
    <cellStyle name="Percent 4" xfId="19" xr:uid="{00000000-0005-0000-0000-000022000000}"/>
    <cellStyle name="Percent 4 2" xfId="33" xr:uid="{00000000-0005-0000-0000-000023000000}"/>
    <cellStyle name="Percent 5" xfId="87" xr:uid="{EBD22C5E-6BF3-4C6C-BCFB-EB34B062A5A8}"/>
    <cellStyle name="SN_241" xfId="1" xr:uid="{00000000-0005-0000-0000-000024000000}"/>
    <cellStyle name="Style 1" xfId="77" xr:uid="{67A982E4-1822-482E-93F9-06CF12A6B6E1}"/>
    <cellStyle name="Style 1 2" xfId="166" xr:uid="{7499F071-AD90-4848-9226-E8DE6EAEC474}"/>
    <cellStyle name="Title" xfId="37" builtinId="15" customBuiltin="1"/>
    <cellStyle name="Title 2" xfId="167" xr:uid="{E1D765B7-26F5-4262-B626-E75D26FAC51C}"/>
    <cellStyle name="Total" xfId="51" builtinId="25" customBuiltin="1"/>
    <cellStyle name="Total 2" xfId="168" xr:uid="{4F355A8F-0C42-4917-992A-619756E81DF5}"/>
    <cellStyle name="Warning Text" xfId="49" builtinId="11" customBuiltin="1"/>
    <cellStyle name="Warning Text 2" xfId="169" xr:uid="{ABD1C8E8-83AE-406B-A964-9B06D6E32924}"/>
    <cellStyle name="Обычный_PHEK-er artadrutyun lic." xfId="170" xr:uid="{67089F92-7DB9-4125-97B4-056B7723EE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vark\usermony\USER\EXCHANGE\VAHRAM\NJUTER\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workbookViewId="0">
      <selection activeCell="A6" sqref="A6"/>
    </sheetView>
  </sheetViews>
  <sheetFormatPr defaultRowHeight="16.5" x14ac:dyDescent="0.3"/>
  <cols>
    <col min="1" max="1" width="66" style="200" customWidth="1"/>
    <col min="2" max="2" width="23.7109375" style="200" bestFit="1" customWidth="1"/>
    <col min="3" max="3" width="24.5703125" style="200" bestFit="1" customWidth="1"/>
    <col min="4" max="4" width="24.85546875" style="200" bestFit="1" customWidth="1"/>
    <col min="5" max="5" width="21.42578125" style="202" customWidth="1"/>
    <col min="6" max="6" width="9.140625" style="176"/>
    <col min="7" max="7" width="17.85546875" style="176" bestFit="1" customWidth="1"/>
    <col min="8" max="8" width="17.28515625" style="176" bestFit="1" customWidth="1"/>
    <col min="9" max="9" width="16.5703125" style="176" bestFit="1" customWidth="1"/>
    <col min="10" max="10" width="17.28515625" style="176" bestFit="1" customWidth="1"/>
    <col min="11" max="16384" width="9.140625" style="176"/>
  </cols>
  <sheetData>
    <row r="1" spans="1:10" x14ac:dyDescent="0.3">
      <c r="A1" s="174"/>
      <c r="B1" s="174"/>
      <c r="C1" s="174"/>
      <c r="D1" s="174"/>
      <c r="E1" s="175" t="s">
        <v>148</v>
      </c>
    </row>
    <row r="2" spans="1:10" x14ac:dyDescent="0.3">
      <c r="A2" s="174"/>
      <c r="B2" s="174"/>
      <c r="C2" s="174"/>
      <c r="D2" s="174"/>
      <c r="E2" s="175" t="s">
        <v>41</v>
      </c>
    </row>
    <row r="3" spans="1:10" ht="42" customHeight="1" x14ac:dyDescent="0.3">
      <c r="A3" s="206" t="s">
        <v>137</v>
      </c>
      <c r="B3" s="206"/>
      <c r="C3" s="206"/>
      <c r="D3" s="206"/>
      <c r="E3" s="206"/>
    </row>
    <row r="4" spans="1:10" x14ac:dyDescent="0.3">
      <c r="A4" s="177"/>
      <c r="B4" s="177"/>
      <c r="C4" s="177"/>
      <c r="D4" s="177"/>
      <c r="E4" s="275" t="s">
        <v>241</v>
      </c>
    </row>
    <row r="5" spans="1:10" ht="33" x14ac:dyDescent="0.3">
      <c r="A5" s="178" t="s">
        <v>1</v>
      </c>
      <c r="B5" s="178" t="s">
        <v>144</v>
      </c>
      <c r="C5" s="178" t="s">
        <v>145</v>
      </c>
      <c r="D5" s="178" t="s">
        <v>146</v>
      </c>
      <c r="E5" s="99" t="s">
        <v>147</v>
      </c>
      <c r="G5" s="274"/>
      <c r="H5" s="274"/>
      <c r="I5" s="274"/>
      <c r="J5" s="274"/>
    </row>
    <row r="6" spans="1:10" x14ac:dyDescent="0.3">
      <c r="A6" s="179" t="s">
        <v>0</v>
      </c>
      <c r="B6" s="180">
        <f>+B8+B52</f>
        <v>34898116.699999988</v>
      </c>
      <c r="C6" s="180">
        <f t="shared" ref="C6:E6" si="0">+C8+C52</f>
        <v>11909658.79999999</v>
      </c>
      <c r="D6" s="180">
        <f t="shared" si="0"/>
        <v>171445178.30000001</v>
      </c>
      <c r="E6" s="180">
        <f t="shared" si="0"/>
        <v>482925068.59999996</v>
      </c>
      <c r="G6" s="204"/>
      <c r="H6" s="205"/>
      <c r="I6" s="204"/>
      <c r="J6" s="204"/>
    </row>
    <row r="7" spans="1:10" x14ac:dyDescent="0.3">
      <c r="A7" s="181" t="s">
        <v>2</v>
      </c>
      <c r="B7" s="182"/>
      <c r="C7" s="182"/>
      <c r="D7" s="182"/>
      <c r="E7" s="183"/>
      <c r="H7" s="205"/>
    </row>
    <row r="8" spans="1:10" x14ac:dyDescent="0.3">
      <c r="A8" s="181" t="s">
        <v>5</v>
      </c>
      <c r="B8" s="182">
        <f>+B10+B17</f>
        <v>58351117.199999996</v>
      </c>
      <c r="C8" s="182">
        <f t="shared" ref="C8:E8" si="1">+C10+C17</f>
        <v>60035519.799999997</v>
      </c>
      <c r="D8" s="182">
        <f t="shared" si="1"/>
        <v>229679399.80000001</v>
      </c>
      <c r="E8" s="182">
        <f t="shared" si="1"/>
        <v>351208648.39999998</v>
      </c>
      <c r="G8" s="204"/>
      <c r="H8" s="205"/>
    </row>
    <row r="9" spans="1:10" x14ac:dyDescent="0.3">
      <c r="A9" s="181" t="s">
        <v>2</v>
      </c>
      <c r="B9" s="182"/>
      <c r="C9" s="182"/>
      <c r="D9" s="182"/>
      <c r="E9" s="99"/>
      <c r="H9" s="205"/>
    </row>
    <row r="10" spans="1:10" x14ac:dyDescent="0.3">
      <c r="A10" s="181" t="s">
        <v>6</v>
      </c>
      <c r="B10" s="182">
        <f>+B12</f>
        <v>110778422</v>
      </c>
      <c r="C10" s="182">
        <f t="shared" ref="C10:E10" si="2">+C12</f>
        <v>94321322</v>
      </c>
      <c r="D10" s="182">
        <f t="shared" si="2"/>
        <v>244832422</v>
      </c>
      <c r="E10" s="182">
        <f t="shared" si="2"/>
        <v>350796122</v>
      </c>
      <c r="G10" s="204"/>
      <c r="H10" s="205"/>
    </row>
    <row r="11" spans="1:10" x14ac:dyDescent="0.3">
      <c r="A11" s="181" t="s">
        <v>2</v>
      </c>
      <c r="B11" s="182"/>
      <c r="C11" s="182"/>
      <c r="D11" s="182"/>
      <c r="E11" s="99"/>
      <c r="H11" s="205"/>
    </row>
    <row r="12" spans="1:10" ht="49.5" x14ac:dyDescent="0.3">
      <c r="A12" s="181" t="s">
        <v>7</v>
      </c>
      <c r="B12" s="96">
        <f>+B13</f>
        <v>110778422</v>
      </c>
      <c r="C12" s="96">
        <f t="shared" ref="C12:E12" si="3">+C13</f>
        <v>94321322</v>
      </c>
      <c r="D12" s="96">
        <f t="shared" si="3"/>
        <v>244832422</v>
      </c>
      <c r="E12" s="96">
        <f t="shared" si="3"/>
        <v>350796122</v>
      </c>
      <c r="G12" s="204"/>
      <c r="H12" s="205"/>
    </row>
    <row r="13" spans="1:10" x14ac:dyDescent="0.3">
      <c r="A13" s="181" t="s">
        <v>3</v>
      </c>
      <c r="B13" s="96">
        <f>+B15+B16</f>
        <v>110778422</v>
      </c>
      <c r="C13" s="96">
        <f t="shared" ref="C13:E13" si="4">+C15+C16</f>
        <v>94321322</v>
      </c>
      <c r="D13" s="96">
        <f t="shared" si="4"/>
        <v>244832422</v>
      </c>
      <c r="E13" s="96">
        <f t="shared" si="4"/>
        <v>350796122</v>
      </c>
      <c r="G13" s="204"/>
      <c r="H13" s="205"/>
    </row>
    <row r="14" spans="1:10" x14ac:dyDescent="0.3">
      <c r="A14" s="181" t="s">
        <v>8</v>
      </c>
      <c r="B14" s="182"/>
      <c r="C14" s="182"/>
      <c r="D14" s="182"/>
      <c r="E14" s="96"/>
      <c r="H14" s="205"/>
    </row>
    <row r="15" spans="1:10" x14ac:dyDescent="0.3">
      <c r="A15" s="184" t="s">
        <v>9</v>
      </c>
      <c r="B15" s="96">
        <v>110782300</v>
      </c>
      <c r="C15" s="96">
        <v>94325200</v>
      </c>
      <c r="D15" s="96">
        <v>244836300</v>
      </c>
      <c r="E15" s="96">
        <v>350800000</v>
      </c>
      <c r="G15" s="204"/>
      <c r="H15" s="205"/>
    </row>
    <row r="16" spans="1:10" x14ac:dyDescent="0.3">
      <c r="A16" s="184" t="s">
        <v>10</v>
      </c>
      <c r="B16" s="96">
        <v>-3878</v>
      </c>
      <c r="C16" s="96">
        <v>-3878</v>
      </c>
      <c r="D16" s="96">
        <v>-3878</v>
      </c>
      <c r="E16" s="96">
        <v>-3878</v>
      </c>
      <c r="G16" s="204"/>
      <c r="H16" s="205"/>
    </row>
    <row r="17" spans="1:8" x14ac:dyDescent="0.3">
      <c r="A17" s="181" t="s">
        <v>11</v>
      </c>
      <c r="B17" s="96">
        <f>+B19+B20+B24+B48</f>
        <v>-52427304.800000004</v>
      </c>
      <c r="C17" s="96">
        <f>+C19+C20+C24+C48</f>
        <v>-34285802.200000003</v>
      </c>
      <c r="D17" s="96">
        <f t="shared" ref="D17:E17" si="5">+D19+D20+D24+D48</f>
        <v>-15153022.199999994</v>
      </c>
      <c r="E17" s="96">
        <f t="shared" si="5"/>
        <v>412526.39999999851</v>
      </c>
      <c r="G17" s="204"/>
      <c r="H17" s="205"/>
    </row>
    <row r="18" spans="1:8" x14ac:dyDescent="0.3">
      <c r="A18" s="181" t="s">
        <v>2</v>
      </c>
      <c r="B18" s="182"/>
      <c r="C18" s="182"/>
      <c r="D18" s="182"/>
      <c r="E18" s="96"/>
      <c r="H18" s="205"/>
    </row>
    <row r="19" spans="1:8" ht="33" x14ac:dyDescent="0.3">
      <c r="A19" s="181" t="s">
        <v>12</v>
      </c>
      <c r="B19" s="98"/>
      <c r="C19" s="98"/>
      <c r="D19" s="98"/>
      <c r="E19" s="98">
        <f>10000000+2449606.5+72177.5</f>
        <v>12521784</v>
      </c>
      <c r="G19" s="204"/>
      <c r="H19" s="205"/>
    </row>
    <row r="20" spans="1:8" x14ac:dyDescent="0.3">
      <c r="A20" s="181" t="s">
        <v>13</v>
      </c>
      <c r="B20" s="96">
        <f>+B22+B23</f>
        <v>-2868235.8</v>
      </c>
      <c r="C20" s="96">
        <f>+C22+C23</f>
        <v>-8648781.6000000015</v>
      </c>
      <c r="D20" s="96">
        <f t="shared" ref="D20:E20" si="6">+D22+D23</f>
        <v>-23804963.5</v>
      </c>
      <c r="E20" s="96">
        <f t="shared" si="6"/>
        <v>-54211445.700000003</v>
      </c>
      <c r="G20" s="204"/>
      <c r="H20" s="205"/>
    </row>
    <row r="21" spans="1:8" x14ac:dyDescent="0.3">
      <c r="A21" s="185" t="s">
        <v>8</v>
      </c>
      <c r="B21" s="186"/>
      <c r="C21" s="186"/>
      <c r="D21" s="186"/>
      <c r="E21" s="95"/>
      <c r="H21" s="205"/>
    </row>
    <row r="22" spans="1:8" ht="66" x14ac:dyDescent="0.3">
      <c r="A22" s="184" t="s">
        <v>124</v>
      </c>
      <c r="B22" s="98">
        <f>-'hav.1-3'!D9</f>
        <v>-2868235.8</v>
      </c>
      <c r="C22" s="98">
        <f>-'hav.1-3'!G9</f>
        <v>-8648781.6000000015</v>
      </c>
      <c r="D22" s="98">
        <f>-'hav.1-3'!J9</f>
        <v>-16804963.5</v>
      </c>
      <c r="E22" s="98">
        <f>-'hav.1-3'!M9</f>
        <v>-47211445.700000003</v>
      </c>
      <c r="G22" s="204"/>
      <c r="H22" s="205"/>
    </row>
    <row r="23" spans="1:8" ht="33" x14ac:dyDescent="0.3">
      <c r="A23" s="184" t="s">
        <v>125</v>
      </c>
      <c r="B23" s="98">
        <f>+'hav.1-4'!D11</f>
        <v>0</v>
      </c>
      <c r="C23" s="98">
        <f>+'hav.1-4'!E11</f>
        <v>0</v>
      </c>
      <c r="D23" s="98">
        <f>-'hav.1-4'!F11</f>
        <v>-7000000</v>
      </c>
      <c r="E23" s="98">
        <v>-7000000</v>
      </c>
      <c r="G23" s="204"/>
      <c r="H23" s="205"/>
    </row>
    <row r="24" spans="1:8" ht="33" x14ac:dyDescent="0.3">
      <c r="A24" s="181" t="s">
        <v>14</v>
      </c>
      <c r="B24" s="187">
        <f>SUM(B25:B47)</f>
        <v>6406933.5999999987</v>
      </c>
      <c r="C24" s="187">
        <f t="shared" ref="C24:E24" si="7">SUM(C25:C47)</f>
        <v>14001881.1</v>
      </c>
      <c r="D24" s="187">
        <f t="shared" si="7"/>
        <v>20750441.900000006</v>
      </c>
      <c r="E24" s="187">
        <f t="shared" si="7"/>
        <v>28294070.300000001</v>
      </c>
      <c r="G24" s="204"/>
      <c r="H24" s="205"/>
    </row>
    <row r="25" spans="1:8" x14ac:dyDescent="0.3">
      <c r="A25" s="181" t="s">
        <v>15</v>
      </c>
      <c r="B25" s="188">
        <v>3916502.3</v>
      </c>
      <c r="C25" s="188">
        <v>5997454.7000000002</v>
      </c>
      <c r="D25" s="188">
        <v>9913957</v>
      </c>
      <c r="E25" s="188">
        <v>12057663</v>
      </c>
      <c r="G25" s="204"/>
      <c r="H25" s="205"/>
    </row>
    <row r="26" spans="1:8" x14ac:dyDescent="0.3">
      <c r="A26" s="181" t="s">
        <v>16</v>
      </c>
      <c r="B26" s="188">
        <v>0</v>
      </c>
      <c r="C26" s="188">
        <v>1153499.3</v>
      </c>
      <c r="D26" s="188">
        <v>1495126.6</v>
      </c>
      <c r="E26" s="188">
        <v>2519513.2000000002</v>
      </c>
      <c r="G26" s="204"/>
      <c r="H26" s="205"/>
    </row>
    <row r="27" spans="1:8" x14ac:dyDescent="0.3">
      <c r="A27" s="181" t="s">
        <v>17</v>
      </c>
      <c r="B27" s="188">
        <v>108510.3</v>
      </c>
      <c r="C27" s="188">
        <v>266599.40000000002</v>
      </c>
      <c r="D27" s="188">
        <v>375109.7</v>
      </c>
      <c r="E27" s="188">
        <v>533198.80000000005</v>
      </c>
      <c r="G27" s="204"/>
      <c r="H27" s="205"/>
    </row>
    <row r="28" spans="1:8" x14ac:dyDescent="0.3">
      <c r="A28" s="181" t="s">
        <v>18</v>
      </c>
      <c r="B28" s="188">
        <v>256688.1</v>
      </c>
      <c r="C28" s="188">
        <v>256688.1</v>
      </c>
      <c r="D28" s="188">
        <v>513376.1</v>
      </c>
      <c r="E28" s="188">
        <v>513376.1</v>
      </c>
      <c r="G28" s="204"/>
      <c r="H28" s="205"/>
    </row>
    <row r="29" spans="1:8" x14ac:dyDescent="0.3">
      <c r="A29" s="181" t="s">
        <v>19</v>
      </c>
      <c r="B29" s="188">
        <v>0</v>
      </c>
      <c r="C29" s="188">
        <v>133258.4</v>
      </c>
      <c r="D29" s="188">
        <v>133258.4</v>
      </c>
      <c r="E29" s="188">
        <v>266516.7</v>
      </c>
      <c r="G29" s="204"/>
      <c r="H29" s="205"/>
    </row>
    <row r="30" spans="1:8" x14ac:dyDescent="0.3">
      <c r="A30" s="181" t="s">
        <v>20</v>
      </c>
      <c r="B30" s="188">
        <v>0</v>
      </c>
      <c r="C30" s="188">
        <v>30245.599999999999</v>
      </c>
      <c r="D30" s="188">
        <v>30245.599999999999</v>
      </c>
      <c r="E30" s="188">
        <v>60491.3</v>
      </c>
      <c r="G30" s="204"/>
      <c r="H30" s="205"/>
    </row>
    <row r="31" spans="1:8" x14ac:dyDescent="0.3">
      <c r="A31" s="181" t="s">
        <v>21</v>
      </c>
      <c r="B31" s="188">
        <v>0</v>
      </c>
      <c r="C31" s="188">
        <v>329717.8</v>
      </c>
      <c r="D31" s="188">
        <v>329717.8</v>
      </c>
      <c r="E31" s="188">
        <v>659435.5</v>
      </c>
      <c r="G31" s="204"/>
      <c r="H31" s="205"/>
    </row>
    <row r="32" spans="1:8" ht="33" x14ac:dyDescent="0.3">
      <c r="A32" s="181" t="s">
        <v>22</v>
      </c>
      <c r="B32" s="188">
        <v>0</v>
      </c>
      <c r="C32" s="188">
        <v>24619.8</v>
      </c>
      <c r="D32" s="188">
        <v>24619.8</v>
      </c>
      <c r="E32" s="188">
        <v>49239.7</v>
      </c>
      <c r="G32" s="204"/>
      <c r="H32" s="205"/>
    </row>
    <row r="33" spans="1:8" x14ac:dyDescent="0.3">
      <c r="A33" s="181" t="s">
        <v>23</v>
      </c>
      <c r="B33" s="188">
        <v>0</v>
      </c>
      <c r="C33" s="188">
        <v>35398.400000000001</v>
      </c>
      <c r="D33" s="188">
        <v>35398.400000000001</v>
      </c>
      <c r="E33" s="188">
        <v>70796.7</v>
      </c>
      <c r="G33" s="204"/>
      <c r="H33" s="205"/>
    </row>
    <row r="34" spans="1:8" x14ac:dyDescent="0.3">
      <c r="A34" s="181" t="s">
        <v>24</v>
      </c>
      <c r="B34" s="188">
        <v>0</v>
      </c>
      <c r="C34" s="188">
        <v>0</v>
      </c>
      <c r="D34" s="188">
        <v>0</v>
      </c>
      <c r="E34" s="188">
        <v>14615.6</v>
      </c>
      <c r="G34" s="204"/>
      <c r="H34" s="205"/>
    </row>
    <row r="35" spans="1:8" x14ac:dyDescent="0.3">
      <c r="A35" s="181" t="s">
        <v>25</v>
      </c>
      <c r="B35" s="188">
        <v>0</v>
      </c>
      <c r="C35" s="188">
        <v>1761904.8</v>
      </c>
      <c r="D35" s="188">
        <v>1761904.8</v>
      </c>
      <c r="E35" s="188">
        <v>3523809.5</v>
      </c>
      <c r="G35" s="204"/>
      <c r="H35" s="205"/>
    </row>
    <row r="36" spans="1:8" x14ac:dyDescent="0.3">
      <c r="A36" s="181" t="s">
        <v>26</v>
      </c>
      <c r="B36" s="188">
        <v>1151611.6000000001</v>
      </c>
      <c r="C36" s="188">
        <v>1151611.6000000001</v>
      </c>
      <c r="D36" s="188">
        <v>2303223.2000000002</v>
      </c>
      <c r="E36" s="188">
        <v>2303223.2000000002</v>
      </c>
      <c r="G36" s="204"/>
      <c r="H36" s="205"/>
    </row>
    <row r="37" spans="1:8" ht="33" x14ac:dyDescent="0.3">
      <c r="A37" s="181" t="s">
        <v>27</v>
      </c>
      <c r="B37" s="188">
        <v>0</v>
      </c>
      <c r="C37" s="188">
        <v>36904.800000000003</v>
      </c>
      <c r="D37" s="188">
        <v>36904.800000000003</v>
      </c>
      <c r="E37" s="188">
        <v>73809.600000000006</v>
      </c>
      <c r="G37" s="204"/>
      <c r="H37" s="205"/>
    </row>
    <row r="38" spans="1:8" x14ac:dyDescent="0.3">
      <c r="A38" s="181" t="s">
        <v>28</v>
      </c>
      <c r="B38" s="188">
        <v>0</v>
      </c>
      <c r="C38" s="188">
        <v>82932.2</v>
      </c>
      <c r="D38" s="188">
        <v>82932.2</v>
      </c>
      <c r="E38" s="188">
        <v>165864.29999999999</v>
      </c>
      <c r="G38" s="204"/>
      <c r="H38" s="205"/>
    </row>
    <row r="39" spans="1:8" x14ac:dyDescent="0.3">
      <c r="A39" s="181" t="s">
        <v>29</v>
      </c>
      <c r="B39" s="188">
        <v>35457.599999999999</v>
      </c>
      <c r="C39" s="188">
        <v>49022.9</v>
      </c>
      <c r="D39" s="188">
        <v>84480.6</v>
      </c>
      <c r="E39" s="188">
        <v>98045.9</v>
      </c>
      <c r="G39" s="204"/>
      <c r="H39" s="205"/>
    </row>
    <row r="40" spans="1:8" x14ac:dyDescent="0.3">
      <c r="A40" s="181" t="s">
        <v>30</v>
      </c>
      <c r="B40" s="188">
        <v>0</v>
      </c>
      <c r="C40" s="188">
        <v>814152.6</v>
      </c>
      <c r="D40" s="188">
        <v>814152.6</v>
      </c>
      <c r="E40" s="188">
        <v>1628729.8</v>
      </c>
      <c r="G40" s="204"/>
      <c r="H40" s="205"/>
    </row>
    <row r="41" spans="1:8" x14ac:dyDescent="0.3">
      <c r="A41" s="189" t="s">
        <v>237</v>
      </c>
      <c r="B41" s="188">
        <v>50000</v>
      </c>
      <c r="C41" s="188">
        <v>100000</v>
      </c>
      <c r="D41" s="188">
        <v>150000</v>
      </c>
      <c r="E41" s="188">
        <v>200000</v>
      </c>
      <c r="H41" s="205"/>
    </row>
    <row r="42" spans="1:8" x14ac:dyDescent="0.3">
      <c r="A42" s="181" t="s">
        <v>131</v>
      </c>
      <c r="B42" s="188">
        <v>4625.7</v>
      </c>
      <c r="C42" s="188">
        <v>9251.2000000000007</v>
      </c>
      <c r="D42" s="188">
        <v>13876.8</v>
      </c>
      <c r="E42" s="188">
        <v>18502.400000000001</v>
      </c>
      <c r="G42" s="204"/>
      <c r="H42" s="205"/>
    </row>
    <row r="43" spans="1:8" x14ac:dyDescent="0.3">
      <c r="A43" s="181" t="s">
        <v>132</v>
      </c>
      <c r="B43" s="188">
        <v>14774.2</v>
      </c>
      <c r="C43" s="188">
        <v>29548.400000000001</v>
      </c>
      <c r="D43" s="188">
        <v>44322.6</v>
      </c>
      <c r="E43" s="188">
        <v>59096.800000000003</v>
      </c>
      <c r="G43" s="204"/>
      <c r="H43" s="205"/>
    </row>
    <row r="44" spans="1:8" x14ac:dyDescent="0.3">
      <c r="A44" s="181" t="s">
        <v>133</v>
      </c>
      <c r="B44" s="188">
        <v>166.5</v>
      </c>
      <c r="C44" s="188">
        <v>332.9</v>
      </c>
      <c r="D44" s="188">
        <v>499.4</v>
      </c>
      <c r="E44" s="188">
        <v>665.8</v>
      </c>
      <c r="H44" s="205"/>
    </row>
    <row r="45" spans="1:8" x14ac:dyDescent="0.3">
      <c r="A45" s="181" t="s">
        <v>134</v>
      </c>
      <c r="B45" s="188">
        <v>906.3</v>
      </c>
      <c r="C45" s="188">
        <v>1812.6</v>
      </c>
      <c r="D45" s="188">
        <v>2718.9</v>
      </c>
      <c r="E45" s="188">
        <v>3625.1</v>
      </c>
      <c r="G45" s="204"/>
      <c r="H45" s="205"/>
    </row>
    <row r="46" spans="1:8" x14ac:dyDescent="0.3">
      <c r="A46" s="181" t="s">
        <v>135</v>
      </c>
      <c r="B46" s="188">
        <v>0</v>
      </c>
      <c r="C46" s="188">
        <v>1543.6</v>
      </c>
      <c r="D46" s="188">
        <v>1543.6</v>
      </c>
      <c r="E46" s="188">
        <v>3087.1</v>
      </c>
      <c r="G46" s="204"/>
      <c r="H46" s="205"/>
    </row>
    <row r="47" spans="1:8" x14ac:dyDescent="0.3">
      <c r="A47" s="181" t="s">
        <v>136</v>
      </c>
      <c r="B47" s="188">
        <v>867691</v>
      </c>
      <c r="C47" s="188">
        <v>1735382</v>
      </c>
      <c r="D47" s="188">
        <v>2603073</v>
      </c>
      <c r="E47" s="188">
        <v>3470764.2</v>
      </c>
      <c r="G47" s="204"/>
      <c r="H47" s="205"/>
    </row>
    <row r="48" spans="1:8" x14ac:dyDescent="0.3">
      <c r="A48" s="181" t="s">
        <v>31</v>
      </c>
      <c r="B48" s="96">
        <f>+B49+B50+B51</f>
        <v>-55966002.600000001</v>
      </c>
      <c r="C48" s="96">
        <f t="shared" ref="C48:E48" si="8">+C49+C50+C51</f>
        <v>-39638901.700000003</v>
      </c>
      <c r="D48" s="96">
        <f t="shared" si="8"/>
        <v>-12098500.6</v>
      </c>
      <c r="E48" s="96">
        <f t="shared" si="8"/>
        <v>13808117.800000001</v>
      </c>
      <c r="G48" s="204"/>
      <c r="H48" s="205"/>
    </row>
    <row r="49" spans="1:8" x14ac:dyDescent="0.3">
      <c r="A49" s="190" t="s">
        <v>242</v>
      </c>
      <c r="B49" s="96">
        <v>-51966002.600000001</v>
      </c>
      <c r="C49" s="96">
        <v>-35638901.700000003</v>
      </c>
      <c r="D49" s="96">
        <v>-8098500.5999999996</v>
      </c>
      <c r="E49" s="96">
        <v>0</v>
      </c>
      <c r="H49" s="205"/>
    </row>
    <row r="50" spans="1:8" x14ac:dyDescent="0.3">
      <c r="A50" s="190" t="s">
        <v>141</v>
      </c>
      <c r="B50" s="98">
        <v>-4000000</v>
      </c>
      <c r="C50" s="98">
        <v>-4000000</v>
      </c>
      <c r="D50" s="98">
        <v>-4000000</v>
      </c>
      <c r="E50" s="98">
        <v>-4000000</v>
      </c>
      <c r="G50" s="204"/>
      <c r="H50" s="205"/>
    </row>
    <row r="51" spans="1:8" x14ac:dyDescent="0.3">
      <c r="A51" s="190" t="s">
        <v>142</v>
      </c>
      <c r="B51" s="191"/>
      <c r="C51" s="191"/>
      <c r="D51" s="191"/>
      <c r="E51" s="98">
        <f>17708000+100117.8</f>
        <v>17808117.800000001</v>
      </c>
      <c r="G51" s="204"/>
      <c r="H51" s="205"/>
    </row>
    <row r="52" spans="1:8" x14ac:dyDescent="0.3">
      <c r="A52" s="181" t="s">
        <v>32</v>
      </c>
      <c r="B52" s="96">
        <f>+B54+B62</f>
        <v>-23453000.500000004</v>
      </c>
      <c r="C52" s="96">
        <f t="shared" ref="C52:E52" si="9">+C54+C62</f>
        <v>-48125861.000000007</v>
      </c>
      <c r="D52" s="96">
        <f t="shared" si="9"/>
        <v>-58234221.499999993</v>
      </c>
      <c r="E52" s="96">
        <f t="shared" si="9"/>
        <v>131716420.2</v>
      </c>
      <c r="G52" s="204"/>
      <c r="H52" s="205"/>
    </row>
    <row r="53" spans="1:8" x14ac:dyDescent="0.3">
      <c r="A53" s="181" t="s">
        <v>33</v>
      </c>
      <c r="B53" s="182"/>
      <c r="C53" s="182"/>
      <c r="D53" s="182"/>
      <c r="E53" s="96"/>
      <c r="H53" s="205"/>
    </row>
    <row r="54" spans="1:8" x14ac:dyDescent="0.3">
      <c r="A54" s="181" t="s">
        <v>6</v>
      </c>
      <c r="B54" s="182">
        <f>+B56+B60</f>
        <v>-23526784.900000002</v>
      </c>
      <c r="C54" s="182">
        <f t="shared" ref="C54:E54" si="10">+C56+C60</f>
        <v>-40540519.300000004</v>
      </c>
      <c r="D54" s="182">
        <f t="shared" si="10"/>
        <v>-50064626.599999994</v>
      </c>
      <c r="E54" s="182">
        <f t="shared" si="10"/>
        <v>139957671</v>
      </c>
      <c r="G54" s="204"/>
      <c r="H54" s="205"/>
    </row>
    <row r="55" spans="1:8" x14ac:dyDescent="0.3">
      <c r="A55" s="181" t="s">
        <v>2</v>
      </c>
      <c r="B55" s="182"/>
      <c r="C55" s="182"/>
      <c r="D55" s="182"/>
      <c r="E55" s="96"/>
      <c r="H55" s="205"/>
    </row>
    <row r="56" spans="1:8" x14ac:dyDescent="0.3">
      <c r="A56" s="181" t="s">
        <v>34</v>
      </c>
      <c r="B56" s="192">
        <f>+B58+B59</f>
        <v>16309618.300000001</v>
      </c>
      <c r="C56" s="192">
        <f t="shared" ref="C56:E56" si="11">+C58+C59</f>
        <v>45905224.600000001</v>
      </c>
      <c r="D56" s="192">
        <f t="shared" si="11"/>
        <v>77433243.700000003</v>
      </c>
      <c r="E56" s="192">
        <f t="shared" si="11"/>
        <v>315015809.19999999</v>
      </c>
      <c r="G56" s="204"/>
      <c r="H56" s="205"/>
    </row>
    <row r="57" spans="1:8" x14ac:dyDescent="0.3">
      <c r="A57" s="184" t="s">
        <v>8</v>
      </c>
      <c r="B57" s="98"/>
      <c r="C57" s="98"/>
      <c r="D57" s="98"/>
      <c r="E57" s="192"/>
      <c r="H57" s="205"/>
    </row>
    <row r="58" spans="1:8" x14ac:dyDescent="0.3">
      <c r="A58" s="193" t="s">
        <v>126</v>
      </c>
      <c r="B58" s="188">
        <v>16309618.300000001</v>
      </c>
      <c r="C58" s="188">
        <v>45905224.600000001</v>
      </c>
      <c r="D58" s="188">
        <v>77433243.700000003</v>
      </c>
      <c r="E58" s="188">
        <v>132835809.2</v>
      </c>
      <c r="G58" s="204"/>
      <c r="H58" s="205"/>
    </row>
    <row r="59" spans="1:8" x14ac:dyDescent="0.3">
      <c r="A59" s="193" t="s">
        <v>123</v>
      </c>
      <c r="B59" s="186"/>
      <c r="C59" s="188"/>
      <c r="D59" s="188"/>
      <c r="E59" s="194">
        <v>182180000</v>
      </c>
      <c r="G59" s="204"/>
      <c r="H59" s="205"/>
    </row>
    <row r="60" spans="1:8" x14ac:dyDescent="0.3">
      <c r="A60" s="181" t="s">
        <v>35</v>
      </c>
      <c r="B60" s="182">
        <f>+B61</f>
        <v>-39836403.200000003</v>
      </c>
      <c r="C60" s="182">
        <f t="shared" ref="C60:D60" si="12">+C61</f>
        <v>-86445743.900000006</v>
      </c>
      <c r="D60" s="182">
        <f t="shared" si="12"/>
        <v>-127497870.3</v>
      </c>
      <c r="E60" s="96">
        <f>+E61</f>
        <v>-175058138.19999999</v>
      </c>
      <c r="G60" s="204"/>
      <c r="H60" s="205"/>
    </row>
    <row r="61" spans="1:8" x14ac:dyDescent="0.3">
      <c r="A61" s="181" t="s">
        <v>3</v>
      </c>
      <c r="B61" s="182">
        <v>-39836403.200000003</v>
      </c>
      <c r="C61" s="182">
        <v>-86445743.900000006</v>
      </c>
      <c r="D61" s="182">
        <v>-127497870.3</v>
      </c>
      <c r="E61" s="96">
        <v>-175058138.19999999</v>
      </c>
      <c r="G61" s="204"/>
      <c r="H61" s="205"/>
    </row>
    <row r="62" spans="1:8" ht="19.5" customHeight="1" x14ac:dyDescent="0.3">
      <c r="A62" s="181" t="s">
        <v>36</v>
      </c>
      <c r="B62" s="96">
        <f>+B64+B67</f>
        <v>73784.400000000009</v>
      </c>
      <c r="C62" s="96">
        <f t="shared" ref="C62:E62" si="13">+C64+C67</f>
        <v>-7585341.7000000002</v>
      </c>
      <c r="D62" s="96">
        <f t="shared" si="13"/>
        <v>-8169594.8999999994</v>
      </c>
      <c r="E62" s="96">
        <f t="shared" si="13"/>
        <v>-8241250.7999999998</v>
      </c>
      <c r="G62" s="204"/>
      <c r="H62" s="205"/>
    </row>
    <row r="63" spans="1:8" x14ac:dyDescent="0.3">
      <c r="A63" s="181" t="s">
        <v>2</v>
      </c>
      <c r="B63" s="182"/>
      <c r="C63" s="182"/>
      <c r="D63" s="182"/>
      <c r="E63" s="96"/>
      <c r="H63" s="205"/>
    </row>
    <row r="64" spans="1:8" ht="33" x14ac:dyDescent="0.3">
      <c r="A64" s="181" t="s">
        <v>37</v>
      </c>
      <c r="B64" s="96">
        <f>+B66</f>
        <v>188180.1</v>
      </c>
      <c r="C64" s="96">
        <f t="shared" ref="C64:E64" si="14">+C66</f>
        <v>188180.1</v>
      </c>
      <c r="D64" s="96">
        <f t="shared" si="14"/>
        <v>382821.2</v>
      </c>
      <c r="E64" s="96">
        <f t="shared" si="14"/>
        <v>382821.2</v>
      </c>
      <c r="G64" s="204"/>
      <c r="H64" s="205"/>
    </row>
    <row r="65" spans="1:9" x14ac:dyDescent="0.3">
      <c r="A65" s="181" t="s">
        <v>8</v>
      </c>
      <c r="B65" s="182"/>
      <c r="C65" s="182"/>
      <c r="D65" s="182"/>
      <c r="E65" s="96"/>
      <c r="H65" s="205"/>
    </row>
    <row r="66" spans="1:9" x14ac:dyDescent="0.3">
      <c r="A66" s="184" t="s">
        <v>38</v>
      </c>
      <c r="B66" s="182">
        <v>188180.1</v>
      </c>
      <c r="C66" s="182">
        <v>188180.1</v>
      </c>
      <c r="D66" s="96">
        <v>382821.2</v>
      </c>
      <c r="E66" s="96">
        <v>382821.2</v>
      </c>
      <c r="G66" s="204"/>
      <c r="H66" s="205"/>
    </row>
    <row r="67" spans="1:9" ht="33" x14ac:dyDescent="0.3">
      <c r="A67" s="181" t="s">
        <v>39</v>
      </c>
      <c r="B67" s="182">
        <f>+B68+B71</f>
        <v>-114395.7</v>
      </c>
      <c r="C67" s="182">
        <f t="shared" ref="C67:E67" si="15">+C68+C71</f>
        <v>-7773521.7999999998</v>
      </c>
      <c r="D67" s="182">
        <f>+D68+D71</f>
        <v>-8552416.0999999996</v>
      </c>
      <c r="E67" s="182">
        <f t="shared" si="15"/>
        <v>-8624072</v>
      </c>
      <c r="G67" s="204"/>
      <c r="H67" s="205"/>
    </row>
    <row r="68" spans="1:9" x14ac:dyDescent="0.3">
      <c r="A68" s="181" t="s">
        <v>3</v>
      </c>
      <c r="B68" s="182">
        <f>+B70</f>
        <v>0</v>
      </c>
      <c r="C68" s="182">
        <f t="shared" ref="C68:E68" si="16">+C70</f>
        <v>-7490994.5</v>
      </c>
      <c r="D68" s="182">
        <f t="shared" si="16"/>
        <v>-7490994.5</v>
      </c>
      <c r="E68" s="182">
        <f t="shared" si="16"/>
        <v>-7490994.5</v>
      </c>
      <c r="G68" s="204"/>
      <c r="H68" s="205"/>
    </row>
    <row r="69" spans="1:9" x14ac:dyDescent="0.3">
      <c r="A69" s="181" t="s">
        <v>8</v>
      </c>
      <c r="B69" s="182"/>
      <c r="C69" s="182"/>
      <c r="D69" s="182"/>
      <c r="E69" s="96"/>
      <c r="H69" s="205"/>
    </row>
    <row r="70" spans="1:9" s="198" customFormat="1" ht="49.5" x14ac:dyDescent="0.3">
      <c r="A70" s="184" t="s">
        <v>40</v>
      </c>
      <c r="B70" s="195">
        <v>0</v>
      </c>
      <c r="C70" s="195">
        <v>-7490994.5</v>
      </c>
      <c r="D70" s="195">
        <v>-7490994.5</v>
      </c>
      <c r="E70" s="196">
        <f>-7490994.49896-0.00104</f>
        <v>-7490994.5</v>
      </c>
      <c r="F70" s="197"/>
      <c r="G70" s="204"/>
      <c r="H70" s="205"/>
      <c r="I70" s="197"/>
    </row>
    <row r="71" spans="1:9" x14ac:dyDescent="0.3">
      <c r="A71" s="199" t="s">
        <v>116</v>
      </c>
      <c r="B71" s="195">
        <f>+B73+B74</f>
        <v>-114395.7</v>
      </c>
      <c r="C71" s="195">
        <f t="shared" ref="C71:E71" si="17">+C73+C74</f>
        <v>-282527.3</v>
      </c>
      <c r="D71" s="195">
        <f t="shared" si="17"/>
        <v>-1061421.6000000001</v>
      </c>
      <c r="E71" s="195">
        <f t="shared" si="17"/>
        <v>-1133077.5</v>
      </c>
      <c r="G71" s="204"/>
      <c r="H71" s="205"/>
    </row>
    <row r="72" spans="1:9" x14ac:dyDescent="0.3">
      <c r="A72" s="181" t="s">
        <v>8</v>
      </c>
      <c r="B72" s="195"/>
      <c r="C72" s="195"/>
      <c r="D72" s="195"/>
      <c r="E72" s="96"/>
      <c r="G72" s="197"/>
      <c r="H72" s="205"/>
    </row>
    <row r="73" spans="1:9" ht="33" x14ac:dyDescent="0.3">
      <c r="A73" s="184" t="s">
        <v>42</v>
      </c>
      <c r="B73" s="195">
        <v>0</v>
      </c>
      <c r="C73" s="195">
        <v>0</v>
      </c>
      <c r="D73" s="195">
        <v>-730687.5</v>
      </c>
      <c r="E73" s="195">
        <v>-730687.5</v>
      </c>
      <c r="G73" s="204"/>
      <c r="H73" s="205"/>
    </row>
    <row r="74" spans="1:9" x14ac:dyDescent="0.3">
      <c r="A74" s="184" t="s">
        <v>130</v>
      </c>
      <c r="B74" s="195">
        <v>-114395.7</v>
      </c>
      <c r="C74" s="195">
        <v>-282527.3</v>
      </c>
      <c r="D74" s="195">
        <v>-330734.09999999998</v>
      </c>
      <c r="E74" s="195">
        <v>-402390</v>
      </c>
      <c r="G74" s="204"/>
      <c r="H74" s="205"/>
    </row>
    <row r="76" spans="1:9" x14ac:dyDescent="0.3">
      <c r="B76" s="201"/>
      <c r="C76" s="201"/>
      <c r="D76" s="201"/>
      <c r="E76" s="201"/>
    </row>
    <row r="77" spans="1:9" x14ac:dyDescent="0.3">
      <c r="B77" s="203"/>
      <c r="C77" s="203"/>
      <c r="D77" s="203"/>
      <c r="E77" s="203"/>
    </row>
    <row r="78" spans="1:9" x14ac:dyDescent="0.3">
      <c r="B78" s="203"/>
      <c r="C78" s="203"/>
      <c r="D78" s="203"/>
      <c r="E78" s="203"/>
    </row>
    <row r="79" spans="1:9" x14ac:dyDescent="0.3">
      <c r="B79" s="203"/>
      <c r="C79" s="203"/>
      <c r="D79" s="203"/>
      <c r="E79" s="203"/>
    </row>
    <row r="80" spans="1:9" x14ac:dyDescent="0.3">
      <c r="B80" s="201"/>
      <c r="C80" s="201"/>
      <c r="D80" s="201"/>
      <c r="E80" s="201"/>
    </row>
    <row r="83" spans="2:5" x14ac:dyDescent="0.3">
      <c r="B83" s="201"/>
      <c r="C83" s="201"/>
      <c r="D83" s="201"/>
      <c r="E83" s="201"/>
    </row>
  </sheetData>
  <customSheetViews>
    <customSheetView guid="{5D5DD5D5-8826-4378-8B5B-2DD31F0E351F}">
      <selection activeCell="F15" sqref="F15"/>
      <pageMargins left="0.7" right="0.7" top="0.75" bottom="0.75" header="0.3" footer="0.3"/>
      <pageSetup scale="80" orientation="landscape" r:id="rId1"/>
    </customSheetView>
    <customSheetView guid="{3682F7DD-7F98-4102-BB83-36A68CC41221}" topLeftCell="A55">
      <selection activeCell="E69" sqref="E69"/>
      <pageMargins left="0.7" right="0.7" top="0.75" bottom="0.75" header="0.3" footer="0.3"/>
      <pageSetup scale="80" orientation="landscape" r:id="rId2"/>
    </customSheetView>
    <customSheetView guid="{CCC65AA1-3983-4378-9535-7DDE7812BACC}" topLeftCell="A29">
      <selection activeCell="D60" sqref="D60"/>
      <pageMargins left="0.7" right="0.7" top="0.75" bottom="0.75" header="0.3" footer="0.3"/>
      <pageSetup scale="80" orientation="landscape" r:id="rId3"/>
    </customSheetView>
    <customSheetView guid="{B2606A4C-0495-454B-9701-76462D908775}" topLeftCell="A49">
      <selection activeCell="L68" sqref="L68"/>
      <pageMargins left="0.7" right="0.7" top="0.75" bottom="0.75" header="0.3" footer="0.3"/>
      <pageSetup scale="80" orientation="landscape" r:id="rId4"/>
    </customSheetView>
    <customSheetView guid="{9CA44947-B8B7-4CC8-BC12-BEED246327DF}">
      <selection activeCell="D9" sqref="D9"/>
      <pageMargins left="0.7" right="0.7" top="0.75" bottom="0.75" header="0.3" footer="0.3"/>
      <pageSetup scale="80" orientation="landscape" r:id="rId5"/>
    </customSheetView>
    <customSheetView guid="{6286D36E-04C0-4AE9-BCB6-15899B0222FB}">
      <selection activeCell="A20" sqref="A20"/>
      <pageMargins left="0.7" right="0.7" top="0.75" bottom="0.75" header="0.3" footer="0.3"/>
      <pageSetup scale="80" orientation="landscape" r:id="rId6"/>
    </customSheetView>
    <customSheetView guid="{7DC48BE1-46DF-4852-90F0-C5EC3EE8E643}" topLeftCell="A46">
      <selection activeCell="B70" sqref="B70"/>
      <pageMargins left="0.7" right="0.7" top="0.75" bottom="0.75" header="0.3" footer="0.3"/>
      <pageSetup scale="80" orientation="landscape" r:id="rId7"/>
    </customSheetView>
    <customSheetView guid="{DB245D2B-C517-4E3B-A122-3DD0C9993795}" topLeftCell="A40">
      <selection activeCell="E1" sqref="E1:E1048576"/>
      <pageMargins left="0.7" right="0.7" top="0.75" bottom="0.75" header="0.3" footer="0.3"/>
      <pageSetup scale="80" orientation="landscape" r:id="rId8"/>
    </customSheetView>
  </customSheetViews>
  <mergeCells count="1">
    <mergeCell ref="A3:E3"/>
  </mergeCells>
  <pageMargins left="0.7" right="0.7" top="0.75" bottom="0.75" header="0.3" footer="0.3"/>
  <pageSetup scale="8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1"/>
  <sheetViews>
    <sheetView topLeftCell="A46" zoomScaleNormal="100" zoomScaleSheetLayoutView="100" workbookViewId="0">
      <selection activeCell="E10" sqref="E10:E15"/>
    </sheetView>
  </sheetViews>
  <sheetFormatPr defaultColWidth="9.140625" defaultRowHeight="16.5" x14ac:dyDescent="0.3"/>
  <cols>
    <col min="1" max="1" width="13.85546875" style="64" customWidth="1"/>
    <col min="2" max="2" width="16" style="1" customWidth="1"/>
    <col min="3" max="3" width="74.85546875" style="1" customWidth="1"/>
    <col min="4" max="7" width="24.85546875" style="60" customWidth="1"/>
    <col min="8" max="8" width="20.42578125" style="2" customWidth="1"/>
    <col min="9" max="9" width="19" style="2" bestFit="1" customWidth="1"/>
    <col min="10" max="11" width="16.42578125" style="2" customWidth="1"/>
    <col min="12" max="12" width="9.140625" style="2"/>
    <col min="13" max="16384" width="9.140625" style="1"/>
  </cols>
  <sheetData>
    <row r="1" spans="1:14" ht="21.75" customHeight="1" x14ac:dyDescent="0.3">
      <c r="A1" s="63"/>
      <c r="D1" s="59"/>
      <c r="E1" s="59"/>
      <c r="F1" s="59"/>
      <c r="G1" s="59" t="s">
        <v>148</v>
      </c>
    </row>
    <row r="2" spans="1:14" ht="33" customHeight="1" x14ac:dyDescent="0.3">
      <c r="A2" s="63"/>
      <c r="D2" s="59"/>
      <c r="E2" s="59"/>
      <c r="F2" s="59"/>
      <c r="G2" s="59" t="s">
        <v>149</v>
      </c>
    </row>
    <row r="3" spans="1:14" ht="66.75" customHeight="1" x14ac:dyDescent="0.3">
      <c r="A3" s="229" t="s">
        <v>153</v>
      </c>
      <c r="B3" s="229"/>
      <c r="C3" s="229"/>
      <c r="D3" s="229"/>
      <c r="E3" s="229"/>
      <c r="F3" s="229"/>
      <c r="G3" s="229"/>
    </row>
    <row r="4" spans="1:14" x14ac:dyDescent="0.3">
      <c r="A4" s="63"/>
    </row>
    <row r="5" spans="1:14" ht="21.75" customHeight="1" x14ac:dyDescent="0.3">
      <c r="A5" s="63"/>
      <c r="D5" s="61"/>
      <c r="E5" s="61"/>
      <c r="F5" s="61"/>
      <c r="G5" s="61" t="s">
        <v>4</v>
      </c>
      <c r="H5" s="3"/>
    </row>
    <row r="6" spans="1:14" ht="29.25" customHeight="1" x14ac:dyDescent="0.3">
      <c r="A6" s="230" t="s">
        <v>43</v>
      </c>
      <c r="B6" s="230"/>
      <c r="C6" s="230" t="s">
        <v>44</v>
      </c>
      <c r="D6" s="231" t="s">
        <v>144</v>
      </c>
      <c r="E6" s="231" t="s">
        <v>145</v>
      </c>
      <c r="F6" s="231" t="s">
        <v>146</v>
      </c>
      <c r="G6" s="231" t="s">
        <v>147</v>
      </c>
      <c r="H6" s="5"/>
    </row>
    <row r="7" spans="1:14" ht="25.5" customHeight="1" x14ac:dyDescent="0.3">
      <c r="A7" s="66" t="s">
        <v>45</v>
      </c>
      <c r="B7" s="65" t="s">
        <v>46</v>
      </c>
      <c r="C7" s="230"/>
      <c r="D7" s="231"/>
      <c r="E7" s="231"/>
      <c r="F7" s="231"/>
      <c r="G7" s="231"/>
      <c r="H7" s="58"/>
      <c r="I7" s="4"/>
      <c r="J7" s="4"/>
      <c r="K7" s="4"/>
    </row>
    <row r="8" spans="1:14" ht="38.25" customHeight="1" x14ac:dyDescent="0.3">
      <c r="A8" s="67"/>
      <c r="B8" s="68"/>
      <c r="C8" s="69" t="s">
        <v>47</v>
      </c>
      <c r="D8" s="70">
        <f>D10+D36+D44+D56+D84</f>
        <v>42822912.70000001</v>
      </c>
      <c r="E8" s="70">
        <f>E10+E36+E44+E56+E84</f>
        <v>102871925.3</v>
      </c>
      <c r="F8" s="70">
        <f>F10+F36+F44+F56+F84</f>
        <v>159859127.90000001</v>
      </c>
      <c r="G8" s="70">
        <f>G10+G36+G44+G56+G84</f>
        <v>237897533.89999998</v>
      </c>
      <c r="H8" s="5"/>
      <c r="I8" s="6"/>
      <c r="J8" s="7"/>
      <c r="K8" s="4"/>
    </row>
    <row r="9" spans="1:14" s="5" customFormat="1" ht="33.75" customHeight="1" x14ac:dyDescent="0.3">
      <c r="A9" s="220"/>
      <c r="B9" s="220"/>
      <c r="C9" s="71" t="s">
        <v>3</v>
      </c>
      <c r="D9" s="72"/>
      <c r="E9" s="72"/>
      <c r="F9" s="72"/>
      <c r="G9" s="72"/>
      <c r="I9" s="8"/>
      <c r="J9" s="8"/>
      <c r="K9" s="8"/>
      <c r="L9" s="8"/>
      <c r="M9" s="8"/>
      <c r="N9" s="8"/>
    </row>
    <row r="10" spans="1:14" ht="29.25" customHeight="1" x14ac:dyDescent="0.3">
      <c r="A10" s="221">
        <v>1211</v>
      </c>
      <c r="B10" s="227"/>
      <c r="C10" s="232" t="s">
        <v>49</v>
      </c>
      <c r="D10" s="219">
        <f>+D17+D23+D29</f>
        <v>39840281.200000003</v>
      </c>
      <c r="E10" s="219">
        <f>+E17+E23+E29</f>
        <v>93940616.400000006</v>
      </c>
      <c r="F10" s="219">
        <f>+F17+F23+F29</f>
        <v>134992742.80000001</v>
      </c>
      <c r="G10" s="219">
        <f>+G17+G23+G29</f>
        <v>182553010.69999999</v>
      </c>
      <c r="I10" s="4"/>
      <c r="J10" s="4"/>
      <c r="K10" s="4"/>
      <c r="L10" s="4"/>
      <c r="M10" s="4"/>
      <c r="N10" s="4"/>
    </row>
    <row r="11" spans="1:14" x14ac:dyDescent="0.3">
      <c r="A11" s="221"/>
      <c r="B11" s="227"/>
      <c r="C11" s="218"/>
      <c r="D11" s="219"/>
      <c r="E11" s="219"/>
      <c r="F11" s="219"/>
      <c r="G11" s="219"/>
      <c r="I11" s="4"/>
      <c r="J11" s="4"/>
      <c r="K11" s="4"/>
      <c r="L11" s="4"/>
      <c r="M11" s="4"/>
      <c r="N11" s="4"/>
    </row>
    <row r="12" spans="1:14" ht="27" customHeight="1" x14ac:dyDescent="0.3">
      <c r="A12" s="221"/>
      <c r="B12" s="227"/>
      <c r="C12" s="216" t="s">
        <v>50</v>
      </c>
      <c r="D12" s="219"/>
      <c r="E12" s="219"/>
      <c r="F12" s="219"/>
      <c r="G12" s="219"/>
      <c r="I12" s="4"/>
      <c r="J12" s="4"/>
      <c r="K12" s="4"/>
      <c r="L12" s="4"/>
      <c r="M12" s="4"/>
      <c r="N12" s="4"/>
    </row>
    <row r="13" spans="1:14" ht="41.25" customHeight="1" x14ac:dyDescent="0.3">
      <c r="A13" s="221"/>
      <c r="B13" s="227"/>
      <c r="C13" s="216"/>
      <c r="D13" s="219"/>
      <c r="E13" s="219"/>
      <c r="F13" s="219"/>
      <c r="G13" s="219"/>
      <c r="I13" s="4"/>
      <c r="J13" s="4"/>
      <c r="K13" s="4"/>
      <c r="L13" s="4"/>
      <c r="M13" s="4"/>
      <c r="N13" s="4"/>
    </row>
    <row r="14" spans="1:14" ht="23.25" customHeight="1" x14ac:dyDescent="0.3">
      <c r="A14" s="221"/>
      <c r="B14" s="227"/>
      <c r="C14" s="216" t="s">
        <v>51</v>
      </c>
      <c r="D14" s="219"/>
      <c r="E14" s="219"/>
      <c r="F14" s="219"/>
      <c r="G14" s="219"/>
      <c r="I14" s="4"/>
      <c r="J14" s="4"/>
      <c r="K14" s="4"/>
      <c r="L14" s="4"/>
      <c r="M14" s="4"/>
      <c r="N14" s="4"/>
    </row>
    <row r="15" spans="1:14" ht="36" customHeight="1" x14ac:dyDescent="0.3">
      <c r="A15" s="221"/>
      <c r="B15" s="227"/>
      <c r="C15" s="216"/>
      <c r="D15" s="219"/>
      <c r="E15" s="219"/>
      <c r="F15" s="219"/>
      <c r="G15" s="219"/>
      <c r="I15" s="4"/>
      <c r="J15" s="4"/>
      <c r="K15" s="4"/>
      <c r="L15" s="4"/>
      <c r="M15" s="4"/>
      <c r="N15" s="4"/>
    </row>
    <row r="16" spans="1:14" ht="31.5" customHeight="1" x14ac:dyDescent="0.3">
      <c r="A16" s="228" t="s">
        <v>48</v>
      </c>
      <c r="B16" s="228"/>
      <c r="C16" s="228"/>
      <c r="D16" s="228"/>
      <c r="E16" s="228"/>
      <c r="F16" s="228"/>
      <c r="G16" s="228"/>
      <c r="I16" s="4"/>
      <c r="J16" s="4"/>
      <c r="K16" s="4"/>
      <c r="L16" s="4"/>
      <c r="M16" s="4"/>
      <c r="N16" s="4"/>
    </row>
    <row r="17" spans="1:14" s="9" customFormat="1" ht="23.25" customHeight="1" x14ac:dyDescent="0.3">
      <c r="A17" s="233"/>
      <c r="B17" s="224">
        <v>43001</v>
      </c>
      <c r="C17" s="216" t="s">
        <v>52</v>
      </c>
      <c r="D17" s="214">
        <f>-'hav.1-1'!B61</f>
        <v>39836403.200000003</v>
      </c>
      <c r="E17" s="214">
        <f>-'hav.1-1'!C61</f>
        <v>86445743.900000006</v>
      </c>
      <c r="F17" s="211">
        <f>-'hav.1-1'!D61</f>
        <v>127497870.3</v>
      </c>
      <c r="G17" s="214">
        <f>-'hav.1-1'!E61</f>
        <v>175058138.19999999</v>
      </c>
      <c r="H17" s="2"/>
      <c r="I17" s="4"/>
      <c r="J17" s="4"/>
      <c r="K17" s="10"/>
      <c r="L17" s="10"/>
      <c r="M17" s="10"/>
      <c r="N17" s="10"/>
    </row>
    <row r="18" spans="1:14" s="9" customFormat="1" ht="30.75" customHeight="1" x14ac:dyDescent="0.3">
      <c r="A18" s="233"/>
      <c r="B18" s="224"/>
      <c r="C18" s="216"/>
      <c r="D18" s="214"/>
      <c r="E18" s="214"/>
      <c r="F18" s="212"/>
      <c r="G18" s="214"/>
      <c r="H18" s="2"/>
      <c r="I18" s="4"/>
      <c r="J18" s="4"/>
      <c r="K18" s="10"/>
      <c r="L18" s="10"/>
      <c r="M18" s="10"/>
      <c r="N18" s="10"/>
    </row>
    <row r="19" spans="1:14" s="9" customFormat="1" ht="24.75" customHeight="1" x14ac:dyDescent="0.3">
      <c r="A19" s="233"/>
      <c r="B19" s="224"/>
      <c r="C19" s="216" t="s">
        <v>53</v>
      </c>
      <c r="D19" s="214"/>
      <c r="E19" s="214"/>
      <c r="F19" s="212"/>
      <c r="G19" s="214"/>
      <c r="H19" s="2"/>
      <c r="I19" s="4"/>
      <c r="J19" s="4"/>
      <c r="K19" s="10"/>
      <c r="L19" s="10"/>
      <c r="M19" s="10"/>
      <c r="N19" s="10"/>
    </row>
    <row r="20" spans="1:14" s="9" customFormat="1" ht="51" customHeight="1" x14ac:dyDescent="0.3">
      <c r="A20" s="233"/>
      <c r="B20" s="224"/>
      <c r="C20" s="216"/>
      <c r="D20" s="214"/>
      <c r="E20" s="214"/>
      <c r="F20" s="212"/>
      <c r="G20" s="214"/>
      <c r="H20" s="2"/>
      <c r="I20" s="4"/>
      <c r="J20" s="4"/>
      <c r="K20" s="10"/>
      <c r="L20" s="10"/>
      <c r="M20" s="10"/>
      <c r="N20" s="10"/>
    </row>
    <row r="21" spans="1:14" s="9" customFormat="1" ht="26.25" customHeight="1" x14ac:dyDescent="0.3">
      <c r="A21" s="233"/>
      <c r="B21" s="224"/>
      <c r="C21" s="216" t="s">
        <v>54</v>
      </c>
      <c r="D21" s="214"/>
      <c r="E21" s="214"/>
      <c r="F21" s="212"/>
      <c r="G21" s="214"/>
      <c r="H21" s="2"/>
      <c r="I21" s="4"/>
      <c r="J21" s="4"/>
      <c r="K21" s="10"/>
      <c r="L21" s="10"/>
      <c r="M21" s="10"/>
      <c r="N21" s="10"/>
    </row>
    <row r="22" spans="1:14" s="9" customFormat="1" ht="19.5" customHeight="1" x14ac:dyDescent="0.3">
      <c r="A22" s="233"/>
      <c r="B22" s="224"/>
      <c r="C22" s="216"/>
      <c r="D22" s="214"/>
      <c r="E22" s="214"/>
      <c r="F22" s="213"/>
      <c r="G22" s="214"/>
      <c r="H22" s="2"/>
      <c r="I22" s="4"/>
      <c r="J22" s="4"/>
      <c r="K22" s="10"/>
      <c r="L22" s="10"/>
      <c r="M22" s="10"/>
      <c r="N22" s="10"/>
    </row>
    <row r="23" spans="1:14" ht="9.75" customHeight="1" x14ac:dyDescent="0.3">
      <c r="A23" s="221"/>
      <c r="B23" s="224">
        <v>44001</v>
      </c>
      <c r="C23" s="215" t="s">
        <v>55</v>
      </c>
      <c r="D23" s="214">
        <f>-'hav.1-1'!B70</f>
        <v>0</v>
      </c>
      <c r="E23" s="214">
        <f>-'hav.1-1'!C70</f>
        <v>7490994.5</v>
      </c>
      <c r="F23" s="211">
        <f>-'hav.1-1'!D70</f>
        <v>7490994.5</v>
      </c>
      <c r="G23" s="214">
        <f>-'hav.1-1'!E70</f>
        <v>7490994.5</v>
      </c>
      <c r="I23" s="4"/>
      <c r="J23" s="4"/>
      <c r="K23" s="4"/>
      <c r="L23" s="4"/>
      <c r="M23" s="4"/>
      <c r="N23" s="4"/>
    </row>
    <row r="24" spans="1:14" ht="63.75" customHeight="1" x14ac:dyDescent="0.3">
      <c r="A24" s="221"/>
      <c r="B24" s="224"/>
      <c r="C24" s="216"/>
      <c r="D24" s="214"/>
      <c r="E24" s="214"/>
      <c r="F24" s="212"/>
      <c r="G24" s="214"/>
      <c r="I24" s="4"/>
      <c r="J24" s="4"/>
      <c r="K24" s="4"/>
      <c r="L24" s="4"/>
      <c r="M24" s="4"/>
      <c r="N24" s="4"/>
    </row>
    <row r="25" spans="1:14" ht="27" customHeight="1" x14ac:dyDescent="0.3">
      <c r="A25" s="221"/>
      <c r="B25" s="224"/>
      <c r="C25" s="215" t="s">
        <v>143</v>
      </c>
      <c r="D25" s="214"/>
      <c r="E25" s="214"/>
      <c r="F25" s="212"/>
      <c r="G25" s="214"/>
      <c r="I25" s="4"/>
      <c r="J25" s="4"/>
      <c r="K25" s="4"/>
      <c r="L25" s="4"/>
      <c r="M25" s="4"/>
      <c r="N25" s="4"/>
    </row>
    <row r="26" spans="1:14" ht="78.75" customHeight="1" x14ac:dyDescent="0.3">
      <c r="A26" s="221"/>
      <c r="B26" s="224"/>
      <c r="C26" s="216"/>
      <c r="D26" s="214"/>
      <c r="E26" s="214"/>
      <c r="F26" s="212"/>
      <c r="G26" s="214"/>
      <c r="H26" s="58"/>
      <c r="I26" s="4"/>
      <c r="J26" s="4"/>
      <c r="K26" s="4"/>
      <c r="L26" s="4"/>
      <c r="M26" s="4"/>
      <c r="N26" s="4"/>
    </row>
    <row r="27" spans="1:14" ht="23.25" customHeight="1" x14ac:dyDescent="0.3">
      <c r="A27" s="221"/>
      <c r="B27" s="224"/>
      <c r="C27" s="216" t="s">
        <v>56</v>
      </c>
      <c r="D27" s="214"/>
      <c r="E27" s="214"/>
      <c r="F27" s="212"/>
      <c r="G27" s="214"/>
      <c r="I27" s="4"/>
      <c r="J27" s="4"/>
      <c r="K27" s="4"/>
      <c r="L27" s="4"/>
      <c r="M27" s="4"/>
      <c r="N27" s="4"/>
    </row>
    <row r="28" spans="1:14" ht="24" customHeight="1" x14ac:dyDescent="0.3">
      <c r="A28" s="221"/>
      <c r="B28" s="224"/>
      <c r="C28" s="216"/>
      <c r="D28" s="214"/>
      <c r="E28" s="214"/>
      <c r="F28" s="213"/>
      <c r="G28" s="214"/>
      <c r="I28" s="4"/>
      <c r="J28" s="4"/>
      <c r="K28" s="4"/>
      <c r="L28" s="4"/>
      <c r="M28" s="4"/>
      <c r="N28" s="4"/>
    </row>
    <row r="29" spans="1:14" ht="27" customHeight="1" x14ac:dyDescent="0.3">
      <c r="A29" s="221"/>
      <c r="B29" s="224">
        <v>45001</v>
      </c>
      <c r="C29" s="216" t="s">
        <v>57</v>
      </c>
      <c r="D29" s="211">
        <f>-'hav.1-1'!B16</f>
        <v>3878</v>
      </c>
      <c r="E29" s="211">
        <f>-'hav.1-1'!C16</f>
        <v>3878</v>
      </c>
      <c r="F29" s="211">
        <f>-'hav.1-1'!D16</f>
        <v>3878</v>
      </c>
      <c r="G29" s="214">
        <f>-'hav.1-1'!E16</f>
        <v>3878</v>
      </c>
      <c r="I29" s="4"/>
      <c r="J29" s="4"/>
      <c r="K29" s="4"/>
      <c r="L29" s="4"/>
      <c r="M29" s="4"/>
      <c r="N29" s="4"/>
    </row>
    <row r="30" spans="1:14" ht="18.75" customHeight="1" x14ac:dyDescent="0.3">
      <c r="A30" s="221"/>
      <c r="B30" s="224"/>
      <c r="C30" s="216"/>
      <c r="D30" s="212"/>
      <c r="E30" s="212"/>
      <c r="F30" s="212"/>
      <c r="G30" s="214"/>
      <c r="I30" s="4"/>
      <c r="J30" s="4"/>
      <c r="K30" s="4"/>
      <c r="L30" s="4"/>
      <c r="M30" s="4"/>
      <c r="N30" s="4"/>
    </row>
    <row r="31" spans="1:14" ht="49.5" customHeight="1" x14ac:dyDescent="0.3">
      <c r="A31" s="221"/>
      <c r="B31" s="224"/>
      <c r="C31" s="216" t="s">
        <v>58</v>
      </c>
      <c r="D31" s="212"/>
      <c r="E31" s="212"/>
      <c r="F31" s="212"/>
      <c r="G31" s="214"/>
      <c r="I31" s="4"/>
      <c r="J31" s="4"/>
      <c r="K31" s="4"/>
      <c r="L31" s="4"/>
      <c r="M31" s="4"/>
      <c r="N31" s="4"/>
    </row>
    <row r="32" spans="1:14" ht="29.25" customHeight="1" x14ac:dyDescent="0.3">
      <c r="A32" s="221"/>
      <c r="B32" s="224"/>
      <c r="C32" s="216"/>
      <c r="D32" s="212"/>
      <c r="E32" s="212"/>
      <c r="F32" s="212"/>
      <c r="G32" s="214"/>
      <c r="I32" s="4"/>
      <c r="J32" s="4"/>
      <c r="K32" s="4"/>
      <c r="L32" s="4"/>
      <c r="M32" s="4"/>
      <c r="N32" s="4"/>
    </row>
    <row r="33" spans="1:14" ht="35.25" customHeight="1" x14ac:dyDescent="0.3">
      <c r="A33" s="221"/>
      <c r="B33" s="224"/>
      <c r="C33" s="216" t="s">
        <v>59</v>
      </c>
      <c r="D33" s="212"/>
      <c r="E33" s="212"/>
      <c r="F33" s="212"/>
      <c r="G33" s="214"/>
      <c r="I33" s="4"/>
      <c r="J33" s="4"/>
      <c r="K33" s="4"/>
      <c r="L33" s="4"/>
      <c r="M33" s="4"/>
      <c r="N33" s="4"/>
    </row>
    <row r="34" spans="1:14" ht="40.5" customHeight="1" x14ac:dyDescent="0.3">
      <c r="A34" s="221"/>
      <c r="B34" s="224"/>
      <c r="C34" s="216"/>
      <c r="D34" s="213"/>
      <c r="E34" s="213"/>
      <c r="F34" s="213"/>
      <c r="G34" s="214"/>
      <c r="I34" s="4"/>
      <c r="J34" s="4"/>
      <c r="K34" s="4"/>
      <c r="L34" s="4"/>
      <c r="M34" s="4"/>
      <c r="N34" s="4"/>
    </row>
    <row r="35" spans="1:14" s="5" customFormat="1" ht="45.75" customHeight="1" x14ac:dyDescent="0.3">
      <c r="A35" s="220"/>
      <c r="B35" s="220"/>
      <c r="C35" s="71" t="s">
        <v>60</v>
      </c>
      <c r="D35" s="72"/>
      <c r="E35" s="72"/>
      <c r="F35" s="72"/>
      <c r="G35" s="72"/>
    </row>
    <row r="36" spans="1:14" s="5" customFormat="1" ht="44.25" customHeight="1" x14ac:dyDescent="0.3">
      <c r="A36" s="222" t="s">
        <v>61</v>
      </c>
      <c r="B36" s="223"/>
      <c r="C36" s="13" t="s">
        <v>62</v>
      </c>
      <c r="D36" s="207">
        <f>+D40</f>
        <v>39510.6</v>
      </c>
      <c r="E36" s="207">
        <f>+E40</f>
        <v>434884.7</v>
      </c>
      <c r="F36" s="207">
        <f>+F40</f>
        <v>1010619.2999999999</v>
      </c>
      <c r="G36" s="210">
        <f>+G40</f>
        <v>1010619.2999999999</v>
      </c>
    </row>
    <row r="37" spans="1:14" s="5" customFormat="1" ht="56.25" customHeight="1" x14ac:dyDescent="0.3">
      <c r="A37" s="222"/>
      <c r="B37" s="223"/>
      <c r="C37" s="13" t="s">
        <v>63</v>
      </c>
      <c r="D37" s="208"/>
      <c r="E37" s="208"/>
      <c r="F37" s="208"/>
      <c r="G37" s="210"/>
    </row>
    <row r="38" spans="1:14" s="5" customFormat="1" ht="56.25" customHeight="1" x14ac:dyDescent="0.3">
      <c r="A38" s="222"/>
      <c r="B38" s="223"/>
      <c r="C38" s="13" t="s">
        <v>64</v>
      </c>
      <c r="D38" s="209"/>
      <c r="E38" s="209"/>
      <c r="F38" s="209"/>
      <c r="G38" s="210"/>
    </row>
    <row r="39" spans="1:14" s="5" customFormat="1" ht="38.25" customHeight="1" x14ac:dyDescent="0.3">
      <c r="A39" s="228" t="s">
        <v>48</v>
      </c>
      <c r="B39" s="228"/>
      <c r="C39" s="228"/>
      <c r="D39" s="228"/>
      <c r="E39" s="228"/>
      <c r="F39" s="228"/>
      <c r="G39" s="228"/>
    </row>
    <row r="40" spans="1:14" s="5" customFormat="1" ht="114.75" customHeight="1" x14ac:dyDescent="0.3">
      <c r="A40" s="222"/>
      <c r="B40" s="223" t="s">
        <v>65</v>
      </c>
      <c r="C40" s="13" t="s">
        <v>66</v>
      </c>
      <c r="D40" s="210">
        <f>+'hav.1-3'!D13</f>
        <v>39510.6</v>
      </c>
      <c r="E40" s="210">
        <f>+'hav.1-3'!G13</f>
        <v>434884.7</v>
      </c>
      <c r="F40" s="210">
        <f>+'hav.1-3'!J13</f>
        <v>1010619.2999999999</v>
      </c>
      <c r="G40" s="210">
        <f>+'hav.1-3'!M13</f>
        <v>1010619.2999999999</v>
      </c>
    </row>
    <row r="41" spans="1:14" s="5" customFormat="1" ht="63.75" customHeight="1" x14ac:dyDescent="0.3">
      <c r="A41" s="222"/>
      <c r="B41" s="223"/>
      <c r="C41" s="13" t="s">
        <v>67</v>
      </c>
      <c r="D41" s="210"/>
      <c r="E41" s="210"/>
      <c r="F41" s="210"/>
      <c r="G41" s="210"/>
    </row>
    <row r="42" spans="1:14" s="5" customFormat="1" ht="30" customHeight="1" x14ac:dyDescent="0.3">
      <c r="A42" s="222"/>
      <c r="B42" s="223"/>
      <c r="C42" s="73" t="s">
        <v>68</v>
      </c>
      <c r="D42" s="210"/>
      <c r="E42" s="210"/>
      <c r="F42" s="210"/>
      <c r="G42" s="210"/>
    </row>
    <row r="43" spans="1:14" s="5" customFormat="1" ht="24.75" customHeight="1" x14ac:dyDescent="0.3">
      <c r="A43" s="222"/>
      <c r="B43" s="223"/>
      <c r="C43" s="13" t="s">
        <v>69</v>
      </c>
      <c r="D43" s="210"/>
      <c r="E43" s="210"/>
      <c r="F43" s="210"/>
      <c r="G43" s="210"/>
    </row>
    <row r="44" spans="1:14" s="5" customFormat="1" ht="44.25" customHeight="1" x14ac:dyDescent="0.3">
      <c r="A44" s="222" t="s">
        <v>71</v>
      </c>
      <c r="B44" s="223"/>
      <c r="C44" s="13" t="s">
        <v>72</v>
      </c>
      <c r="D44" s="210">
        <f>+D48+D52</f>
        <v>525613.69999999995</v>
      </c>
      <c r="E44" s="210">
        <f>+E48+E52</f>
        <v>777754.79999999993</v>
      </c>
      <c r="F44" s="210">
        <f>+F48+F52</f>
        <v>917833.2</v>
      </c>
      <c r="G44" s="210">
        <f>+G48+G52</f>
        <v>1047724.1</v>
      </c>
    </row>
    <row r="45" spans="1:14" s="5" customFormat="1" ht="45.75" customHeight="1" x14ac:dyDescent="0.3">
      <c r="A45" s="222"/>
      <c r="B45" s="223"/>
      <c r="C45" s="13" t="s">
        <v>73</v>
      </c>
      <c r="D45" s="210"/>
      <c r="E45" s="210"/>
      <c r="F45" s="210"/>
      <c r="G45" s="210"/>
    </row>
    <row r="46" spans="1:14" s="5" customFormat="1" ht="56.25" customHeight="1" x14ac:dyDescent="0.3">
      <c r="A46" s="222"/>
      <c r="B46" s="223"/>
      <c r="C46" s="13" t="s">
        <v>74</v>
      </c>
      <c r="D46" s="210"/>
      <c r="E46" s="210"/>
      <c r="F46" s="210"/>
      <c r="G46" s="210"/>
    </row>
    <row r="47" spans="1:14" s="5" customFormat="1" ht="38.25" customHeight="1" x14ac:dyDescent="0.3">
      <c r="A47" s="228" t="s">
        <v>48</v>
      </c>
      <c r="B47" s="228"/>
      <c r="C47" s="228"/>
      <c r="D47" s="228"/>
      <c r="E47" s="228"/>
      <c r="F47" s="228"/>
      <c r="G47" s="228"/>
    </row>
    <row r="48" spans="1:14" s="5" customFormat="1" ht="98.25" customHeight="1" x14ac:dyDescent="0.3">
      <c r="A48" s="222"/>
      <c r="B48" s="223" t="s">
        <v>65</v>
      </c>
      <c r="C48" s="13" t="s">
        <v>75</v>
      </c>
      <c r="D48" s="210">
        <v>28972.1</v>
      </c>
      <c r="E48" s="210">
        <v>28972.1</v>
      </c>
      <c r="F48" s="210">
        <v>28972.1</v>
      </c>
      <c r="G48" s="210">
        <f>+'hav.1-3'!M22</f>
        <v>28972.100000000002</v>
      </c>
    </row>
    <row r="49" spans="1:7" s="5" customFormat="1" ht="63.75" customHeight="1" x14ac:dyDescent="0.3">
      <c r="A49" s="222"/>
      <c r="B49" s="223"/>
      <c r="C49" s="13" t="s">
        <v>76</v>
      </c>
      <c r="D49" s="210"/>
      <c r="E49" s="210"/>
      <c r="F49" s="210"/>
      <c r="G49" s="210"/>
    </row>
    <row r="50" spans="1:7" s="5" customFormat="1" ht="30" customHeight="1" x14ac:dyDescent="0.3">
      <c r="A50" s="222"/>
      <c r="B50" s="223"/>
      <c r="C50" s="73" t="s">
        <v>68</v>
      </c>
      <c r="D50" s="210"/>
      <c r="E50" s="210"/>
      <c r="F50" s="210"/>
      <c r="G50" s="210"/>
    </row>
    <row r="51" spans="1:7" s="5" customFormat="1" ht="24.75" customHeight="1" x14ac:dyDescent="0.3">
      <c r="A51" s="222"/>
      <c r="B51" s="223"/>
      <c r="C51" s="13" t="s">
        <v>69</v>
      </c>
      <c r="D51" s="210"/>
      <c r="E51" s="210"/>
      <c r="F51" s="210"/>
      <c r="G51" s="210"/>
    </row>
    <row r="52" spans="1:7" s="5" customFormat="1" ht="98.25" customHeight="1" x14ac:dyDescent="0.3">
      <c r="A52" s="222"/>
      <c r="B52" s="223" t="s">
        <v>70</v>
      </c>
      <c r="C52" s="13" t="s">
        <v>120</v>
      </c>
      <c r="D52" s="210">
        <f>+'hav.1-3'!D30</f>
        <v>496641.6</v>
      </c>
      <c r="E52" s="210">
        <f>+'hav.1-3'!G30</f>
        <v>748782.7</v>
      </c>
      <c r="F52" s="210">
        <f>+'hav.1-3'!J32</f>
        <v>888861.1</v>
      </c>
      <c r="G52" s="210">
        <f>+'hav.1-3'!M30</f>
        <v>1018752</v>
      </c>
    </row>
    <row r="53" spans="1:7" s="5" customFormat="1" ht="63.75" customHeight="1" x14ac:dyDescent="0.3">
      <c r="A53" s="222"/>
      <c r="B53" s="223"/>
      <c r="C53" s="13" t="s">
        <v>121</v>
      </c>
      <c r="D53" s="210"/>
      <c r="E53" s="210"/>
      <c r="F53" s="210"/>
      <c r="G53" s="210"/>
    </row>
    <row r="54" spans="1:7" s="5" customFormat="1" ht="30" customHeight="1" x14ac:dyDescent="0.3">
      <c r="A54" s="222"/>
      <c r="B54" s="223"/>
      <c r="C54" s="73" t="s">
        <v>68</v>
      </c>
      <c r="D54" s="210"/>
      <c r="E54" s="210"/>
      <c r="F54" s="210"/>
      <c r="G54" s="210"/>
    </row>
    <row r="55" spans="1:7" s="5" customFormat="1" ht="24.75" customHeight="1" x14ac:dyDescent="0.3">
      <c r="A55" s="222"/>
      <c r="B55" s="223"/>
      <c r="C55" s="13" t="s">
        <v>69</v>
      </c>
      <c r="D55" s="210"/>
      <c r="E55" s="210"/>
      <c r="F55" s="210"/>
      <c r="G55" s="210"/>
    </row>
    <row r="56" spans="1:7" s="5" customFormat="1" ht="44.25" customHeight="1" x14ac:dyDescent="0.3">
      <c r="A56" s="222" t="s">
        <v>77</v>
      </c>
      <c r="B56" s="223"/>
      <c r="C56" s="13" t="s">
        <v>78</v>
      </c>
      <c r="D56" s="210">
        <f>+D60+D64+D68+D73+D78</f>
        <v>2303111.5</v>
      </c>
      <c r="E56" s="210">
        <f>+E60+E64+E68+E73+E78</f>
        <v>7436142.0999999996</v>
      </c>
      <c r="F56" s="210">
        <f>+F60+F64+F68+F73+F78</f>
        <v>21876511</v>
      </c>
      <c r="G56" s="210">
        <f>+G60+G64+G68+G73+G78</f>
        <v>52153102.299999997</v>
      </c>
    </row>
    <row r="57" spans="1:7" s="5" customFormat="1" ht="56.25" customHeight="1" x14ac:dyDescent="0.3">
      <c r="A57" s="222"/>
      <c r="B57" s="223"/>
      <c r="C57" s="13" t="s">
        <v>79</v>
      </c>
      <c r="D57" s="210"/>
      <c r="E57" s="210"/>
      <c r="F57" s="210"/>
      <c r="G57" s="210"/>
    </row>
    <row r="58" spans="1:7" s="5" customFormat="1" ht="56.25" customHeight="1" x14ac:dyDescent="0.3">
      <c r="A58" s="222"/>
      <c r="B58" s="223"/>
      <c r="C58" s="13" t="s">
        <v>80</v>
      </c>
      <c r="D58" s="210"/>
      <c r="E58" s="210"/>
      <c r="F58" s="210"/>
      <c r="G58" s="210"/>
    </row>
    <row r="59" spans="1:7" s="5" customFormat="1" ht="38.25" customHeight="1" x14ac:dyDescent="0.3">
      <c r="A59" s="228" t="s">
        <v>48</v>
      </c>
      <c r="B59" s="228"/>
      <c r="C59" s="228"/>
      <c r="D59" s="228"/>
      <c r="E59" s="228"/>
      <c r="F59" s="228"/>
      <c r="G59" s="228"/>
    </row>
    <row r="60" spans="1:7" s="5" customFormat="1" ht="90" customHeight="1" x14ac:dyDescent="0.3">
      <c r="A60" s="222"/>
      <c r="B60" s="223" t="s">
        <v>70</v>
      </c>
      <c r="C60" s="13" t="s">
        <v>81</v>
      </c>
      <c r="D60" s="207">
        <f>+'hav.1-3'!D39</f>
        <v>966.1</v>
      </c>
      <c r="E60" s="207">
        <f>+'hav.1-3'!G39</f>
        <v>966.1</v>
      </c>
      <c r="F60" s="207">
        <f>+'hav.1-3'!J39</f>
        <v>966.1</v>
      </c>
      <c r="G60" s="210">
        <f>+'hav.1-3'!M39</f>
        <v>1026998.3</v>
      </c>
    </row>
    <row r="61" spans="1:7" s="5" customFormat="1" ht="103.5" customHeight="1" x14ac:dyDescent="0.3">
      <c r="A61" s="222"/>
      <c r="B61" s="223"/>
      <c r="C61" s="13" t="s">
        <v>82</v>
      </c>
      <c r="D61" s="208"/>
      <c r="E61" s="208"/>
      <c r="F61" s="208"/>
      <c r="G61" s="210"/>
    </row>
    <row r="62" spans="1:7" s="5" customFormat="1" ht="24.75" customHeight="1" x14ac:dyDescent="0.3">
      <c r="A62" s="222"/>
      <c r="B62" s="223"/>
      <c r="C62" s="74" t="s">
        <v>68</v>
      </c>
      <c r="D62" s="208"/>
      <c r="E62" s="208"/>
      <c r="F62" s="208"/>
      <c r="G62" s="210"/>
    </row>
    <row r="63" spans="1:7" s="5" customFormat="1" ht="32.25" customHeight="1" x14ac:dyDescent="0.3">
      <c r="A63" s="222"/>
      <c r="B63" s="223"/>
      <c r="C63" s="13" t="s">
        <v>69</v>
      </c>
      <c r="D63" s="209"/>
      <c r="E63" s="209"/>
      <c r="F63" s="209"/>
      <c r="G63" s="210"/>
    </row>
    <row r="64" spans="1:7" s="5" customFormat="1" ht="89.25" customHeight="1" x14ac:dyDescent="0.3">
      <c r="A64" s="222"/>
      <c r="B64" s="223" t="s">
        <v>83</v>
      </c>
      <c r="C64" s="13" t="s">
        <v>84</v>
      </c>
      <c r="D64" s="207">
        <f>+'hav.1-3'!D47</f>
        <v>290195.40000000002</v>
      </c>
      <c r="E64" s="207">
        <f>+'hav.1-3'!G47</f>
        <v>1399326</v>
      </c>
      <c r="F64" s="207">
        <f>+'hav.1-3'!J47</f>
        <v>1798269.9</v>
      </c>
      <c r="G64" s="210">
        <f>+'hav.1-3'!M47</f>
        <v>1945151.4000000001</v>
      </c>
    </row>
    <row r="65" spans="1:8" s="5" customFormat="1" ht="93.75" customHeight="1" x14ac:dyDescent="0.3">
      <c r="A65" s="222"/>
      <c r="B65" s="223"/>
      <c r="C65" s="13" t="s">
        <v>85</v>
      </c>
      <c r="D65" s="208"/>
      <c r="E65" s="208"/>
      <c r="F65" s="208"/>
      <c r="G65" s="210"/>
    </row>
    <row r="66" spans="1:8" s="5" customFormat="1" ht="27" customHeight="1" x14ac:dyDescent="0.3">
      <c r="A66" s="222"/>
      <c r="B66" s="223"/>
      <c r="C66" s="74" t="s">
        <v>68</v>
      </c>
      <c r="D66" s="208"/>
      <c r="E66" s="208"/>
      <c r="F66" s="208"/>
      <c r="G66" s="210"/>
    </row>
    <row r="67" spans="1:8" s="5" customFormat="1" ht="32.25" customHeight="1" x14ac:dyDescent="0.3">
      <c r="A67" s="222"/>
      <c r="B67" s="223"/>
      <c r="C67" s="13" t="s">
        <v>69</v>
      </c>
      <c r="D67" s="209"/>
      <c r="E67" s="209"/>
      <c r="F67" s="209"/>
      <c r="G67" s="210"/>
    </row>
    <row r="68" spans="1:8" s="5" customFormat="1" ht="51" customHeight="1" x14ac:dyDescent="0.3">
      <c r="A68" s="222"/>
      <c r="B68" s="223" t="s">
        <v>86</v>
      </c>
      <c r="C68" s="226" t="s">
        <v>87</v>
      </c>
      <c r="D68" s="210">
        <f>+'hav.1-3'!D55</f>
        <v>0</v>
      </c>
      <c r="E68" s="210">
        <f>+'hav.1-3'!G55</f>
        <v>0</v>
      </c>
      <c r="F68" s="210">
        <f>+'hav.1-3'!J55</f>
        <v>0</v>
      </c>
      <c r="G68" s="210">
        <f>+'hav.1-3'!M55</f>
        <v>21055477.600000001</v>
      </c>
    </row>
    <row r="69" spans="1:8" s="5" customFormat="1" ht="71.25" customHeight="1" x14ac:dyDescent="0.3">
      <c r="A69" s="222"/>
      <c r="B69" s="223"/>
      <c r="C69" s="226"/>
      <c r="D69" s="210"/>
      <c r="E69" s="210"/>
      <c r="F69" s="210"/>
      <c r="G69" s="210"/>
    </row>
    <row r="70" spans="1:8" s="5" customFormat="1" ht="54" customHeight="1" x14ac:dyDescent="0.3">
      <c r="A70" s="222"/>
      <c r="B70" s="223"/>
      <c r="C70" s="13" t="s">
        <v>88</v>
      </c>
      <c r="D70" s="210"/>
      <c r="E70" s="210"/>
      <c r="F70" s="210"/>
      <c r="G70" s="210"/>
      <c r="H70" s="11"/>
    </row>
    <row r="71" spans="1:8" s="5" customFormat="1" ht="22.5" customHeight="1" x14ac:dyDescent="0.3">
      <c r="A71" s="222"/>
      <c r="B71" s="223"/>
      <c r="C71" s="13" t="s">
        <v>68</v>
      </c>
      <c r="D71" s="210"/>
      <c r="E71" s="210"/>
      <c r="F71" s="210"/>
      <c r="G71" s="210"/>
    </row>
    <row r="72" spans="1:8" s="5" customFormat="1" ht="32.25" customHeight="1" x14ac:dyDescent="0.3">
      <c r="A72" s="222"/>
      <c r="B72" s="223"/>
      <c r="C72" s="13" t="s">
        <v>69</v>
      </c>
      <c r="D72" s="210"/>
      <c r="E72" s="210"/>
      <c r="F72" s="210"/>
      <c r="G72" s="210"/>
    </row>
    <row r="73" spans="1:8" s="5" customFormat="1" ht="51" customHeight="1" x14ac:dyDescent="0.3">
      <c r="A73" s="222"/>
      <c r="B73" s="223" t="s">
        <v>118</v>
      </c>
      <c r="C73" s="225" t="s">
        <v>119</v>
      </c>
      <c r="D73" s="210">
        <f>+'hav.1-4'!D11</f>
        <v>0</v>
      </c>
      <c r="E73" s="210">
        <f>+'hav.1-4'!E11</f>
        <v>0</v>
      </c>
      <c r="F73" s="210">
        <f>+'hav.1-4'!F11</f>
        <v>7000000</v>
      </c>
      <c r="G73" s="210">
        <f>+'hav.1-4'!G9</f>
        <v>7000000</v>
      </c>
    </row>
    <row r="74" spans="1:8" s="5" customFormat="1" ht="36" customHeight="1" x14ac:dyDescent="0.3">
      <c r="A74" s="222"/>
      <c r="B74" s="223"/>
      <c r="C74" s="225"/>
      <c r="D74" s="210"/>
      <c r="E74" s="210"/>
      <c r="F74" s="210"/>
      <c r="G74" s="210"/>
    </row>
    <row r="75" spans="1:8" s="5" customFormat="1" ht="78" customHeight="1" x14ac:dyDescent="0.3">
      <c r="A75" s="222"/>
      <c r="B75" s="223"/>
      <c r="C75" s="13" t="s">
        <v>140</v>
      </c>
      <c r="D75" s="210"/>
      <c r="E75" s="210"/>
      <c r="F75" s="210"/>
      <c r="G75" s="210"/>
      <c r="H75" s="11"/>
    </row>
    <row r="76" spans="1:8" s="5" customFormat="1" ht="22.5" customHeight="1" x14ac:dyDescent="0.3">
      <c r="A76" s="222"/>
      <c r="B76" s="223"/>
      <c r="C76" s="13" t="s">
        <v>68</v>
      </c>
      <c r="D76" s="210"/>
      <c r="E76" s="210"/>
      <c r="F76" s="210"/>
      <c r="G76" s="210"/>
    </row>
    <row r="77" spans="1:8" s="5" customFormat="1" ht="32.25" customHeight="1" x14ac:dyDescent="0.3">
      <c r="A77" s="222"/>
      <c r="B77" s="223"/>
      <c r="C77" s="13" t="s">
        <v>69</v>
      </c>
      <c r="D77" s="210"/>
      <c r="E77" s="210"/>
      <c r="F77" s="210"/>
      <c r="G77" s="210"/>
    </row>
    <row r="78" spans="1:8" s="5" customFormat="1" ht="32.25" customHeight="1" x14ac:dyDescent="0.3">
      <c r="A78" s="222"/>
      <c r="B78" s="223" t="s">
        <v>128</v>
      </c>
      <c r="C78" s="225" t="s">
        <v>127</v>
      </c>
      <c r="D78" s="210">
        <f>+'hav.1-3'!D63</f>
        <v>2011950</v>
      </c>
      <c r="E78" s="210">
        <f>+'hav.1-3'!G63</f>
        <v>6035850</v>
      </c>
      <c r="F78" s="210">
        <f>+'hav.1-3'!J63</f>
        <v>13077275</v>
      </c>
      <c r="G78" s="210">
        <f>+'hav.1-3'!M63</f>
        <v>21125475</v>
      </c>
    </row>
    <row r="79" spans="1:8" s="5" customFormat="1" ht="21.75" customHeight="1" x14ac:dyDescent="0.3">
      <c r="A79" s="222"/>
      <c r="B79" s="223"/>
      <c r="C79" s="225"/>
      <c r="D79" s="210"/>
      <c r="E79" s="210"/>
      <c r="F79" s="210"/>
      <c r="G79" s="210"/>
    </row>
    <row r="80" spans="1:8" s="5" customFormat="1" ht="78" customHeight="1" x14ac:dyDescent="0.3">
      <c r="A80" s="222"/>
      <c r="B80" s="223"/>
      <c r="C80" s="13" t="s">
        <v>129</v>
      </c>
      <c r="D80" s="210"/>
      <c r="E80" s="210"/>
      <c r="F80" s="210"/>
      <c r="G80" s="210"/>
      <c r="H80" s="11"/>
    </row>
    <row r="81" spans="1:14" s="5" customFormat="1" ht="22.5" customHeight="1" x14ac:dyDescent="0.3">
      <c r="A81" s="222"/>
      <c r="B81" s="223"/>
      <c r="C81" s="13" t="s">
        <v>68</v>
      </c>
      <c r="D81" s="210"/>
      <c r="E81" s="210"/>
      <c r="F81" s="210"/>
      <c r="G81" s="210"/>
    </row>
    <row r="82" spans="1:14" s="5" customFormat="1" ht="32.25" customHeight="1" x14ac:dyDescent="0.3">
      <c r="A82" s="222"/>
      <c r="B82" s="223"/>
      <c r="C82" s="13" t="s">
        <v>69</v>
      </c>
      <c r="D82" s="210"/>
      <c r="E82" s="210"/>
      <c r="F82" s="210"/>
      <c r="G82" s="210"/>
    </row>
    <row r="83" spans="1:14" s="5" customFormat="1" ht="45.75" customHeight="1" x14ac:dyDescent="0.3">
      <c r="A83" s="220"/>
      <c r="B83" s="220"/>
      <c r="C83" s="71" t="s">
        <v>112</v>
      </c>
      <c r="D83" s="72"/>
      <c r="E83" s="72"/>
      <c r="F83" s="72"/>
      <c r="G83" s="72"/>
    </row>
    <row r="84" spans="1:14" ht="21.75" customHeight="1" x14ac:dyDescent="0.3">
      <c r="A84" s="221">
        <v>1226</v>
      </c>
      <c r="B84" s="227"/>
      <c r="C84" s="217" t="s">
        <v>113</v>
      </c>
      <c r="D84" s="219">
        <f>+D90+D96</f>
        <v>114395.7</v>
      </c>
      <c r="E84" s="219">
        <f>+E90+E96</f>
        <v>282527.3</v>
      </c>
      <c r="F84" s="219">
        <f>+F90+F96</f>
        <v>1061421.6000000001</v>
      </c>
      <c r="G84" s="219">
        <f>+G90+G96</f>
        <v>1133077.5</v>
      </c>
      <c r="I84" s="4"/>
      <c r="J84" s="4"/>
      <c r="K84" s="4"/>
      <c r="L84" s="4"/>
      <c r="M84" s="4"/>
      <c r="N84" s="4"/>
    </row>
    <row r="85" spans="1:14" ht="24.75" customHeight="1" x14ac:dyDescent="0.3">
      <c r="A85" s="221"/>
      <c r="B85" s="227"/>
      <c r="C85" s="218"/>
      <c r="D85" s="219"/>
      <c r="E85" s="219"/>
      <c r="F85" s="219"/>
      <c r="G85" s="219"/>
      <c r="I85" s="4"/>
      <c r="J85" s="4"/>
      <c r="K85" s="4"/>
      <c r="L85" s="4"/>
      <c r="M85" s="4"/>
      <c r="N85" s="4"/>
    </row>
    <row r="86" spans="1:14" ht="27" customHeight="1" x14ac:dyDescent="0.3">
      <c r="A86" s="221"/>
      <c r="B86" s="227"/>
      <c r="C86" s="215" t="s">
        <v>114</v>
      </c>
      <c r="D86" s="219"/>
      <c r="E86" s="219"/>
      <c r="F86" s="219"/>
      <c r="G86" s="219"/>
      <c r="I86" s="4"/>
      <c r="J86" s="4"/>
      <c r="K86" s="4"/>
      <c r="L86" s="4"/>
      <c r="M86" s="4"/>
      <c r="N86" s="4"/>
    </row>
    <row r="87" spans="1:14" ht="20.25" customHeight="1" x14ac:dyDescent="0.3">
      <c r="A87" s="221"/>
      <c r="B87" s="227"/>
      <c r="C87" s="216"/>
      <c r="D87" s="219"/>
      <c r="E87" s="219"/>
      <c r="F87" s="219"/>
      <c r="G87" s="219"/>
      <c r="I87" s="4"/>
      <c r="J87" s="4"/>
      <c r="K87" s="4"/>
      <c r="L87" s="4"/>
      <c r="M87" s="4"/>
      <c r="N87" s="4"/>
    </row>
    <row r="88" spans="1:14" ht="23.25" customHeight="1" x14ac:dyDescent="0.3">
      <c r="A88" s="221"/>
      <c r="B88" s="227"/>
      <c r="C88" s="215" t="s">
        <v>115</v>
      </c>
      <c r="D88" s="219"/>
      <c r="E88" s="219"/>
      <c r="F88" s="219"/>
      <c r="G88" s="219"/>
      <c r="I88" s="4"/>
      <c r="J88" s="4"/>
      <c r="K88" s="4"/>
      <c r="L88" s="4"/>
      <c r="M88" s="4"/>
      <c r="N88" s="4"/>
    </row>
    <row r="89" spans="1:14" ht="30" customHeight="1" x14ac:dyDescent="0.3">
      <c r="A89" s="221"/>
      <c r="B89" s="227"/>
      <c r="C89" s="216"/>
      <c r="D89" s="219"/>
      <c r="E89" s="219"/>
      <c r="F89" s="219"/>
      <c r="G89" s="219"/>
      <c r="I89" s="4"/>
      <c r="J89" s="4"/>
      <c r="K89" s="4"/>
      <c r="L89" s="4"/>
      <c r="M89" s="4"/>
      <c r="N89" s="4"/>
    </row>
    <row r="90" spans="1:14" ht="25.5" customHeight="1" x14ac:dyDescent="0.3">
      <c r="A90" s="221"/>
      <c r="B90" s="224">
        <v>44002</v>
      </c>
      <c r="C90" s="215" t="s">
        <v>139</v>
      </c>
      <c r="D90" s="214">
        <f>-'hav.1-1'!B74</f>
        <v>114395.7</v>
      </c>
      <c r="E90" s="214">
        <f>-'hav.1-1'!C74</f>
        <v>282527.3</v>
      </c>
      <c r="F90" s="214">
        <f>-'hav.1-1'!D74</f>
        <v>330734.09999999998</v>
      </c>
      <c r="G90" s="214">
        <f>-'hav.1-1'!E74</f>
        <v>402390</v>
      </c>
      <c r="I90" s="4"/>
      <c r="J90" s="4"/>
      <c r="K90" s="4"/>
      <c r="L90" s="4"/>
      <c r="M90" s="4"/>
      <c r="N90" s="4"/>
    </row>
    <row r="91" spans="1:14" ht="36.75" customHeight="1" x14ac:dyDescent="0.3">
      <c r="A91" s="221"/>
      <c r="B91" s="224"/>
      <c r="C91" s="216"/>
      <c r="D91" s="214"/>
      <c r="E91" s="214"/>
      <c r="F91" s="214"/>
      <c r="G91" s="214"/>
      <c r="I91" s="4"/>
      <c r="J91" s="4"/>
      <c r="K91" s="4"/>
      <c r="L91" s="4"/>
      <c r="M91" s="4"/>
      <c r="N91" s="4"/>
    </row>
    <row r="92" spans="1:14" ht="38.25" customHeight="1" x14ac:dyDescent="0.3">
      <c r="A92" s="221"/>
      <c r="B92" s="224"/>
      <c r="C92" s="215" t="s">
        <v>138</v>
      </c>
      <c r="D92" s="214"/>
      <c r="E92" s="214"/>
      <c r="F92" s="214"/>
      <c r="G92" s="214"/>
      <c r="I92" s="4"/>
      <c r="J92" s="4"/>
      <c r="K92" s="4"/>
      <c r="L92" s="4"/>
      <c r="M92" s="4"/>
      <c r="N92" s="4"/>
    </row>
    <row r="93" spans="1:14" ht="32.25" customHeight="1" x14ac:dyDescent="0.3">
      <c r="A93" s="221"/>
      <c r="B93" s="224"/>
      <c r="C93" s="216"/>
      <c r="D93" s="214"/>
      <c r="E93" s="214"/>
      <c r="F93" s="214"/>
      <c r="G93" s="214"/>
      <c r="I93" s="4"/>
      <c r="J93" s="4"/>
      <c r="K93" s="4"/>
      <c r="L93" s="4"/>
      <c r="M93" s="4"/>
      <c r="N93" s="4"/>
    </row>
    <row r="94" spans="1:14" ht="23.25" customHeight="1" x14ac:dyDescent="0.3">
      <c r="A94" s="221"/>
      <c r="B94" s="224"/>
      <c r="C94" s="216" t="s">
        <v>56</v>
      </c>
      <c r="D94" s="214"/>
      <c r="E94" s="214"/>
      <c r="F94" s="214"/>
      <c r="G94" s="214"/>
      <c r="I94" s="4"/>
      <c r="J94" s="4"/>
      <c r="K94" s="4"/>
      <c r="L94" s="4"/>
      <c r="M94" s="4"/>
      <c r="N94" s="4"/>
    </row>
    <row r="95" spans="1:14" ht="19.5" customHeight="1" x14ac:dyDescent="0.3">
      <c r="A95" s="221"/>
      <c r="B95" s="224"/>
      <c r="C95" s="216"/>
      <c r="D95" s="214"/>
      <c r="E95" s="214"/>
      <c r="F95" s="214"/>
      <c r="G95" s="214"/>
      <c r="I95" s="4"/>
      <c r="J95" s="4"/>
      <c r="K95" s="4"/>
      <c r="L95" s="4"/>
      <c r="M95" s="4"/>
      <c r="N95" s="4"/>
    </row>
    <row r="96" spans="1:14" ht="25.5" customHeight="1" x14ac:dyDescent="0.3">
      <c r="A96" s="221"/>
      <c r="B96" s="224">
        <v>44003</v>
      </c>
      <c r="C96" s="215" t="s">
        <v>110</v>
      </c>
      <c r="D96" s="214">
        <f>-'hav.1-1'!B73</f>
        <v>0</v>
      </c>
      <c r="E96" s="214">
        <f>-'hav.1-1'!C73</f>
        <v>0</v>
      </c>
      <c r="F96" s="214">
        <f>-'hav.1-1'!D73</f>
        <v>730687.5</v>
      </c>
      <c r="G96" s="214">
        <f>-'hav.1-1'!E73</f>
        <v>730687.5</v>
      </c>
      <c r="I96" s="4"/>
      <c r="J96" s="4"/>
      <c r="K96" s="4"/>
      <c r="L96" s="4"/>
      <c r="M96" s="4"/>
      <c r="N96" s="4"/>
    </row>
    <row r="97" spans="1:14" ht="30.75" customHeight="1" x14ac:dyDescent="0.3">
      <c r="A97" s="221"/>
      <c r="B97" s="224"/>
      <c r="C97" s="216"/>
      <c r="D97" s="214"/>
      <c r="E97" s="214"/>
      <c r="F97" s="214"/>
      <c r="G97" s="214"/>
      <c r="I97" s="4"/>
      <c r="J97" s="4"/>
      <c r="K97" s="4"/>
      <c r="L97" s="4"/>
      <c r="M97" s="4"/>
      <c r="N97" s="4"/>
    </row>
    <row r="98" spans="1:14" ht="38.25" customHeight="1" x14ac:dyDescent="0.3">
      <c r="A98" s="221"/>
      <c r="B98" s="224"/>
      <c r="C98" s="215" t="s">
        <v>111</v>
      </c>
      <c r="D98" s="214"/>
      <c r="E98" s="214"/>
      <c r="F98" s="214"/>
      <c r="G98" s="214"/>
      <c r="I98" s="4"/>
      <c r="J98" s="4"/>
      <c r="K98" s="4"/>
      <c r="L98" s="4"/>
      <c r="M98" s="4"/>
      <c r="N98" s="4"/>
    </row>
    <row r="99" spans="1:14" ht="30.75" customHeight="1" x14ac:dyDescent="0.3">
      <c r="A99" s="221"/>
      <c r="B99" s="224"/>
      <c r="C99" s="216"/>
      <c r="D99" s="214"/>
      <c r="E99" s="214"/>
      <c r="F99" s="214"/>
      <c r="G99" s="214"/>
      <c r="I99" s="4"/>
      <c r="J99" s="4"/>
      <c r="K99" s="4"/>
      <c r="L99" s="4"/>
      <c r="M99" s="4"/>
      <c r="N99" s="4"/>
    </row>
    <row r="100" spans="1:14" ht="23.25" customHeight="1" x14ac:dyDescent="0.3">
      <c r="A100" s="221"/>
      <c r="B100" s="224"/>
      <c r="C100" s="216" t="s">
        <v>56</v>
      </c>
      <c r="D100" s="214"/>
      <c r="E100" s="214"/>
      <c r="F100" s="214"/>
      <c r="G100" s="214"/>
      <c r="I100" s="4"/>
      <c r="J100" s="4"/>
      <c r="K100" s="4"/>
      <c r="L100" s="4"/>
      <c r="M100" s="4"/>
      <c r="N100" s="4"/>
    </row>
    <row r="101" spans="1:14" ht="24" customHeight="1" x14ac:dyDescent="0.3">
      <c r="A101" s="221"/>
      <c r="B101" s="224"/>
      <c r="C101" s="216"/>
      <c r="D101" s="214"/>
      <c r="E101" s="214"/>
      <c r="F101" s="214"/>
      <c r="G101" s="214"/>
      <c r="I101" s="4"/>
      <c r="J101" s="4"/>
      <c r="K101" s="4"/>
      <c r="L101" s="4"/>
      <c r="M101" s="4"/>
      <c r="N101" s="4"/>
    </row>
  </sheetData>
  <customSheetViews>
    <customSheetView guid="{5D5DD5D5-8826-4378-8B5B-2DD31F0E351F}" topLeftCell="A78">
      <selection activeCell="C80" sqref="C80"/>
      <pageMargins left="0.7" right="0.7" top="0.34" bottom="0.56000000000000005" header="0.3" footer="0.3"/>
      <pageSetup paperSize="9" scale="66" firstPageNumber="311" orientation="portrait" useFirstPageNumber="1" r:id="rId1"/>
      <headerFooter>
        <oddFooter>&amp;C&amp;P</oddFooter>
      </headerFooter>
    </customSheetView>
    <customSheetView guid="{3682F7DD-7F98-4102-BB83-36A68CC41221}" topLeftCell="A78">
      <selection activeCell="C80" sqref="C80"/>
      <pageMargins left="0.7" right="0.7" top="0.34" bottom="0.56000000000000005" header="0.3" footer="0.3"/>
      <pageSetup paperSize="9" scale="66" firstPageNumber="311" orientation="portrait" useFirstPageNumber="1" r:id="rId2"/>
      <headerFooter>
        <oddFooter>&amp;C&amp;P</oddFooter>
      </headerFooter>
    </customSheetView>
    <customSheetView guid="{CCC65AA1-3983-4378-9535-7DDE7812BACC}" printArea="1" topLeftCell="A4">
      <selection activeCell="G17" sqref="G17:G22"/>
      <pageMargins left="0.7" right="0.7" top="0.34" bottom="0.56000000000000005" header="0.3" footer="0.3"/>
      <pageSetup paperSize="9" scale="66" firstPageNumber="311" orientation="portrait" useFirstPageNumber="1" r:id="rId3"/>
      <headerFooter>
        <oddFooter>&amp;C&amp;P</oddFooter>
      </headerFooter>
    </customSheetView>
    <customSheetView guid="{B2606A4C-0495-454B-9701-76462D908775}" topLeftCell="A85">
      <selection activeCell="G96" sqref="G96:G101"/>
      <pageMargins left="0.7" right="0.7" top="0.34" bottom="0.56000000000000005" header="0.3" footer="0.3"/>
      <pageSetup paperSize="9" scale="66" firstPageNumber="311" orientation="portrait" useFirstPageNumber="1" r:id="rId4"/>
      <headerFooter>
        <oddFooter>&amp;C&amp;P</oddFooter>
      </headerFooter>
    </customSheetView>
    <customSheetView guid="{9CA44947-B8B7-4CC8-BC12-BEED246327DF}" printArea="1" topLeftCell="A47">
      <selection activeCell="F52" sqref="F52:F55"/>
      <pageMargins left="0.7" right="0.7" top="0.34" bottom="0.56000000000000005" header="0.3" footer="0.3"/>
      <pageSetup paperSize="9" scale="66" firstPageNumber="311" orientation="portrait" useFirstPageNumber="1" r:id="rId5"/>
      <headerFooter>
        <oddFooter>&amp;C&amp;P</oddFooter>
      </headerFooter>
    </customSheetView>
    <customSheetView guid="{6286D36E-04C0-4AE9-BCB6-15899B0222FB}" topLeftCell="A55">
      <selection activeCell="C61" sqref="C61"/>
      <pageMargins left="0.7" right="0.7" top="0.34" bottom="0.56000000000000005" header="0.3" footer="0.3"/>
      <pageSetup paperSize="9" scale="66" firstPageNumber="311" orientation="portrait" useFirstPageNumber="1" r:id="rId6"/>
      <headerFooter>
        <oddFooter>&amp;C&amp;P</oddFooter>
      </headerFooter>
    </customSheetView>
    <customSheetView guid="{7DC48BE1-46DF-4852-90F0-C5EC3EE8E643}" topLeftCell="A78">
      <selection activeCell="C80" sqref="C80"/>
      <pageMargins left="0.7" right="0.7" top="0.34" bottom="0.56000000000000005" header="0.3" footer="0.3"/>
      <pageSetup paperSize="9" scale="66" firstPageNumber="311" orientation="portrait" useFirstPageNumber="1" r:id="rId7"/>
      <headerFooter>
        <oddFooter>&amp;C&amp;P</oddFooter>
      </headerFooter>
    </customSheetView>
    <customSheetView guid="{DB245D2B-C517-4E3B-A122-3DD0C9993795}" showPageBreaks="1" printArea="1" topLeftCell="A64">
      <selection activeCell="E68" sqref="E68:E72"/>
      <pageMargins left="0.7" right="0.7" top="0.34" bottom="0.56000000000000005" header="0.3" footer="0.3"/>
      <pageSetup paperSize="9" scale="66" firstPageNumber="311" orientation="portrait" useFirstPageNumber="1" r:id="rId8"/>
      <headerFooter>
        <oddFooter>&amp;C&amp;P</oddFooter>
      </headerFooter>
    </customSheetView>
  </customSheetViews>
  <mergeCells count="146">
    <mergeCell ref="E10:E15"/>
    <mergeCell ref="F10:F15"/>
    <mergeCell ref="A16:G16"/>
    <mergeCell ref="A17:A22"/>
    <mergeCell ref="B17:B22"/>
    <mergeCell ref="C17:C18"/>
    <mergeCell ref="G17:G22"/>
    <mergeCell ref="C19:C20"/>
    <mergeCell ref="C21:C22"/>
    <mergeCell ref="D17:D22"/>
    <mergeCell ref="E17:E22"/>
    <mergeCell ref="F17:F22"/>
    <mergeCell ref="A3:G3"/>
    <mergeCell ref="A6:B6"/>
    <mergeCell ref="C6:C7"/>
    <mergeCell ref="G6:G7"/>
    <mergeCell ref="A9:B9"/>
    <mergeCell ref="D6:D7"/>
    <mergeCell ref="E6:E7"/>
    <mergeCell ref="F6:F7"/>
    <mergeCell ref="A96:A101"/>
    <mergeCell ref="B96:B101"/>
    <mergeCell ref="C96:C97"/>
    <mergeCell ref="G96:G101"/>
    <mergeCell ref="C98:C99"/>
    <mergeCell ref="C100:C101"/>
    <mergeCell ref="D96:D101"/>
    <mergeCell ref="E96:E101"/>
    <mergeCell ref="F96:F101"/>
    <mergeCell ref="A10:A15"/>
    <mergeCell ref="B10:B15"/>
    <mergeCell ref="C10:C11"/>
    <mergeCell ref="G10:G15"/>
    <mergeCell ref="C12:C13"/>
    <mergeCell ref="C14:C15"/>
    <mergeCell ref="D10:D15"/>
    <mergeCell ref="A23:A28"/>
    <mergeCell ref="B23:B28"/>
    <mergeCell ref="C23:C24"/>
    <mergeCell ref="G23:G28"/>
    <mergeCell ref="C25:C26"/>
    <mergeCell ref="C27:C28"/>
    <mergeCell ref="D23:D28"/>
    <mergeCell ref="E23:E28"/>
    <mergeCell ref="F23:F28"/>
    <mergeCell ref="C33:C34"/>
    <mergeCell ref="A40:A43"/>
    <mergeCell ref="B40:B43"/>
    <mergeCell ref="G40:G43"/>
    <mergeCell ref="A39:G39"/>
    <mergeCell ref="A35:B35"/>
    <mergeCell ref="A36:A38"/>
    <mergeCell ref="B36:B38"/>
    <mergeCell ref="G36:G38"/>
    <mergeCell ref="A29:A34"/>
    <mergeCell ref="B29:B34"/>
    <mergeCell ref="C29:C30"/>
    <mergeCell ref="G29:G34"/>
    <mergeCell ref="C31:C32"/>
    <mergeCell ref="D29:D34"/>
    <mergeCell ref="E29:E34"/>
    <mergeCell ref="A44:A46"/>
    <mergeCell ref="B44:B46"/>
    <mergeCell ref="G44:G46"/>
    <mergeCell ref="A47:G47"/>
    <mergeCell ref="A48:A51"/>
    <mergeCell ref="B48:B51"/>
    <mergeCell ref="G48:G51"/>
    <mergeCell ref="D44:D46"/>
    <mergeCell ref="E44:E46"/>
    <mergeCell ref="F44:F46"/>
    <mergeCell ref="D48:D51"/>
    <mergeCell ref="E48:E51"/>
    <mergeCell ref="F48:F51"/>
    <mergeCell ref="A56:A58"/>
    <mergeCell ref="B56:B58"/>
    <mergeCell ref="G56:G58"/>
    <mergeCell ref="A59:G59"/>
    <mergeCell ref="A52:A55"/>
    <mergeCell ref="B52:B55"/>
    <mergeCell ref="G52:G55"/>
    <mergeCell ref="D52:D55"/>
    <mergeCell ref="D56:D58"/>
    <mergeCell ref="E52:E55"/>
    <mergeCell ref="E56:E58"/>
    <mergeCell ref="F52:F55"/>
    <mergeCell ref="F56:F58"/>
    <mergeCell ref="A83:B83"/>
    <mergeCell ref="A84:A89"/>
    <mergeCell ref="A64:A67"/>
    <mergeCell ref="B64:B67"/>
    <mergeCell ref="A90:A95"/>
    <mergeCell ref="B90:B95"/>
    <mergeCell ref="G60:G63"/>
    <mergeCell ref="G84:G89"/>
    <mergeCell ref="A78:A82"/>
    <mergeCell ref="B78:B82"/>
    <mergeCell ref="C78:C79"/>
    <mergeCell ref="G78:G82"/>
    <mergeCell ref="C68:C69"/>
    <mergeCell ref="G64:G67"/>
    <mergeCell ref="G68:G72"/>
    <mergeCell ref="A60:A63"/>
    <mergeCell ref="B60:B63"/>
    <mergeCell ref="A68:A72"/>
    <mergeCell ref="B68:B72"/>
    <mergeCell ref="B84:B89"/>
    <mergeCell ref="A73:A77"/>
    <mergeCell ref="B73:B77"/>
    <mergeCell ref="C73:C74"/>
    <mergeCell ref="G73:G77"/>
    <mergeCell ref="G90:G95"/>
    <mergeCell ref="C92:C93"/>
    <mergeCell ref="C94:C95"/>
    <mergeCell ref="C86:C87"/>
    <mergeCell ref="C88:C89"/>
    <mergeCell ref="C90:C91"/>
    <mergeCell ref="C84:C85"/>
    <mergeCell ref="D84:D89"/>
    <mergeCell ref="D90:D95"/>
    <mergeCell ref="E84:E89"/>
    <mergeCell ref="E90:E95"/>
    <mergeCell ref="F84:F89"/>
    <mergeCell ref="F90:F95"/>
    <mergeCell ref="D60:D63"/>
    <mergeCell ref="D64:D67"/>
    <mergeCell ref="D68:D72"/>
    <mergeCell ref="D73:D77"/>
    <mergeCell ref="D78:D82"/>
    <mergeCell ref="F29:F34"/>
    <mergeCell ref="F36:F38"/>
    <mergeCell ref="E36:E38"/>
    <mergeCell ref="D36:D38"/>
    <mergeCell ref="D40:D43"/>
    <mergeCell ref="E40:E43"/>
    <mergeCell ref="F40:F43"/>
    <mergeCell ref="F60:F63"/>
    <mergeCell ref="F64:F67"/>
    <mergeCell ref="F68:F72"/>
    <mergeCell ref="F73:F77"/>
    <mergeCell ref="F78:F82"/>
    <mergeCell ref="E60:E63"/>
    <mergeCell ref="E64:E67"/>
    <mergeCell ref="E68:E72"/>
    <mergeCell ref="E73:E77"/>
    <mergeCell ref="E78:E82"/>
  </mergeCells>
  <pageMargins left="0.7" right="0.7" top="0.34" bottom="0.56000000000000005" header="0.3" footer="0.3"/>
  <pageSetup paperSize="9" scale="66" firstPageNumber="311" orientation="portrait" useFirstPageNumber="1" r:id="rId9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opLeftCell="C1" zoomScale="55" zoomScaleNormal="55" zoomScaleSheetLayoutView="100" workbookViewId="0">
      <selection activeCell="N9" activeCellId="3" sqref="E9 H9 K9 N9"/>
    </sheetView>
  </sheetViews>
  <sheetFormatPr defaultRowHeight="16.5" x14ac:dyDescent="0.3"/>
  <cols>
    <col min="1" max="1" width="23.28515625" style="12" customWidth="1"/>
    <col min="2" max="2" width="21" style="12" customWidth="1"/>
    <col min="3" max="3" width="92.28515625" style="12" customWidth="1"/>
    <col min="4" max="6" width="30.140625" style="12" customWidth="1"/>
    <col min="7" max="7" width="26" style="12" customWidth="1"/>
    <col min="8" max="9" width="28.140625" style="12" customWidth="1"/>
    <col min="10" max="10" width="20.28515625" style="12" customWidth="1"/>
    <col min="11" max="11" width="25.140625" style="12" bestFit="1" customWidth="1"/>
    <col min="12" max="12" width="17.5703125" style="12" bestFit="1" customWidth="1"/>
    <col min="13" max="13" width="18.7109375" style="12" customWidth="1"/>
    <col min="14" max="14" width="19" style="12" customWidth="1"/>
    <col min="15" max="15" width="18.7109375" style="12" customWidth="1"/>
    <col min="16" max="16" width="17" style="12" customWidth="1"/>
    <col min="17" max="17" width="16.140625" style="12" bestFit="1" customWidth="1"/>
    <col min="18" max="18" width="17.28515625" style="12" customWidth="1"/>
    <col min="19" max="19" width="19.5703125" style="12" customWidth="1"/>
    <col min="20" max="20" width="11.7109375" style="12" customWidth="1"/>
    <col min="21" max="16384" width="9.140625" style="12"/>
  </cols>
  <sheetData>
    <row r="1" spans="1:15" ht="23.25" customHeight="1" x14ac:dyDescent="0.3">
      <c r="N1" s="242" t="s">
        <v>152</v>
      </c>
      <c r="O1" s="242"/>
    </row>
    <row r="2" spans="1:15" ht="22.5" customHeight="1" x14ac:dyDescent="0.3">
      <c r="N2" s="242" t="s">
        <v>151</v>
      </c>
      <c r="O2" s="242"/>
    </row>
    <row r="3" spans="1:15" s="14" customFormat="1" ht="65.25" customHeight="1" x14ac:dyDescent="0.25">
      <c r="A3" s="244" t="s">
        <v>150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5" s="14" customFormat="1" ht="17.25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s="14" customFormat="1" ht="21.75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N5" s="245" t="s">
        <v>4</v>
      </c>
      <c r="O5" s="245"/>
    </row>
    <row r="6" spans="1:15" s="15" customFormat="1" ht="29.25" customHeight="1" x14ac:dyDescent="0.25">
      <c r="A6" s="246" t="s">
        <v>43</v>
      </c>
      <c r="B6" s="246"/>
      <c r="C6" s="247" t="s">
        <v>44</v>
      </c>
      <c r="D6" s="234" t="s">
        <v>144</v>
      </c>
      <c r="E6" s="235"/>
      <c r="F6" s="236"/>
      <c r="G6" s="234" t="s">
        <v>145</v>
      </c>
      <c r="H6" s="235"/>
      <c r="I6" s="236"/>
      <c r="J6" s="234" t="s">
        <v>146</v>
      </c>
      <c r="K6" s="235"/>
      <c r="L6" s="236"/>
      <c r="M6" s="234" t="s">
        <v>147</v>
      </c>
      <c r="N6" s="235"/>
      <c r="O6" s="236"/>
    </row>
    <row r="7" spans="1:15" ht="26.25" customHeight="1" x14ac:dyDescent="0.3">
      <c r="A7" s="246"/>
      <c r="B7" s="246"/>
      <c r="C7" s="247"/>
      <c r="D7" s="237" t="s">
        <v>89</v>
      </c>
      <c r="E7" s="237" t="s">
        <v>90</v>
      </c>
      <c r="F7" s="237"/>
      <c r="G7" s="237" t="s">
        <v>89</v>
      </c>
      <c r="H7" s="237" t="s">
        <v>90</v>
      </c>
      <c r="I7" s="237"/>
      <c r="J7" s="237" t="s">
        <v>89</v>
      </c>
      <c r="K7" s="237" t="s">
        <v>90</v>
      </c>
      <c r="L7" s="237"/>
      <c r="M7" s="237" t="s">
        <v>89</v>
      </c>
      <c r="N7" s="237" t="s">
        <v>90</v>
      </c>
      <c r="O7" s="237"/>
    </row>
    <row r="8" spans="1:15" s="14" customFormat="1" ht="37.5" customHeight="1" x14ac:dyDescent="0.3">
      <c r="A8" s="16" t="s">
        <v>45</v>
      </c>
      <c r="B8" s="16" t="s">
        <v>46</v>
      </c>
      <c r="C8" s="247"/>
      <c r="D8" s="237"/>
      <c r="E8" s="75" t="s">
        <v>91</v>
      </c>
      <c r="F8" s="76" t="s">
        <v>92</v>
      </c>
      <c r="G8" s="237"/>
      <c r="H8" s="75" t="s">
        <v>91</v>
      </c>
      <c r="I8" s="76" t="s">
        <v>92</v>
      </c>
      <c r="J8" s="237"/>
      <c r="K8" s="75" t="s">
        <v>91</v>
      </c>
      <c r="L8" s="76" t="s">
        <v>92</v>
      </c>
      <c r="M8" s="237"/>
      <c r="N8" s="75" t="s">
        <v>91</v>
      </c>
      <c r="O8" s="76" t="s">
        <v>92</v>
      </c>
    </row>
    <row r="9" spans="1:15" s="14" customFormat="1" ht="44.25" customHeight="1" x14ac:dyDescent="0.25">
      <c r="A9" s="17"/>
      <c r="B9" s="17"/>
      <c r="C9" s="18" t="s">
        <v>104</v>
      </c>
      <c r="D9" s="19">
        <f>+D11</f>
        <v>2868235.8</v>
      </c>
      <c r="E9" s="19">
        <f t="shared" ref="E9:O9" si="0">+E11</f>
        <v>2731220.4</v>
      </c>
      <c r="F9" s="19">
        <f t="shared" si="0"/>
        <v>137015.4</v>
      </c>
      <c r="G9" s="19">
        <f t="shared" si="0"/>
        <v>8648781.6000000015</v>
      </c>
      <c r="H9" s="19">
        <f t="shared" si="0"/>
        <v>8186265.4000000004</v>
      </c>
      <c r="I9" s="19">
        <f t="shared" si="0"/>
        <v>462516.2</v>
      </c>
      <c r="J9" s="19">
        <f t="shared" si="0"/>
        <v>16804963.5</v>
      </c>
      <c r="K9" s="19">
        <f t="shared" si="0"/>
        <v>16132531.199999999</v>
      </c>
      <c r="L9" s="19">
        <f t="shared" si="0"/>
        <v>672432.3</v>
      </c>
      <c r="M9" s="19">
        <f t="shared" si="0"/>
        <v>47211445.700000003</v>
      </c>
      <c r="N9" s="19">
        <f t="shared" si="0"/>
        <v>46287138.700000003</v>
      </c>
      <c r="O9" s="19">
        <f t="shared" si="0"/>
        <v>924307</v>
      </c>
    </row>
    <row r="10" spans="1:15" customFormat="1" ht="26.25" customHeight="1" x14ac:dyDescent="0.25">
      <c r="A10" s="248"/>
      <c r="B10" s="248"/>
      <c r="C10" s="20" t="s">
        <v>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48" customHeight="1" x14ac:dyDescent="0.3">
      <c r="A11" s="22"/>
      <c r="B11" s="23"/>
      <c r="C11" s="24" t="s">
        <v>105</v>
      </c>
      <c r="D11" s="56">
        <f>+D12+D21+D38</f>
        <v>2868235.8</v>
      </c>
      <c r="E11" s="56">
        <f t="shared" ref="E11:O11" si="1">+E12+E21+E38</f>
        <v>2731220.4</v>
      </c>
      <c r="F11" s="56">
        <f t="shared" si="1"/>
        <v>137015.4</v>
      </c>
      <c r="G11" s="56">
        <f t="shared" si="1"/>
        <v>8648781.6000000015</v>
      </c>
      <c r="H11" s="56">
        <f t="shared" si="1"/>
        <v>8186265.4000000004</v>
      </c>
      <c r="I11" s="56">
        <f t="shared" si="1"/>
        <v>462516.2</v>
      </c>
      <c r="J11" s="56">
        <f t="shared" si="1"/>
        <v>16804963.5</v>
      </c>
      <c r="K11" s="56">
        <f t="shared" si="1"/>
        <v>16132531.199999999</v>
      </c>
      <c r="L11" s="56">
        <f t="shared" si="1"/>
        <v>672432.3</v>
      </c>
      <c r="M11" s="56">
        <f t="shared" si="1"/>
        <v>47211445.700000003</v>
      </c>
      <c r="N11" s="56">
        <f t="shared" si="1"/>
        <v>46287138.700000003</v>
      </c>
      <c r="O11" s="56">
        <f t="shared" si="1"/>
        <v>924307</v>
      </c>
    </row>
    <row r="12" spans="1:15" s="27" customFormat="1" ht="37.5" customHeight="1" x14ac:dyDescent="0.3">
      <c r="A12" s="25">
        <v>1040</v>
      </c>
      <c r="B12" s="26"/>
      <c r="C12" s="16" t="s">
        <v>102</v>
      </c>
      <c r="D12" s="56">
        <f>+E12+F12</f>
        <v>39510.6</v>
      </c>
      <c r="E12" s="56">
        <f>+E13</f>
        <v>39510.6</v>
      </c>
      <c r="F12" s="56">
        <f>+F13</f>
        <v>0</v>
      </c>
      <c r="G12" s="56">
        <f t="shared" ref="G12:G19" si="2">+H12+I12</f>
        <v>434884.7</v>
      </c>
      <c r="H12" s="56">
        <f>+H13</f>
        <v>373233.5</v>
      </c>
      <c r="I12" s="56">
        <f>+I13</f>
        <v>61651.199999999997</v>
      </c>
      <c r="J12" s="56">
        <f t="shared" ref="J12:J20" si="3">+K12+L12</f>
        <v>1010619.2999999999</v>
      </c>
      <c r="K12" s="56">
        <f>+K13</f>
        <v>842182.7</v>
      </c>
      <c r="L12" s="56">
        <f>+L13</f>
        <v>168436.6</v>
      </c>
      <c r="M12" s="56">
        <f t="shared" ref="M12:M62" si="4">+N12+O12</f>
        <v>1010619.2999999999</v>
      </c>
      <c r="N12" s="56">
        <f>+N13</f>
        <v>842182.7</v>
      </c>
      <c r="O12" s="56">
        <f>+O13</f>
        <v>168436.6</v>
      </c>
    </row>
    <row r="13" spans="1:15" ht="68.25" customHeight="1" x14ac:dyDescent="0.3">
      <c r="A13" s="25"/>
      <c r="B13" s="55">
        <v>42001</v>
      </c>
      <c r="C13" s="13" t="s">
        <v>103</v>
      </c>
      <c r="D13" s="28">
        <f t="shared" ref="D13:D18" si="5">+E13+F13</f>
        <v>39510.6</v>
      </c>
      <c r="E13" s="28">
        <f>+E17</f>
        <v>39510.6</v>
      </c>
      <c r="F13" s="28">
        <f>+F17</f>
        <v>0</v>
      </c>
      <c r="G13" s="28">
        <f t="shared" si="2"/>
        <v>434884.7</v>
      </c>
      <c r="H13" s="28">
        <f>+H17</f>
        <v>373233.5</v>
      </c>
      <c r="I13" s="28">
        <f>+I17</f>
        <v>61651.199999999997</v>
      </c>
      <c r="J13" s="28">
        <f t="shared" si="3"/>
        <v>1010619.2999999999</v>
      </c>
      <c r="K13" s="28">
        <f>+K17</f>
        <v>842182.7</v>
      </c>
      <c r="L13" s="28">
        <f>+L17</f>
        <v>168436.6</v>
      </c>
      <c r="M13" s="28">
        <f t="shared" si="4"/>
        <v>1010619.2999999999</v>
      </c>
      <c r="N13" s="28">
        <f>+N17</f>
        <v>842182.7</v>
      </c>
      <c r="O13" s="28">
        <f>+O17</f>
        <v>168436.6</v>
      </c>
    </row>
    <row r="14" spans="1:15" ht="43.5" customHeight="1" x14ac:dyDescent="0.3">
      <c r="A14" s="243"/>
      <c r="B14" s="238"/>
      <c r="C14" s="29" t="s">
        <v>93</v>
      </c>
      <c r="D14" s="28">
        <f t="shared" si="5"/>
        <v>0</v>
      </c>
      <c r="E14" s="28"/>
      <c r="F14" s="28"/>
      <c r="G14" s="28">
        <f t="shared" si="2"/>
        <v>0</v>
      </c>
      <c r="H14" s="28"/>
      <c r="I14" s="28"/>
      <c r="J14" s="28">
        <f t="shared" si="3"/>
        <v>0</v>
      </c>
      <c r="K14" s="28"/>
      <c r="L14" s="28"/>
      <c r="M14" s="28">
        <f t="shared" si="4"/>
        <v>0</v>
      </c>
      <c r="N14" s="28"/>
      <c r="O14" s="28"/>
    </row>
    <row r="15" spans="1:15" ht="28.5" customHeight="1" x14ac:dyDescent="0.3">
      <c r="A15" s="243"/>
      <c r="B15" s="238"/>
      <c r="C15" s="35" t="s">
        <v>94</v>
      </c>
      <c r="D15" s="28">
        <f t="shared" si="5"/>
        <v>39510.6</v>
      </c>
      <c r="E15" s="36">
        <f>+E13</f>
        <v>39510.6</v>
      </c>
      <c r="F15" s="36">
        <f>+F13</f>
        <v>0</v>
      </c>
      <c r="G15" s="28">
        <f t="shared" si="2"/>
        <v>434884.7</v>
      </c>
      <c r="H15" s="36">
        <f>+H13</f>
        <v>373233.5</v>
      </c>
      <c r="I15" s="36">
        <f>+I13</f>
        <v>61651.199999999997</v>
      </c>
      <c r="J15" s="28">
        <f t="shared" si="3"/>
        <v>1010619.2999999999</v>
      </c>
      <c r="K15" s="36">
        <f>+K13</f>
        <v>842182.7</v>
      </c>
      <c r="L15" s="36">
        <f>+L13</f>
        <v>168436.6</v>
      </c>
      <c r="M15" s="28">
        <f t="shared" si="4"/>
        <v>1010619.2999999999</v>
      </c>
      <c r="N15" s="36">
        <f>+N13</f>
        <v>842182.7</v>
      </c>
      <c r="O15" s="36">
        <f>+O13</f>
        <v>168436.6</v>
      </c>
    </row>
    <row r="16" spans="1:15" ht="28.5" customHeight="1" x14ac:dyDescent="0.3">
      <c r="A16" s="243"/>
      <c r="B16" s="238"/>
      <c r="C16" s="30" t="s">
        <v>95</v>
      </c>
      <c r="D16" s="28">
        <f t="shared" si="5"/>
        <v>0</v>
      </c>
      <c r="E16" s="28"/>
      <c r="F16" s="28"/>
      <c r="G16" s="28">
        <f t="shared" si="2"/>
        <v>0</v>
      </c>
      <c r="H16" s="28"/>
      <c r="I16" s="28"/>
      <c r="J16" s="28">
        <f t="shared" si="3"/>
        <v>0</v>
      </c>
      <c r="K16" s="28"/>
      <c r="L16" s="28"/>
      <c r="M16" s="28">
        <f t="shared" si="4"/>
        <v>0</v>
      </c>
      <c r="N16" s="28"/>
      <c r="O16" s="28"/>
    </row>
    <row r="17" spans="1:15" ht="37.5" customHeight="1" x14ac:dyDescent="0.3">
      <c r="A17" s="243"/>
      <c r="B17" s="238"/>
      <c r="C17" s="30" t="s">
        <v>96</v>
      </c>
      <c r="D17" s="28">
        <f t="shared" si="5"/>
        <v>39510.6</v>
      </c>
      <c r="E17" s="28">
        <f t="shared" ref="E17:F19" si="6">+E18</f>
        <v>39510.6</v>
      </c>
      <c r="F17" s="28">
        <f t="shared" si="6"/>
        <v>0</v>
      </c>
      <c r="G17" s="28">
        <f t="shared" si="2"/>
        <v>434884.7</v>
      </c>
      <c r="H17" s="28">
        <f t="shared" ref="H17:I19" si="7">+H18</f>
        <v>373233.5</v>
      </c>
      <c r="I17" s="28">
        <f t="shared" si="7"/>
        <v>61651.199999999997</v>
      </c>
      <c r="J17" s="28">
        <f t="shared" si="3"/>
        <v>1010619.2999999999</v>
      </c>
      <c r="K17" s="28">
        <f t="shared" ref="K17:L19" si="8">+K18</f>
        <v>842182.7</v>
      </c>
      <c r="L17" s="28">
        <f t="shared" si="8"/>
        <v>168436.6</v>
      </c>
      <c r="M17" s="28">
        <f t="shared" si="4"/>
        <v>1010619.2999999999</v>
      </c>
      <c r="N17" s="28">
        <f t="shared" ref="N17:O19" si="9">+N18</f>
        <v>842182.7</v>
      </c>
      <c r="O17" s="28">
        <f t="shared" si="9"/>
        <v>168436.6</v>
      </c>
    </row>
    <row r="18" spans="1:15" ht="28.5" customHeight="1" x14ac:dyDescent="0.3">
      <c r="A18" s="243"/>
      <c r="B18" s="238"/>
      <c r="C18" s="30" t="s">
        <v>97</v>
      </c>
      <c r="D18" s="28">
        <f t="shared" si="5"/>
        <v>39510.6</v>
      </c>
      <c r="E18" s="28">
        <f t="shared" si="6"/>
        <v>39510.6</v>
      </c>
      <c r="F18" s="28">
        <f t="shared" si="6"/>
        <v>0</v>
      </c>
      <c r="G18" s="28">
        <f t="shared" si="2"/>
        <v>434884.7</v>
      </c>
      <c r="H18" s="28">
        <f t="shared" si="7"/>
        <v>373233.5</v>
      </c>
      <c r="I18" s="28">
        <f t="shared" si="7"/>
        <v>61651.199999999997</v>
      </c>
      <c r="J18" s="28">
        <f t="shared" si="3"/>
        <v>1010619.2999999999</v>
      </c>
      <c r="K18" s="28">
        <f t="shared" si="8"/>
        <v>842182.7</v>
      </c>
      <c r="L18" s="28">
        <f t="shared" si="8"/>
        <v>168436.6</v>
      </c>
      <c r="M18" s="28">
        <f t="shared" si="4"/>
        <v>1010619.2999999999</v>
      </c>
      <c r="N18" s="28">
        <f t="shared" si="9"/>
        <v>842182.7</v>
      </c>
      <c r="O18" s="28">
        <f t="shared" si="9"/>
        <v>168436.6</v>
      </c>
    </row>
    <row r="19" spans="1:15" ht="26.25" customHeight="1" x14ac:dyDescent="0.3">
      <c r="A19" s="243"/>
      <c r="B19" s="238"/>
      <c r="C19" s="30" t="s">
        <v>98</v>
      </c>
      <c r="D19" s="28">
        <f t="shared" ref="D19:D30" si="10">+E19+F19</f>
        <v>39510.6</v>
      </c>
      <c r="E19" s="28">
        <f>+E20</f>
        <v>39510.6</v>
      </c>
      <c r="F19" s="28">
        <f t="shared" si="6"/>
        <v>0</v>
      </c>
      <c r="G19" s="28">
        <f t="shared" si="2"/>
        <v>434884.7</v>
      </c>
      <c r="H19" s="28">
        <f t="shared" si="7"/>
        <v>373233.5</v>
      </c>
      <c r="I19" s="28">
        <f t="shared" si="7"/>
        <v>61651.199999999997</v>
      </c>
      <c r="J19" s="28">
        <f t="shared" si="3"/>
        <v>1010619.2999999999</v>
      </c>
      <c r="K19" s="28">
        <f t="shared" si="8"/>
        <v>842182.7</v>
      </c>
      <c r="L19" s="28">
        <f t="shared" si="8"/>
        <v>168436.6</v>
      </c>
      <c r="M19" s="28">
        <f t="shared" si="4"/>
        <v>1010619.2999999999</v>
      </c>
      <c r="N19" s="28">
        <f t="shared" si="9"/>
        <v>842182.7</v>
      </c>
      <c r="O19" s="28">
        <f t="shared" si="9"/>
        <v>168436.6</v>
      </c>
    </row>
    <row r="20" spans="1:15" ht="28.5" customHeight="1" x14ac:dyDescent="0.3">
      <c r="A20" s="243"/>
      <c r="B20" s="238"/>
      <c r="C20" s="30" t="s">
        <v>99</v>
      </c>
      <c r="D20" s="28">
        <f t="shared" si="10"/>
        <v>39510.6</v>
      </c>
      <c r="E20" s="30">
        <v>39510.6</v>
      </c>
      <c r="F20" s="30"/>
      <c r="G20" s="28">
        <f>+H20+I20</f>
        <v>434884.7</v>
      </c>
      <c r="H20" s="28">
        <v>373233.5</v>
      </c>
      <c r="I20" s="30">
        <v>61651.199999999997</v>
      </c>
      <c r="J20" s="28">
        <f t="shared" si="3"/>
        <v>1010619.2999999999</v>
      </c>
      <c r="K20" s="92">
        <v>842182.7</v>
      </c>
      <c r="L20" s="92">
        <v>168436.6</v>
      </c>
      <c r="M20" s="28">
        <f t="shared" si="4"/>
        <v>1010619.2999999999</v>
      </c>
      <c r="N20" s="31">
        <v>842182.7</v>
      </c>
      <c r="O20" s="31">
        <v>168436.6</v>
      </c>
    </row>
    <row r="21" spans="1:15" ht="37.5" customHeight="1" x14ac:dyDescent="0.3">
      <c r="A21" s="25">
        <v>1157</v>
      </c>
      <c r="B21" s="26"/>
      <c r="C21" s="16" t="s">
        <v>100</v>
      </c>
      <c r="D21" s="77">
        <f>+D22+D30</f>
        <v>525613.69999999995</v>
      </c>
      <c r="E21" s="77">
        <f t="shared" ref="E21:O21" si="11">+E22+E30</f>
        <v>438011.4</v>
      </c>
      <c r="F21" s="77">
        <f t="shared" si="11"/>
        <v>87602.3</v>
      </c>
      <c r="G21" s="77">
        <f t="shared" si="11"/>
        <v>777754.79999999993</v>
      </c>
      <c r="H21" s="77">
        <f t="shared" si="11"/>
        <v>648129</v>
      </c>
      <c r="I21" s="77">
        <f t="shared" si="11"/>
        <v>129625.8</v>
      </c>
      <c r="J21" s="77">
        <f t="shared" si="11"/>
        <v>917833.2</v>
      </c>
      <c r="K21" s="77">
        <f t="shared" si="11"/>
        <v>764861</v>
      </c>
      <c r="L21" s="77">
        <f t="shared" si="11"/>
        <v>152972.20000000001</v>
      </c>
      <c r="M21" s="77">
        <f t="shared" si="11"/>
        <v>1047724.1</v>
      </c>
      <c r="N21" s="77">
        <f t="shared" si="11"/>
        <v>873103.4</v>
      </c>
      <c r="O21" s="77">
        <f t="shared" si="11"/>
        <v>174620.7</v>
      </c>
    </row>
    <row r="22" spans="1:15" ht="53.25" customHeight="1" x14ac:dyDescent="0.3">
      <c r="A22" s="25"/>
      <c r="B22" s="55">
        <v>42001</v>
      </c>
      <c r="C22" s="13" t="s">
        <v>101</v>
      </c>
      <c r="D22" s="80">
        <f t="shared" si="10"/>
        <v>28972.100000000002</v>
      </c>
      <c r="E22" s="80">
        <f>+E26</f>
        <v>24143.4</v>
      </c>
      <c r="F22" s="80">
        <f>+F26</f>
        <v>4828.7</v>
      </c>
      <c r="G22" s="173">
        <v>28972.100000000002</v>
      </c>
      <c r="H22" s="85">
        <v>24143.4</v>
      </c>
      <c r="I22" s="85">
        <v>4828.7</v>
      </c>
      <c r="J22" s="80">
        <f t="shared" ref="J22:J28" si="12">+K22+L22</f>
        <v>28972.100000000002</v>
      </c>
      <c r="K22" s="80">
        <f>+K26</f>
        <v>24143.4</v>
      </c>
      <c r="L22" s="80">
        <f>+L26</f>
        <v>4828.7</v>
      </c>
      <c r="M22" s="28">
        <f t="shared" si="4"/>
        <v>28972.100000000002</v>
      </c>
      <c r="N22" s="28">
        <f>+N26</f>
        <v>24143.4</v>
      </c>
      <c r="O22" s="28">
        <f>+O26</f>
        <v>4828.7</v>
      </c>
    </row>
    <row r="23" spans="1:15" ht="43.5" customHeight="1" x14ac:dyDescent="0.3">
      <c r="A23" s="243"/>
      <c r="B23" s="238"/>
      <c r="C23" s="29" t="s">
        <v>93</v>
      </c>
      <c r="D23" s="81">
        <f t="shared" si="10"/>
        <v>0</v>
      </c>
      <c r="E23" s="90"/>
      <c r="F23" s="82"/>
      <c r="G23" s="29">
        <v>0</v>
      </c>
      <c r="H23" s="29"/>
      <c r="I23" s="29"/>
      <c r="J23" s="81">
        <f t="shared" si="12"/>
        <v>0</v>
      </c>
      <c r="K23" s="82"/>
      <c r="L23" s="82"/>
      <c r="M23" s="28">
        <f t="shared" si="4"/>
        <v>0</v>
      </c>
      <c r="N23" s="28"/>
      <c r="O23" s="28"/>
    </row>
    <row r="24" spans="1:15" s="32" customFormat="1" ht="28.5" customHeight="1" x14ac:dyDescent="0.25">
      <c r="A24" s="243"/>
      <c r="B24" s="238"/>
      <c r="C24" s="35" t="s">
        <v>94</v>
      </c>
      <c r="D24" s="83">
        <f t="shared" si="10"/>
        <v>28972.100000000002</v>
      </c>
      <c r="E24" s="84">
        <f>+E22</f>
        <v>24143.4</v>
      </c>
      <c r="F24" s="84">
        <f>+F22</f>
        <v>4828.7</v>
      </c>
      <c r="G24" s="35">
        <v>28972.100000000002</v>
      </c>
      <c r="H24" s="35">
        <v>24143.4</v>
      </c>
      <c r="I24" s="35">
        <v>4828.7</v>
      </c>
      <c r="J24" s="83">
        <f t="shared" si="12"/>
        <v>28972.100000000002</v>
      </c>
      <c r="K24" s="84">
        <f>+K22</f>
        <v>24143.4</v>
      </c>
      <c r="L24" s="84">
        <f>+L22</f>
        <v>4828.7</v>
      </c>
      <c r="M24" s="28">
        <f t="shared" si="4"/>
        <v>28972.100000000002</v>
      </c>
      <c r="N24" s="36">
        <f>+N22</f>
        <v>24143.4</v>
      </c>
      <c r="O24" s="36">
        <f>+O22</f>
        <v>4828.7</v>
      </c>
    </row>
    <row r="25" spans="1:15" ht="28.5" customHeight="1" x14ac:dyDescent="0.3">
      <c r="A25" s="243"/>
      <c r="B25" s="238"/>
      <c r="C25" s="30" t="s">
        <v>95</v>
      </c>
      <c r="D25" s="81">
        <f t="shared" si="10"/>
        <v>0</v>
      </c>
      <c r="E25" s="91"/>
      <c r="F25" s="79"/>
      <c r="G25" s="30">
        <v>0</v>
      </c>
      <c r="H25" s="30"/>
      <c r="I25" s="30"/>
      <c r="J25" s="81">
        <f t="shared" si="12"/>
        <v>0</v>
      </c>
      <c r="K25" s="79"/>
      <c r="L25" s="79"/>
      <c r="M25" s="28">
        <f t="shared" si="4"/>
        <v>0</v>
      </c>
      <c r="N25" s="28"/>
      <c r="O25" s="28"/>
    </row>
    <row r="26" spans="1:15" ht="34.5" customHeight="1" x14ac:dyDescent="0.3">
      <c r="A26" s="243"/>
      <c r="B26" s="238"/>
      <c r="C26" s="30" t="s">
        <v>96</v>
      </c>
      <c r="D26" s="81">
        <f t="shared" si="10"/>
        <v>28972.100000000002</v>
      </c>
      <c r="E26" s="81">
        <f t="shared" ref="E26:F28" si="13">+E27</f>
        <v>24143.4</v>
      </c>
      <c r="F26" s="81">
        <f t="shared" si="13"/>
        <v>4828.7</v>
      </c>
      <c r="G26" s="30">
        <v>28972.100000000002</v>
      </c>
      <c r="H26" s="30">
        <v>24143.4</v>
      </c>
      <c r="I26" s="30">
        <v>4828.7</v>
      </c>
      <c r="J26" s="81">
        <f t="shared" si="12"/>
        <v>28972.100000000002</v>
      </c>
      <c r="K26" s="81">
        <f t="shared" ref="K26:L28" si="14">+K27</f>
        <v>24143.4</v>
      </c>
      <c r="L26" s="81">
        <f t="shared" si="14"/>
        <v>4828.7</v>
      </c>
      <c r="M26" s="28">
        <f t="shared" si="4"/>
        <v>28972.100000000002</v>
      </c>
      <c r="N26" s="28">
        <f t="shared" ref="N26:O28" si="15">+N27</f>
        <v>24143.4</v>
      </c>
      <c r="O26" s="28">
        <f t="shared" si="15"/>
        <v>4828.7</v>
      </c>
    </row>
    <row r="27" spans="1:15" ht="35.25" customHeight="1" x14ac:dyDescent="0.3">
      <c r="A27" s="243"/>
      <c r="B27" s="238"/>
      <c r="C27" s="30" t="s">
        <v>97</v>
      </c>
      <c r="D27" s="81">
        <f t="shared" si="10"/>
        <v>28972.100000000002</v>
      </c>
      <c r="E27" s="81">
        <f t="shared" si="13"/>
        <v>24143.4</v>
      </c>
      <c r="F27" s="81">
        <f t="shared" si="13"/>
        <v>4828.7</v>
      </c>
      <c r="G27" s="30">
        <v>28972.100000000002</v>
      </c>
      <c r="H27" s="30">
        <v>24143.4</v>
      </c>
      <c r="I27" s="30">
        <v>4828.7</v>
      </c>
      <c r="J27" s="81">
        <f t="shared" si="12"/>
        <v>28972.100000000002</v>
      </c>
      <c r="K27" s="81">
        <f t="shared" si="14"/>
        <v>24143.4</v>
      </c>
      <c r="L27" s="81">
        <f t="shared" si="14"/>
        <v>4828.7</v>
      </c>
      <c r="M27" s="28">
        <f t="shared" si="4"/>
        <v>28972.100000000002</v>
      </c>
      <c r="N27" s="28">
        <f t="shared" si="15"/>
        <v>24143.4</v>
      </c>
      <c r="O27" s="28">
        <f t="shared" si="15"/>
        <v>4828.7</v>
      </c>
    </row>
    <row r="28" spans="1:15" ht="31.5" customHeight="1" x14ac:dyDescent="0.3">
      <c r="A28" s="243"/>
      <c r="B28" s="238"/>
      <c r="C28" s="30" t="s">
        <v>98</v>
      </c>
      <c r="D28" s="81">
        <f t="shared" si="10"/>
        <v>28972.100000000002</v>
      </c>
      <c r="E28" s="81">
        <f t="shared" si="13"/>
        <v>24143.4</v>
      </c>
      <c r="F28" s="81">
        <f t="shared" si="13"/>
        <v>4828.7</v>
      </c>
      <c r="G28" s="30">
        <v>28972.100000000002</v>
      </c>
      <c r="H28" s="30">
        <v>24143.4</v>
      </c>
      <c r="I28" s="30">
        <v>4828.7</v>
      </c>
      <c r="J28" s="81">
        <f t="shared" si="12"/>
        <v>28972.100000000002</v>
      </c>
      <c r="K28" s="81">
        <f t="shared" si="14"/>
        <v>24143.4</v>
      </c>
      <c r="L28" s="81">
        <f t="shared" si="14"/>
        <v>4828.7</v>
      </c>
      <c r="M28" s="28">
        <f t="shared" si="4"/>
        <v>28972.100000000002</v>
      </c>
      <c r="N28" s="28">
        <f t="shared" si="15"/>
        <v>24143.4</v>
      </c>
      <c r="O28" s="28">
        <f t="shared" si="15"/>
        <v>4828.7</v>
      </c>
    </row>
    <row r="29" spans="1:15" ht="37.5" customHeight="1" x14ac:dyDescent="0.3">
      <c r="A29" s="243"/>
      <c r="B29" s="238"/>
      <c r="C29" s="30" t="s">
        <v>99</v>
      </c>
      <c r="D29" s="81">
        <f t="shared" si="10"/>
        <v>28972.100000000002</v>
      </c>
      <c r="E29" s="81">
        <v>24143.4</v>
      </c>
      <c r="F29" s="81">
        <v>4828.7</v>
      </c>
      <c r="G29" s="81">
        <v>28972.100000000002</v>
      </c>
      <c r="H29" s="81">
        <v>24143.4</v>
      </c>
      <c r="I29" s="81">
        <v>4828.7</v>
      </c>
      <c r="J29" s="30">
        <v>28972.100000000002</v>
      </c>
      <c r="K29" s="30">
        <v>24143.4</v>
      </c>
      <c r="L29" s="30">
        <v>4828.7</v>
      </c>
      <c r="M29" s="28">
        <f t="shared" si="4"/>
        <v>28972.100000000002</v>
      </c>
      <c r="N29" s="31">
        <v>24143.4</v>
      </c>
      <c r="O29" s="31">
        <v>4828.7</v>
      </c>
    </row>
    <row r="30" spans="1:15" ht="53.25" customHeight="1" x14ac:dyDescent="0.3">
      <c r="A30" s="25"/>
      <c r="B30" s="55">
        <v>42003</v>
      </c>
      <c r="C30" s="13" t="s">
        <v>122</v>
      </c>
      <c r="D30" s="87">
        <f t="shared" si="10"/>
        <v>496641.6</v>
      </c>
      <c r="E30" s="87">
        <f>+E32</f>
        <v>413868</v>
      </c>
      <c r="F30" s="86">
        <v>82773.600000000006</v>
      </c>
      <c r="G30" s="87">
        <f>+H30+I30</f>
        <v>748782.7</v>
      </c>
      <c r="H30" s="89">
        <f>+H32</f>
        <v>623985.6</v>
      </c>
      <c r="I30" s="89">
        <f>+I32</f>
        <v>124797.1</v>
      </c>
      <c r="J30" s="87">
        <f>+K30+L30</f>
        <v>888861.1</v>
      </c>
      <c r="K30" s="89">
        <f>+K32</f>
        <v>740717.6</v>
      </c>
      <c r="L30" s="89">
        <f>+L32</f>
        <v>148143.5</v>
      </c>
      <c r="M30" s="28">
        <f t="shared" si="4"/>
        <v>1018752</v>
      </c>
      <c r="N30" s="28">
        <f>+N34</f>
        <v>848960</v>
      </c>
      <c r="O30" s="28">
        <f>+O34</f>
        <v>169792</v>
      </c>
    </row>
    <row r="31" spans="1:15" ht="43.5" customHeight="1" x14ac:dyDescent="0.3">
      <c r="A31" s="243"/>
      <c r="B31" s="238"/>
      <c r="C31" s="29" t="s">
        <v>93</v>
      </c>
      <c r="D31" s="30"/>
      <c r="E31" s="29"/>
      <c r="F31" s="29"/>
      <c r="G31" s="30"/>
      <c r="H31" s="29"/>
      <c r="I31" s="29"/>
      <c r="J31" s="30"/>
      <c r="K31" s="29"/>
      <c r="L31" s="29"/>
      <c r="M31" s="28">
        <f t="shared" si="4"/>
        <v>0</v>
      </c>
      <c r="N31" s="28"/>
      <c r="O31" s="28"/>
    </row>
    <row r="32" spans="1:15" s="32" customFormat="1" ht="28.5" customHeight="1" x14ac:dyDescent="0.25">
      <c r="A32" s="243"/>
      <c r="B32" s="238"/>
      <c r="C32" s="35" t="s">
        <v>94</v>
      </c>
      <c r="D32" s="88">
        <f>+E32+F32</f>
        <v>496641.6</v>
      </c>
      <c r="E32" s="35">
        <f>+E34</f>
        <v>413868</v>
      </c>
      <c r="F32" s="35">
        <f>+F34</f>
        <v>82773.600000000006</v>
      </c>
      <c r="G32" s="88">
        <f>+H32+I32</f>
        <v>748782.7</v>
      </c>
      <c r="H32" s="35">
        <f>+H34</f>
        <v>623985.6</v>
      </c>
      <c r="I32" s="35">
        <f>+I34</f>
        <v>124797.1</v>
      </c>
      <c r="J32" s="88">
        <f>+K32+L32</f>
        <v>888861.1</v>
      </c>
      <c r="K32" s="35">
        <f>+K34</f>
        <v>740717.6</v>
      </c>
      <c r="L32" s="35">
        <f>+L34</f>
        <v>148143.5</v>
      </c>
      <c r="M32" s="28">
        <f t="shared" si="4"/>
        <v>1018752</v>
      </c>
      <c r="N32" s="36">
        <f>+N30</f>
        <v>848960</v>
      </c>
      <c r="O32" s="36">
        <f>+O30</f>
        <v>169792</v>
      </c>
    </row>
    <row r="33" spans="1:15" ht="28.5" customHeight="1" x14ac:dyDescent="0.3">
      <c r="A33" s="243"/>
      <c r="B33" s="238"/>
      <c r="C33" s="30" t="s">
        <v>95</v>
      </c>
      <c r="D33" s="30"/>
      <c r="E33" s="30"/>
      <c r="F33" s="30"/>
      <c r="G33" s="30"/>
      <c r="H33" s="30"/>
      <c r="I33" s="30"/>
      <c r="J33" s="30"/>
      <c r="K33" s="30"/>
      <c r="L33" s="30"/>
      <c r="M33" s="28">
        <f t="shared" si="4"/>
        <v>0</v>
      </c>
      <c r="N33" s="28"/>
      <c r="O33" s="28"/>
    </row>
    <row r="34" spans="1:15" ht="34.5" customHeight="1" x14ac:dyDescent="0.3">
      <c r="A34" s="243"/>
      <c r="B34" s="238"/>
      <c r="C34" s="30" t="s">
        <v>96</v>
      </c>
      <c r="D34" s="30">
        <f>+E34+F34</f>
        <v>496641.6</v>
      </c>
      <c r="E34" s="30">
        <f t="shared" ref="E34:F36" si="16">+E35</f>
        <v>413868</v>
      </c>
      <c r="F34" s="30">
        <f t="shared" si="16"/>
        <v>82773.600000000006</v>
      </c>
      <c r="G34" s="30">
        <f>+H34+I34</f>
        <v>748782.7</v>
      </c>
      <c r="H34" s="30">
        <f t="shared" ref="H34:I36" si="17">+H35</f>
        <v>623985.6</v>
      </c>
      <c r="I34" s="30">
        <f t="shared" si="17"/>
        <v>124797.1</v>
      </c>
      <c r="J34" s="30">
        <f>+K34+L34</f>
        <v>888861.1</v>
      </c>
      <c r="K34" s="30">
        <f t="shared" ref="K34:L36" si="18">+K35</f>
        <v>740717.6</v>
      </c>
      <c r="L34" s="30">
        <f t="shared" si="18"/>
        <v>148143.5</v>
      </c>
      <c r="M34" s="28">
        <f t="shared" si="4"/>
        <v>1018752</v>
      </c>
      <c r="N34" s="28">
        <f t="shared" ref="N34:O36" si="19">+N35</f>
        <v>848960</v>
      </c>
      <c r="O34" s="28">
        <f t="shared" si="19"/>
        <v>169792</v>
      </c>
    </row>
    <row r="35" spans="1:15" ht="35.25" customHeight="1" x14ac:dyDescent="0.3">
      <c r="A35" s="243"/>
      <c r="B35" s="238"/>
      <c r="C35" s="30" t="s">
        <v>97</v>
      </c>
      <c r="D35" s="30">
        <f>+E35+F35</f>
        <v>496641.6</v>
      </c>
      <c r="E35" s="30">
        <f t="shared" si="16"/>
        <v>413868</v>
      </c>
      <c r="F35" s="30">
        <f t="shared" si="16"/>
        <v>82773.600000000006</v>
      </c>
      <c r="G35" s="30">
        <f>+H35+I35</f>
        <v>748782.7</v>
      </c>
      <c r="H35" s="30">
        <f t="shared" si="17"/>
        <v>623985.6</v>
      </c>
      <c r="I35" s="30">
        <f t="shared" si="17"/>
        <v>124797.1</v>
      </c>
      <c r="J35" s="30">
        <f>+K35+L35</f>
        <v>888861.1</v>
      </c>
      <c r="K35" s="30">
        <f t="shared" si="18"/>
        <v>740717.6</v>
      </c>
      <c r="L35" s="30">
        <f t="shared" si="18"/>
        <v>148143.5</v>
      </c>
      <c r="M35" s="28">
        <f t="shared" si="4"/>
        <v>1018752</v>
      </c>
      <c r="N35" s="28">
        <f t="shared" si="19"/>
        <v>848960</v>
      </c>
      <c r="O35" s="28">
        <f t="shared" si="19"/>
        <v>169792</v>
      </c>
    </row>
    <row r="36" spans="1:15" ht="31.5" customHeight="1" x14ac:dyDescent="0.3">
      <c r="A36" s="243"/>
      <c r="B36" s="238"/>
      <c r="C36" s="30" t="s">
        <v>98</v>
      </c>
      <c r="D36" s="30">
        <f>+E36+F36</f>
        <v>496641.6</v>
      </c>
      <c r="E36" s="30">
        <f t="shared" si="16"/>
        <v>413868</v>
      </c>
      <c r="F36" s="30">
        <f t="shared" si="16"/>
        <v>82773.600000000006</v>
      </c>
      <c r="G36" s="30">
        <f>+H36+I36</f>
        <v>748782.7</v>
      </c>
      <c r="H36" s="30">
        <f t="shared" si="17"/>
        <v>623985.6</v>
      </c>
      <c r="I36" s="30">
        <f t="shared" si="17"/>
        <v>124797.1</v>
      </c>
      <c r="J36" s="30">
        <f>+K36+L36</f>
        <v>888861.1</v>
      </c>
      <c r="K36" s="30">
        <f t="shared" si="18"/>
        <v>740717.6</v>
      </c>
      <c r="L36" s="30">
        <f t="shared" si="18"/>
        <v>148143.5</v>
      </c>
      <c r="M36" s="28">
        <f t="shared" si="4"/>
        <v>1018752</v>
      </c>
      <c r="N36" s="28">
        <f t="shared" si="19"/>
        <v>848960</v>
      </c>
      <c r="O36" s="28">
        <f t="shared" si="19"/>
        <v>169792</v>
      </c>
    </row>
    <row r="37" spans="1:15" ht="37.5" customHeight="1" x14ac:dyDescent="0.3">
      <c r="A37" s="243"/>
      <c r="B37" s="238"/>
      <c r="C37" s="30" t="s">
        <v>99</v>
      </c>
      <c r="D37" s="30">
        <f>+E37+F37</f>
        <v>496641.6</v>
      </c>
      <c r="E37" s="30">
        <v>413868</v>
      </c>
      <c r="F37" s="30">
        <v>82773.600000000006</v>
      </c>
      <c r="G37" s="30">
        <f>+H37+I37</f>
        <v>748782.7</v>
      </c>
      <c r="H37" s="30">
        <v>623985.6</v>
      </c>
      <c r="I37" s="30">
        <v>124797.1</v>
      </c>
      <c r="J37" s="30">
        <f>+K37+L37</f>
        <v>888861.1</v>
      </c>
      <c r="K37" s="30">
        <v>740717.6</v>
      </c>
      <c r="L37" s="30">
        <v>148143.5</v>
      </c>
      <c r="M37" s="28">
        <f t="shared" si="4"/>
        <v>1018752</v>
      </c>
      <c r="N37" s="31">
        <v>848960</v>
      </c>
      <c r="O37" s="31">
        <v>169792</v>
      </c>
    </row>
    <row r="38" spans="1:15" ht="39" customHeight="1" x14ac:dyDescent="0.3">
      <c r="A38" s="25" t="s">
        <v>77</v>
      </c>
      <c r="B38" s="26"/>
      <c r="C38" s="16" t="s">
        <v>106</v>
      </c>
      <c r="D38" s="56">
        <f>+E38+F38</f>
        <v>2303111.5</v>
      </c>
      <c r="E38" s="56">
        <f>+E39+E47+E55+E63</f>
        <v>2253698.4</v>
      </c>
      <c r="F38" s="56">
        <f>+F39+F47+F55+F63</f>
        <v>49413.1</v>
      </c>
      <c r="G38" s="56">
        <f t="shared" ref="G38:G70" si="20">+H38+I38</f>
        <v>7436142.1000000006</v>
      </c>
      <c r="H38" s="56">
        <f>+H39+H47+H55+H63</f>
        <v>7164902.9000000004</v>
      </c>
      <c r="I38" s="56">
        <f>+I39+I47+I55+I63</f>
        <v>271239.2</v>
      </c>
      <c r="J38" s="56">
        <f t="shared" ref="J38:J70" si="21">+K38+L38</f>
        <v>14876511</v>
      </c>
      <c r="K38" s="56">
        <f>+K39+K47+K55+K63</f>
        <v>14525487.5</v>
      </c>
      <c r="L38" s="56">
        <f>+L39+L47+L55+L63</f>
        <v>351023.5</v>
      </c>
      <c r="M38" s="56">
        <f>+N38+O38</f>
        <v>45153102.300000004</v>
      </c>
      <c r="N38" s="56">
        <f>+N39+N47+N55+N63</f>
        <v>44571852.600000001</v>
      </c>
      <c r="O38" s="56">
        <f>+O39+O47+O55+O63</f>
        <v>581249.69999999995</v>
      </c>
    </row>
    <row r="39" spans="1:15" ht="73.5" customHeight="1" x14ac:dyDescent="0.3">
      <c r="A39" s="239"/>
      <c r="B39" s="33" t="s">
        <v>70</v>
      </c>
      <c r="C39" s="13" t="s">
        <v>107</v>
      </c>
      <c r="D39" s="28">
        <f t="shared" ref="D39:D70" si="22">+E39+F39</f>
        <v>966.1</v>
      </c>
      <c r="E39" s="28">
        <f>+E43</f>
        <v>966.1</v>
      </c>
      <c r="F39" s="28">
        <f>+F43</f>
        <v>0</v>
      </c>
      <c r="G39" s="28">
        <f t="shared" si="20"/>
        <v>966.1</v>
      </c>
      <c r="H39" s="28">
        <f>+H43</f>
        <v>966.1</v>
      </c>
      <c r="I39" s="28">
        <f>+I43</f>
        <v>0</v>
      </c>
      <c r="J39" s="28">
        <f t="shared" si="21"/>
        <v>966.1</v>
      </c>
      <c r="K39" s="28">
        <f>+K43</f>
        <v>966.1</v>
      </c>
      <c r="L39" s="28">
        <f>+L43</f>
        <v>0</v>
      </c>
      <c r="M39" s="28">
        <f>+N39+O39</f>
        <v>1026998.3</v>
      </c>
      <c r="N39" s="28">
        <f>+N43</f>
        <v>862593.5</v>
      </c>
      <c r="O39" s="28">
        <f>+O43</f>
        <v>164404.79999999999</v>
      </c>
    </row>
    <row r="40" spans="1:15" ht="25.5" customHeight="1" x14ac:dyDescent="0.3">
      <c r="A40" s="240"/>
      <c r="B40" s="238"/>
      <c r="C40" s="29" t="s">
        <v>93</v>
      </c>
      <c r="D40" s="28">
        <f t="shared" si="22"/>
        <v>0</v>
      </c>
      <c r="E40" s="28"/>
      <c r="F40" s="28"/>
      <c r="G40" s="28">
        <f t="shared" si="20"/>
        <v>0</v>
      </c>
      <c r="H40" s="28"/>
      <c r="I40" s="28"/>
      <c r="J40" s="28">
        <f t="shared" si="21"/>
        <v>0</v>
      </c>
      <c r="K40" s="28"/>
      <c r="L40" s="28"/>
      <c r="M40" s="28">
        <f t="shared" si="4"/>
        <v>0</v>
      </c>
      <c r="N40" s="28"/>
      <c r="O40" s="28"/>
    </row>
    <row r="41" spans="1:15" ht="40.5" customHeight="1" x14ac:dyDescent="0.3">
      <c r="A41" s="240"/>
      <c r="B41" s="238"/>
      <c r="C41" s="35" t="s">
        <v>94</v>
      </c>
      <c r="D41" s="28">
        <f t="shared" si="22"/>
        <v>966.1</v>
      </c>
      <c r="E41" s="36">
        <f>+E39</f>
        <v>966.1</v>
      </c>
      <c r="F41" s="36">
        <f>+F39</f>
        <v>0</v>
      </c>
      <c r="G41" s="28">
        <f t="shared" si="20"/>
        <v>966.1</v>
      </c>
      <c r="H41" s="36">
        <f>+H39</f>
        <v>966.1</v>
      </c>
      <c r="I41" s="36">
        <f>+I39</f>
        <v>0</v>
      </c>
      <c r="J41" s="28">
        <f t="shared" si="21"/>
        <v>966.1</v>
      </c>
      <c r="K41" s="36">
        <f>+K39</f>
        <v>966.1</v>
      </c>
      <c r="L41" s="36">
        <f>+L39</f>
        <v>0</v>
      </c>
      <c r="M41" s="28">
        <f>+N41+O41</f>
        <v>1026998.3</v>
      </c>
      <c r="N41" s="36">
        <f>+N39</f>
        <v>862593.5</v>
      </c>
      <c r="O41" s="36">
        <f>+O39</f>
        <v>164404.79999999999</v>
      </c>
    </row>
    <row r="42" spans="1:15" s="27" customFormat="1" ht="29.25" customHeight="1" x14ac:dyDescent="0.3">
      <c r="A42" s="240"/>
      <c r="B42" s="238"/>
      <c r="C42" s="30" t="s">
        <v>95</v>
      </c>
      <c r="D42" s="28">
        <f t="shared" si="22"/>
        <v>0</v>
      </c>
      <c r="E42" s="28"/>
      <c r="F42" s="28"/>
      <c r="G42" s="28">
        <f t="shared" si="20"/>
        <v>0</v>
      </c>
      <c r="H42" s="28"/>
      <c r="I42" s="28"/>
      <c r="J42" s="28">
        <f t="shared" si="21"/>
        <v>0</v>
      </c>
      <c r="K42" s="28"/>
      <c r="L42" s="28"/>
      <c r="M42" s="28">
        <f t="shared" si="4"/>
        <v>0</v>
      </c>
      <c r="N42" s="28"/>
      <c r="O42" s="28"/>
    </row>
    <row r="43" spans="1:15" ht="33" x14ac:dyDescent="0.3">
      <c r="A43" s="240"/>
      <c r="B43" s="238"/>
      <c r="C43" s="30" t="s">
        <v>96</v>
      </c>
      <c r="D43" s="28">
        <f t="shared" si="22"/>
        <v>966.1</v>
      </c>
      <c r="E43" s="28">
        <f t="shared" ref="E43:F45" si="23">+E44</f>
        <v>966.1</v>
      </c>
      <c r="F43" s="28">
        <f t="shared" si="23"/>
        <v>0</v>
      </c>
      <c r="G43" s="28">
        <f t="shared" si="20"/>
        <v>966.1</v>
      </c>
      <c r="H43" s="28">
        <f t="shared" ref="H43:I45" si="24">+H44</f>
        <v>966.1</v>
      </c>
      <c r="I43" s="28">
        <f t="shared" si="24"/>
        <v>0</v>
      </c>
      <c r="J43" s="28">
        <f t="shared" si="21"/>
        <v>966.1</v>
      </c>
      <c r="K43" s="28">
        <f t="shared" ref="K43:L45" si="25">+K44</f>
        <v>966.1</v>
      </c>
      <c r="L43" s="28">
        <f t="shared" si="25"/>
        <v>0</v>
      </c>
      <c r="M43" s="28">
        <f t="shared" si="4"/>
        <v>1026998.3</v>
      </c>
      <c r="N43" s="28">
        <f t="shared" ref="N43:O45" si="26">+N44</f>
        <v>862593.5</v>
      </c>
      <c r="O43" s="28">
        <f t="shared" si="26"/>
        <v>164404.79999999999</v>
      </c>
    </row>
    <row r="44" spans="1:15" ht="32.25" customHeight="1" x14ac:dyDescent="0.3">
      <c r="A44" s="240"/>
      <c r="B44" s="238"/>
      <c r="C44" s="30" t="s">
        <v>97</v>
      </c>
      <c r="D44" s="28">
        <f>+E44+F44</f>
        <v>966.1</v>
      </c>
      <c r="E44" s="28">
        <f t="shared" si="23"/>
        <v>966.1</v>
      </c>
      <c r="F44" s="28">
        <f t="shared" si="23"/>
        <v>0</v>
      </c>
      <c r="G44" s="28">
        <f>+H44+I44</f>
        <v>966.1</v>
      </c>
      <c r="H44" s="28">
        <f t="shared" si="24"/>
        <v>966.1</v>
      </c>
      <c r="I44" s="28">
        <f t="shared" si="24"/>
        <v>0</v>
      </c>
      <c r="J44" s="28">
        <f>+K44+L44</f>
        <v>966.1</v>
      </c>
      <c r="K44" s="28">
        <f t="shared" si="25"/>
        <v>966.1</v>
      </c>
      <c r="L44" s="28">
        <f t="shared" si="25"/>
        <v>0</v>
      </c>
      <c r="M44" s="28">
        <f>+N44+O44</f>
        <v>1026998.3</v>
      </c>
      <c r="N44" s="28">
        <f t="shared" si="26"/>
        <v>862593.5</v>
      </c>
      <c r="O44" s="28">
        <f t="shared" si="26"/>
        <v>164404.79999999999</v>
      </c>
    </row>
    <row r="45" spans="1:15" ht="32.25" customHeight="1" x14ac:dyDescent="0.3">
      <c r="A45" s="240"/>
      <c r="B45" s="238"/>
      <c r="C45" s="30" t="s">
        <v>98</v>
      </c>
      <c r="D45" s="28">
        <f t="shared" si="22"/>
        <v>966.1</v>
      </c>
      <c r="E45" s="28">
        <f t="shared" si="23"/>
        <v>966.1</v>
      </c>
      <c r="F45" s="28">
        <f t="shared" si="23"/>
        <v>0</v>
      </c>
      <c r="G45" s="28">
        <f t="shared" si="20"/>
        <v>966.1</v>
      </c>
      <c r="H45" s="28">
        <f t="shared" si="24"/>
        <v>966.1</v>
      </c>
      <c r="I45" s="28">
        <f t="shared" si="24"/>
        <v>0</v>
      </c>
      <c r="J45" s="28">
        <f t="shared" si="21"/>
        <v>966.1</v>
      </c>
      <c r="K45" s="28">
        <f t="shared" si="25"/>
        <v>966.1</v>
      </c>
      <c r="L45" s="28">
        <f t="shared" si="25"/>
        <v>0</v>
      </c>
      <c r="M45" s="28">
        <f t="shared" si="4"/>
        <v>1026998.3</v>
      </c>
      <c r="N45" s="28">
        <f t="shared" si="26"/>
        <v>862593.5</v>
      </c>
      <c r="O45" s="28">
        <f t="shared" si="26"/>
        <v>164404.79999999999</v>
      </c>
    </row>
    <row r="46" spans="1:15" ht="32.25" customHeight="1" x14ac:dyDescent="0.3">
      <c r="A46" s="240"/>
      <c r="B46" s="238"/>
      <c r="C46" s="30" t="s">
        <v>99</v>
      </c>
      <c r="D46" s="28">
        <f t="shared" si="22"/>
        <v>966.1</v>
      </c>
      <c r="E46" s="30">
        <v>966.1</v>
      </c>
      <c r="F46" s="30">
        <v>0</v>
      </c>
      <c r="G46" s="28">
        <f t="shared" si="20"/>
        <v>966.1</v>
      </c>
      <c r="H46" s="30">
        <v>966.1</v>
      </c>
      <c r="I46" s="30">
        <v>0</v>
      </c>
      <c r="J46" s="28">
        <f t="shared" si="21"/>
        <v>966.1</v>
      </c>
      <c r="K46" s="30">
        <v>966.1</v>
      </c>
      <c r="L46" s="30">
        <v>0</v>
      </c>
      <c r="M46" s="28">
        <f t="shared" si="4"/>
        <v>1026998.3</v>
      </c>
      <c r="N46" s="28">
        <v>862593.5</v>
      </c>
      <c r="O46" s="28">
        <v>164404.79999999999</v>
      </c>
    </row>
    <row r="47" spans="1:15" ht="72.75" customHeight="1" x14ac:dyDescent="0.3">
      <c r="A47" s="240"/>
      <c r="B47" s="34">
        <v>42005</v>
      </c>
      <c r="C47" s="13" t="s">
        <v>108</v>
      </c>
      <c r="D47" s="28">
        <f t="shared" si="22"/>
        <v>290195.40000000002</v>
      </c>
      <c r="E47" s="28">
        <f>+E51</f>
        <v>240782.30000000002</v>
      </c>
      <c r="F47" s="28">
        <f>+F51</f>
        <v>49413.1</v>
      </c>
      <c r="G47" s="28">
        <f t="shared" si="20"/>
        <v>1399326</v>
      </c>
      <c r="H47" s="28">
        <f>+H51</f>
        <v>1128086.8</v>
      </c>
      <c r="I47" s="28">
        <f>+I51</f>
        <v>271239.2</v>
      </c>
      <c r="J47" s="28">
        <f t="shared" si="21"/>
        <v>1798269.9</v>
      </c>
      <c r="K47" s="28">
        <f>+K51</f>
        <v>1447246.4</v>
      </c>
      <c r="L47" s="28">
        <f>+L51</f>
        <v>351023.5</v>
      </c>
      <c r="M47" s="28">
        <f t="shared" si="4"/>
        <v>1945151.4000000001</v>
      </c>
      <c r="N47" s="28">
        <f>+N51</f>
        <v>1556121.1</v>
      </c>
      <c r="O47" s="28">
        <f>+O51</f>
        <v>389030.3</v>
      </c>
    </row>
    <row r="48" spans="1:15" ht="32.25" customHeight="1" x14ac:dyDescent="0.3">
      <c r="A48" s="240"/>
      <c r="B48" s="238"/>
      <c r="C48" s="29" t="s">
        <v>93</v>
      </c>
      <c r="D48" s="28">
        <f t="shared" si="22"/>
        <v>0</v>
      </c>
      <c r="E48" s="28"/>
      <c r="F48" s="28"/>
      <c r="G48" s="28">
        <f t="shared" si="20"/>
        <v>0</v>
      </c>
      <c r="H48" s="28"/>
      <c r="I48" s="28"/>
      <c r="J48" s="28">
        <f t="shared" si="21"/>
        <v>0</v>
      </c>
      <c r="K48" s="28"/>
      <c r="L48" s="28"/>
      <c r="M48" s="28">
        <f t="shared" si="4"/>
        <v>0</v>
      </c>
      <c r="N48" s="28"/>
      <c r="O48" s="28"/>
    </row>
    <row r="49" spans="1:15" ht="39" customHeight="1" x14ac:dyDescent="0.3">
      <c r="A49" s="240"/>
      <c r="B49" s="238"/>
      <c r="C49" s="35" t="s">
        <v>94</v>
      </c>
      <c r="D49" s="28">
        <f t="shared" si="22"/>
        <v>290195.40000000002</v>
      </c>
      <c r="E49" s="36">
        <f>+E47</f>
        <v>240782.30000000002</v>
      </c>
      <c r="F49" s="36">
        <f>+F47</f>
        <v>49413.1</v>
      </c>
      <c r="G49" s="28">
        <f t="shared" si="20"/>
        <v>1399326</v>
      </c>
      <c r="H49" s="36">
        <f>+H47</f>
        <v>1128086.8</v>
      </c>
      <c r="I49" s="36">
        <f>+I47</f>
        <v>271239.2</v>
      </c>
      <c r="J49" s="28">
        <f t="shared" si="21"/>
        <v>1798269.9</v>
      </c>
      <c r="K49" s="36">
        <f>+K47</f>
        <v>1447246.4</v>
      </c>
      <c r="L49" s="36">
        <f>+L47</f>
        <v>351023.5</v>
      </c>
      <c r="M49" s="28">
        <f t="shared" si="4"/>
        <v>1945151.4000000001</v>
      </c>
      <c r="N49" s="36">
        <f>+N47</f>
        <v>1556121.1</v>
      </c>
      <c r="O49" s="36">
        <f>+O47</f>
        <v>389030.3</v>
      </c>
    </row>
    <row r="50" spans="1:15" s="32" customFormat="1" ht="32.25" customHeight="1" x14ac:dyDescent="0.25">
      <c r="A50" s="240"/>
      <c r="B50" s="238"/>
      <c r="C50" s="30" t="s">
        <v>95</v>
      </c>
      <c r="D50" s="28">
        <f t="shared" si="22"/>
        <v>0</v>
      </c>
      <c r="E50" s="28"/>
      <c r="F50" s="28"/>
      <c r="G50" s="28">
        <f t="shared" si="20"/>
        <v>0</v>
      </c>
      <c r="H50" s="28"/>
      <c r="I50" s="28"/>
      <c r="J50" s="28">
        <f t="shared" si="21"/>
        <v>0</v>
      </c>
      <c r="K50" s="28"/>
      <c r="L50" s="28"/>
      <c r="M50" s="28">
        <f t="shared" si="4"/>
        <v>0</v>
      </c>
      <c r="N50" s="28"/>
      <c r="O50" s="28"/>
    </row>
    <row r="51" spans="1:15" ht="33" x14ac:dyDescent="0.3">
      <c r="A51" s="240"/>
      <c r="B51" s="238"/>
      <c r="C51" s="30" t="s">
        <v>96</v>
      </c>
      <c r="D51" s="28">
        <f t="shared" si="22"/>
        <v>290195.40000000002</v>
      </c>
      <c r="E51" s="28">
        <f t="shared" ref="E51:F53" si="27">+E52</f>
        <v>240782.30000000002</v>
      </c>
      <c r="F51" s="28">
        <f t="shared" si="27"/>
        <v>49413.1</v>
      </c>
      <c r="G51" s="28">
        <f t="shared" si="20"/>
        <v>1399326</v>
      </c>
      <c r="H51" s="28">
        <f t="shared" ref="H51:I53" si="28">+H52</f>
        <v>1128086.8</v>
      </c>
      <c r="I51" s="28">
        <f t="shared" si="28"/>
        <v>271239.2</v>
      </c>
      <c r="J51" s="28">
        <f t="shared" si="21"/>
        <v>1798269.9</v>
      </c>
      <c r="K51" s="28">
        <f t="shared" ref="K51:L53" si="29">+K52</f>
        <v>1447246.4</v>
      </c>
      <c r="L51" s="28">
        <f t="shared" si="29"/>
        <v>351023.5</v>
      </c>
      <c r="M51" s="28">
        <f t="shared" si="4"/>
        <v>1945151.4000000001</v>
      </c>
      <c r="N51" s="28">
        <f t="shared" ref="N51:O53" si="30">+N52</f>
        <v>1556121.1</v>
      </c>
      <c r="O51" s="28">
        <f t="shared" si="30"/>
        <v>389030.3</v>
      </c>
    </row>
    <row r="52" spans="1:15" ht="27.75" customHeight="1" x14ac:dyDescent="0.3">
      <c r="A52" s="240"/>
      <c r="B52" s="238"/>
      <c r="C52" s="30" t="s">
        <v>97</v>
      </c>
      <c r="D52" s="28">
        <f t="shared" si="22"/>
        <v>290195.40000000002</v>
      </c>
      <c r="E52" s="28">
        <f t="shared" si="27"/>
        <v>240782.30000000002</v>
      </c>
      <c r="F52" s="28">
        <f t="shared" si="27"/>
        <v>49413.1</v>
      </c>
      <c r="G52" s="28">
        <f t="shared" si="20"/>
        <v>1399326</v>
      </c>
      <c r="H52" s="28">
        <f t="shared" si="28"/>
        <v>1128086.8</v>
      </c>
      <c r="I52" s="28">
        <f t="shared" si="28"/>
        <v>271239.2</v>
      </c>
      <c r="J52" s="28">
        <f t="shared" si="21"/>
        <v>1798269.9</v>
      </c>
      <c r="K52" s="28">
        <f t="shared" si="29"/>
        <v>1447246.4</v>
      </c>
      <c r="L52" s="28">
        <f t="shared" si="29"/>
        <v>351023.5</v>
      </c>
      <c r="M52" s="28">
        <f t="shared" si="4"/>
        <v>1945151.4000000001</v>
      </c>
      <c r="N52" s="28">
        <f t="shared" si="30"/>
        <v>1556121.1</v>
      </c>
      <c r="O52" s="28">
        <f t="shared" si="30"/>
        <v>389030.3</v>
      </c>
    </row>
    <row r="53" spans="1:15" ht="27.75" customHeight="1" x14ac:dyDescent="0.3">
      <c r="A53" s="240"/>
      <c r="B53" s="238"/>
      <c r="C53" s="30" t="s">
        <v>98</v>
      </c>
      <c r="D53" s="28">
        <f t="shared" si="22"/>
        <v>290195.40000000002</v>
      </c>
      <c r="E53" s="28">
        <f t="shared" si="27"/>
        <v>240782.30000000002</v>
      </c>
      <c r="F53" s="28">
        <f t="shared" si="27"/>
        <v>49413.1</v>
      </c>
      <c r="G53" s="28">
        <f t="shared" si="20"/>
        <v>1399326</v>
      </c>
      <c r="H53" s="28">
        <f t="shared" si="28"/>
        <v>1128086.8</v>
      </c>
      <c r="I53" s="28">
        <f t="shared" si="28"/>
        <v>271239.2</v>
      </c>
      <c r="J53" s="28">
        <f t="shared" si="21"/>
        <v>1798269.9</v>
      </c>
      <c r="K53" s="28">
        <f t="shared" si="29"/>
        <v>1447246.4</v>
      </c>
      <c r="L53" s="28">
        <f t="shared" si="29"/>
        <v>351023.5</v>
      </c>
      <c r="M53" s="28">
        <f t="shared" si="4"/>
        <v>1945151.4000000001</v>
      </c>
      <c r="N53" s="28">
        <f t="shared" si="30"/>
        <v>1556121.1</v>
      </c>
      <c r="O53" s="28">
        <f t="shared" si="30"/>
        <v>389030.3</v>
      </c>
    </row>
    <row r="54" spans="1:15" ht="27.75" customHeight="1" x14ac:dyDescent="0.3">
      <c r="A54" s="240"/>
      <c r="B54" s="238"/>
      <c r="C54" s="30" t="s">
        <v>99</v>
      </c>
      <c r="D54" s="28">
        <f t="shared" si="22"/>
        <v>290195.40000000002</v>
      </c>
      <c r="E54" s="30">
        <v>240782.30000000002</v>
      </c>
      <c r="F54" s="30">
        <v>49413.1</v>
      </c>
      <c r="G54" s="28">
        <f t="shared" si="20"/>
        <v>1399326</v>
      </c>
      <c r="H54" s="30">
        <v>1128086.8</v>
      </c>
      <c r="I54" s="30">
        <v>271239.2</v>
      </c>
      <c r="J54" s="28">
        <f t="shared" si="21"/>
        <v>1798269.9</v>
      </c>
      <c r="K54" s="30">
        <v>1447246.4</v>
      </c>
      <c r="L54" s="30">
        <v>351023.5</v>
      </c>
      <c r="M54" s="28">
        <f t="shared" si="4"/>
        <v>1945151.4000000001</v>
      </c>
      <c r="N54" s="28">
        <v>1556121.1</v>
      </c>
      <c r="O54" s="28">
        <v>389030.3</v>
      </c>
    </row>
    <row r="55" spans="1:15" ht="99.75" customHeight="1" x14ac:dyDescent="0.3">
      <c r="A55" s="240"/>
      <c r="B55" s="33" t="s">
        <v>86</v>
      </c>
      <c r="C55" s="13" t="s">
        <v>109</v>
      </c>
      <c r="D55" s="28">
        <f t="shared" si="22"/>
        <v>0</v>
      </c>
      <c r="E55" s="13"/>
      <c r="F55" s="13"/>
      <c r="G55" s="28">
        <f t="shared" si="20"/>
        <v>0</v>
      </c>
      <c r="H55" s="13"/>
      <c r="I55" s="13"/>
      <c r="J55" s="28">
        <f t="shared" si="21"/>
        <v>0</v>
      </c>
      <c r="K55" s="28">
        <f>+K59</f>
        <v>0</v>
      </c>
      <c r="L55" s="28">
        <f>+L59</f>
        <v>0</v>
      </c>
      <c r="M55" s="28">
        <f t="shared" si="4"/>
        <v>21055477.600000001</v>
      </c>
      <c r="N55" s="28">
        <f>+N59</f>
        <v>21027663</v>
      </c>
      <c r="O55" s="28">
        <f>+O59</f>
        <v>27814.6</v>
      </c>
    </row>
    <row r="56" spans="1:15" ht="24.75" customHeight="1" x14ac:dyDescent="0.3">
      <c r="A56" s="240"/>
      <c r="B56" s="238"/>
      <c r="C56" s="29" t="s">
        <v>93</v>
      </c>
      <c r="D56" s="28">
        <f t="shared" si="22"/>
        <v>0</v>
      </c>
      <c r="E56" s="29"/>
      <c r="F56" s="29"/>
      <c r="G56" s="28">
        <f t="shared" si="20"/>
        <v>0</v>
      </c>
      <c r="H56" s="29"/>
      <c r="I56" s="29"/>
      <c r="J56" s="28">
        <f t="shared" si="21"/>
        <v>0</v>
      </c>
      <c r="K56" s="28"/>
      <c r="L56" s="28"/>
      <c r="M56" s="28">
        <f t="shared" si="4"/>
        <v>0</v>
      </c>
      <c r="N56" s="28"/>
      <c r="O56" s="28"/>
    </row>
    <row r="57" spans="1:15" ht="47.25" customHeight="1" x14ac:dyDescent="0.3">
      <c r="A57" s="240"/>
      <c r="B57" s="238"/>
      <c r="C57" s="35" t="s">
        <v>94</v>
      </c>
      <c r="D57" s="28">
        <f t="shared" si="22"/>
        <v>0</v>
      </c>
      <c r="E57" s="35"/>
      <c r="F57" s="35"/>
      <c r="G57" s="28">
        <f t="shared" si="20"/>
        <v>0</v>
      </c>
      <c r="H57" s="35"/>
      <c r="I57" s="35"/>
      <c r="J57" s="28">
        <f t="shared" si="21"/>
        <v>0</v>
      </c>
      <c r="K57" s="36">
        <f>+K55</f>
        <v>0</v>
      </c>
      <c r="L57" s="36">
        <f>+L55</f>
        <v>0</v>
      </c>
      <c r="M57" s="28">
        <f t="shared" si="4"/>
        <v>21055477.600000001</v>
      </c>
      <c r="N57" s="36">
        <f>+N55</f>
        <v>21027663</v>
      </c>
      <c r="O57" s="36">
        <f>+O55</f>
        <v>27814.6</v>
      </c>
    </row>
    <row r="58" spans="1:15" s="32" customFormat="1" ht="24.75" customHeight="1" x14ac:dyDescent="0.25">
      <c r="A58" s="240"/>
      <c r="B58" s="238"/>
      <c r="C58" s="30" t="s">
        <v>95</v>
      </c>
      <c r="D58" s="28">
        <f t="shared" si="22"/>
        <v>0</v>
      </c>
      <c r="E58" s="30"/>
      <c r="F58" s="30"/>
      <c r="G58" s="28">
        <f t="shared" si="20"/>
        <v>0</v>
      </c>
      <c r="H58" s="30"/>
      <c r="I58" s="30"/>
      <c r="J58" s="28">
        <f t="shared" si="21"/>
        <v>0</v>
      </c>
      <c r="K58" s="28"/>
      <c r="L58" s="28"/>
      <c r="M58" s="28">
        <f t="shared" si="4"/>
        <v>0</v>
      </c>
      <c r="N58" s="28"/>
      <c r="O58" s="28"/>
    </row>
    <row r="59" spans="1:15" ht="33" x14ac:dyDescent="0.3">
      <c r="A59" s="240"/>
      <c r="B59" s="238"/>
      <c r="C59" s="30" t="s">
        <v>96</v>
      </c>
      <c r="D59" s="28">
        <f t="shared" si="22"/>
        <v>0</v>
      </c>
      <c r="E59" s="30"/>
      <c r="F59" s="30"/>
      <c r="G59" s="28">
        <f t="shared" si="20"/>
        <v>0</v>
      </c>
      <c r="H59" s="30"/>
      <c r="I59" s="30"/>
      <c r="J59" s="28">
        <f t="shared" si="21"/>
        <v>0</v>
      </c>
      <c r="K59" s="28">
        <f t="shared" ref="K59:L61" si="31">+K60</f>
        <v>0</v>
      </c>
      <c r="L59" s="28">
        <f t="shared" si="31"/>
        <v>0</v>
      </c>
      <c r="M59" s="28">
        <f t="shared" si="4"/>
        <v>21055477.600000001</v>
      </c>
      <c r="N59" s="28">
        <f t="shared" ref="N59:O61" si="32">+N60</f>
        <v>21027663</v>
      </c>
      <c r="O59" s="28">
        <f t="shared" si="32"/>
        <v>27814.6</v>
      </c>
    </row>
    <row r="60" spans="1:15" ht="27" customHeight="1" x14ac:dyDescent="0.3">
      <c r="A60" s="240"/>
      <c r="B60" s="238"/>
      <c r="C60" s="30" t="s">
        <v>97</v>
      </c>
      <c r="D60" s="28">
        <f t="shared" si="22"/>
        <v>0</v>
      </c>
      <c r="E60" s="30"/>
      <c r="F60" s="30"/>
      <c r="G60" s="28">
        <f t="shared" si="20"/>
        <v>0</v>
      </c>
      <c r="H60" s="30"/>
      <c r="I60" s="30"/>
      <c r="J60" s="28">
        <f t="shared" si="21"/>
        <v>0</v>
      </c>
      <c r="K60" s="28">
        <f t="shared" si="31"/>
        <v>0</v>
      </c>
      <c r="L60" s="28">
        <f t="shared" si="31"/>
        <v>0</v>
      </c>
      <c r="M60" s="28">
        <f t="shared" si="4"/>
        <v>21055477.600000001</v>
      </c>
      <c r="N60" s="28">
        <f t="shared" si="32"/>
        <v>21027663</v>
      </c>
      <c r="O60" s="28">
        <f t="shared" si="32"/>
        <v>27814.6</v>
      </c>
    </row>
    <row r="61" spans="1:15" ht="27" customHeight="1" x14ac:dyDescent="0.3">
      <c r="A61" s="240"/>
      <c r="B61" s="238"/>
      <c r="C61" s="30" t="s">
        <v>98</v>
      </c>
      <c r="D61" s="28">
        <f t="shared" si="22"/>
        <v>0</v>
      </c>
      <c r="E61" s="30"/>
      <c r="F61" s="30"/>
      <c r="G61" s="28">
        <f t="shared" si="20"/>
        <v>0</v>
      </c>
      <c r="H61" s="30"/>
      <c r="I61" s="30"/>
      <c r="J61" s="28">
        <f t="shared" si="21"/>
        <v>0</v>
      </c>
      <c r="K61" s="28">
        <f t="shared" si="31"/>
        <v>0</v>
      </c>
      <c r="L61" s="28">
        <f t="shared" si="31"/>
        <v>0</v>
      </c>
      <c r="M61" s="28">
        <f t="shared" si="4"/>
        <v>21055477.600000001</v>
      </c>
      <c r="N61" s="28">
        <f t="shared" si="32"/>
        <v>21027663</v>
      </c>
      <c r="O61" s="28">
        <f t="shared" si="32"/>
        <v>27814.6</v>
      </c>
    </row>
    <row r="62" spans="1:15" ht="27" customHeight="1" x14ac:dyDescent="0.3">
      <c r="A62" s="241"/>
      <c r="B62" s="238"/>
      <c r="C62" s="30" t="s">
        <v>99</v>
      </c>
      <c r="D62" s="28">
        <f t="shared" si="22"/>
        <v>0</v>
      </c>
      <c r="E62" s="30"/>
      <c r="F62" s="30"/>
      <c r="G62" s="28">
        <f t="shared" si="20"/>
        <v>0</v>
      </c>
      <c r="H62" s="30"/>
      <c r="I62" s="30"/>
      <c r="J62" s="28">
        <f t="shared" si="21"/>
        <v>0</v>
      </c>
      <c r="K62" s="30"/>
      <c r="L62" s="30"/>
      <c r="M62" s="28">
        <f t="shared" si="4"/>
        <v>21055477.600000001</v>
      </c>
      <c r="N62" s="31">
        <v>21027663</v>
      </c>
      <c r="O62" s="31">
        <v>27814.6</v>
      </c>
    </row>
    <row r="63" spans="1:15" ht="60.75" customHeight="1" x14ac:dyDescent="0.3">
      <c r="A63" s="62"/>
      <c r="B63" s="33" t="s">
        <v>128</v>
      </c>
      <c r="C63" s="13" t="s">
        <v>127</v>
      </c>
      <c r="D63" s="28">
        <f t="shared" si="22"/>
        <v>2011950</v>
      </c>
      <c r="E63" s="28">
        <f>+E67</f>
        <v>2011950</v>
      </c>
      <c r="F63" s="28">
        <f>+F67</f>
        <v>0</v>
      </c>
      <c r="G63" s="28">
        <f t="shared" si="20"/>
        <v>6035850</v>
      </c>
      <c r="H63" s="28">
        <f>+H67</f>
        <v>6035850</v>
      </c>
      <c r="I63" s="28">
        <f>+I67</f>
        <v>0</v>
      </c>
      <c r="J63" s="28">
        <f t="shared" si="21"/>
        <v>13077275</v>
      </c>
      <c r="K63" s="28">
        <f>+K67</f>
        <v>13077275</v>
      </c>
      <c r="L63" s="28">
        <f>+L67</f>
        <v>0</v>
      </c>
      <c r="M63" s="28">
        <f t="shared" ref="M63" si="33">+N63+O63</f>
        <v>21125475</v>
      </c>
      <c r="N63" s="28">
        <f>+N67</f>
        <v>21125475</v>
      </c>
      <c r="O63" s="28">
        <f>+O67</f>
        <v>0</v>
      </c>
    </row>
    <row r="64" spans="1:15" ht="24.75" customHeight="1" x14ac:dyDescent="0.3">
      <c r="A64" s="62"/>
      <c r="B64" s="238"/>
      <c r="C64" s="29" t="s">
        <v>93</v>
      </c>
      <c r="D64" s="28">
        <f t="shared" si="22"/>
        <v>0</v>
      </c>
      <c r="E64" s="28"/>
      <c r="F64" s="28"/>
      <c r="G64" s="28">
        <f t="shared" si="20"/>
        <v>0</v>
      </c>
      <c r="H64" s="28"/>
      <c r="I64" s="28"/>
      <c r="J64" s="28">
        <f t="shared" si="21"/>
        <v>0</v>
      </c>
      <c r="K64" s="28"/>
      <c r="L64" s="28"/>
      <c r="M64" s="28">
        <f t="shared" ref="M64:M70" si="34">+N64+O64</f>
        <v>0</v>
      </c>
      <c r="N64" s="28"/>
      <c r="O64" s="28"/>
    </row>
    <row r="65" spans="1:15" ht="47.25" customHeight="1" x14ac:dyDescent="0.3">
      <c r="A65" s="62"/>
      <c r="B65" s="238"/>
      <c r="C65" s="35" t="s">
        <v>94</v>
      </c>
      <c r="D65" s="28">
        <f t="shared" si="22"/>
        <v>2011950</v>
      </c>
      <c r="E65" s="36">
        <f>+E63</f>
        <v>2011950</v>
      </c>
      <c r="F65" s="36">
        <f>+F63</f>
        <v>0</v>
      </c>
      <c r="G65" s="28">
        <f t="shared" si="20"/>
        <v>6035850</v>
      </c>
      <c r="H65" s="36">
        <f>+H63</f>
        <v>6035850</v>
      </c>
      <c r="I65" s="36">
        <f>+I63</f>
        <v>0</v>
      </c>
      <c r="J65" s="28">
        <f t="shared" si="21"/>
        <v>13077275</v>
      </c>
      <c r="K65" s="36">
        <f>+K63</f>
        <v>13077275</v>
      </c>
      <c r="L65" s="36">
        <f>+L63</f>
        <v>0</v>
      </c>
      <c r="M65" s="28">
        <f t="shared" si="34"/>
        <v>21125475</v>
      </c>
      <c r="N65" s="36">
        <f>+N63</f>
        <v>21125475</v>
      </c>
      <c r="O65" s="36">
        <f>+O63</f>
        <v>0</v>
      </c>
    </row>
    <row r="66" spans="1:15" s="32" customFormat="1" ht="24.75" customHeight="1" x14ac:dyDescent="0.25">
      <c r="A66" s="62"/>
      <c r="B66" s="238"/>
      <c r="C66" s="30" t="s">
        <v>95</v>
      </c>
      <c r="D66" s="28">
        <f t="shared" si="22"/>
        <v>0</v>
      </c>
      <c r="E66" s="28"/>
      <c r="F66" s="28"/>
      <c r="G66" s="28">
        <f t="shared" si="20"/>
        <v>0</v>
      </c>
      <c r="H66" s="28"/>
      <c r="I66" s="28"/>
      <c r="J66" s="28">
        <f t="shared" si="21"/>
        <v>0</v>
      </c>
      <c r="K66" s="28"/>
      <c r="L66" s="28"/>
      <c r="M66" s="28">
        <f t="shared" si="34"/>
        <v>0</v>
      </c>
      <c r="N66" s="28"/>
      <c r="O66" s="28"/>
    </row>
    <row r="67" spans="1:15" ht="33" x14ac:dyDescent="0.3">
      <c r="A67" s="62"/>
      <c r="B67" s="238"/>
      <c r="C67" s="30" t="s">
        <v>96</v>
      </c>
      <c r="D67" s="28">
        <f t="shared" si="22"/>
        <v>2011950</v>
      </c>
      <c r="E67" s="28">
        <f t="shared" ref="E67:F69" si="35">+E68</f>
        <v>2011950</v>
      </c>
      <c r="F67" s="28">
        <f t="shared" si="35"/>
        <v>0</v>
      </c>
      <c r="G67" s="28">
        <f t="shared" si="20"/>
        <v>6035850</v>
      </c>
      <c r="H67" s="28">
        <f t="shared" ref="H67:I69" si="36">+H68</f>
        <v>6035850</v>
      </c>
      <c r="I67" s="28">
        <f t="shared" si="36"/>
        <v>0</v>
      </c>
      <c r="J67" s="28">
        <f t="shared" si="21"/>
        <v>13077275</v>
      </c>
      <c r="K67" s="28">
        <f t="shared" ref="K67:L69" si="37">+K68</f>
        <v>13077275</v>
      </c>
      <c r="L67" s="28">
        <f t="shared" si="37"/>
        <v>0</v>
      </c>
      <c r="M67" s="28">
        <f t="shared" si="34"/>
        <v>21125475</v>
      </c>
      <c r="N67" s="28">
        <f t="shared" ref="N67:O69" si="38">+N68</f>
        <v>21125475</v>
      </c>
      <c r="O67" s="28">
        <f t="shared" si="38"/>
        <v>0</v>
      </c>
    </row>
    <row r="68" spans="1:15" ht="27" customHeight="1" x14ac:dyDescent="0.3">
      <c r="A68" s="62"/>
      <c r="B68" s="238"/>
      <c r="C68" s="30" t="s">
        <v>97</v>
      </c>
      <c r="D68" s="28">
        <f t="shared" si="22"/>
        <v>2011950</v>
      </c>
      <c r="E68" s="28">
        <f t="shared" si="35"/>
        <v>2011950</v>
      </c>
      <c r="F68" s="28">
        <f t="shared" si="35"/>
        <v>0</v>
      </c>
      <c r="G68" s="28">
        <f t="shared" si="20"/>
        <v>6035850</v>
      </c>
      <c r="H68" s="28">
        <f t="shared" si="36"/>
        <v>6035850</v>
      </c>
      <c r="I68" s="28">
        <f t="shared" si="36"/>
        <v>0</v>
      </c>
      <c r="J68" s="28">
        <f t="shared" si="21"/>
        <v>13077275</v>
      </c>
      <c r="K68" s="28">
        <f t="shared" si="37"/>
        <v>13077275</v>
      </c>
      <c r="L68" s="28">
        <f t="shared" si="37"/>
        <v>0</v>
      </c>
      <c r="M68" s="28">
        <f t="shared" si="34"/>
        <v>21125475</v>
      </c>
      <c r="N68" s="28">
        <f t="shared" si="38"/>
        <v>21125475</v>
      </c>
      <c r="O68" s="28">
        <f t="shared" si="38"/>
        <v>0</v>
      </c>
    </row>
    <row r="69" spans="1:15" ht="27" customHeight="1" x14ac:dyDescent="0.3">
      <c r="A69" s="62"/>
      <c r="B69" s="238"/>
      <c r="C69" s="30" t="s">
        <v>98</v>
      </c>
      <c r="D69" s="28">
        <f t="shared" si="22"/>
        <v>2011950</v>
      </c>
      <c r="E69" s="28">
        <f t="shared" si="35"/>
        <v>2011950</v>
      </c>
      <c r="F69" s="28">
        <f t="shared" si="35"/>
        <v>0</v>
      </c>
      <c r="G69" s="28">
        <f t="shared" si="20"/>
        <v>6035850</v>
      </c>
      <c r="H69" s="28">
        <f t="shared" si="36"/>
        <v>6035850</v>
      </c>
      <c r="I69" s="28">
        <f t="shared" si="36"/>
        <v>0</v>
      </c>
      <c r="J69" s="28">
        <f t="shared" si="21"/>
        <v>13077275</v>
      </c>
      <c r="K69" s="28">
        <f t="shared" si="37"/>
        <v>13077275</v>
      </c>
      <c r="L69" s="28">
        <f t="shared" si="37"/>
        <v>0</v>
      </c>
      <c r="M69" s="28">
        <f t="shared" si="34"/>
        <v>21125475</v>
      </c>
      <c r="N69" s="28">
        <f t="shared" si="38"/>
        <v>21125475</v>
      </c>
      <c r="O69" s="28">
        <f t="shared" si="38"/>
        <v>0</v>
      </c>
    </row>
    <row r="70" spans="1:15" ht="27" customHeight="1" x14ac:dyDescent="0.3">
      <c r="A70" s="62"/>
      <c r="B70" s="238"/>
      <c r="C70" s="30" t="s">
        <v>99</v>
      </c>
      <c r="D70" s="28">
        <f t="shared" si="22"/>
        <v>2011950</v>
      </c>
      <c r="E70" s="28">
        <v>2011950</v>
      </c>
      <c r="F70" s="28">
        <v>0</v>
      </c>
      <c r="G70" s="28">
        <f t="shared" si="20"/>
        <v>6035850</v>
      </c>
      <c r="H70" s="30">
        <v>6035850</v>
      </c>
      <c r="I70" s="30">
        <v>0</v>
      </c>
      <c r="J70" s="28">
        <f t="shared" si="21"/>
        <v>13077275</v>
      </c>
      <c r="K70" s="30">
        <v>13077275</v>
      </c>
      <c r="L70" s="30">
        <v>0</v>
      </c>
      <c r="M70" s="28">
        <f t="shared" si="34"/>
        <v>21125475</v>
      </c>
      <c r="N70" s="31">
        <v>21125475</v>
      </c>
      <c r="O70" s="31">
        <v>0</v>
      </c>
    </row>
  </sheetData>
  <customSheetViews>
    <customSheetView guid="{5D5DD5D5-8826-4378-8B5B-2DD31F0E351F}" scale="85" topLeftCell="A23">
      <selection activeCell="C65" sqref="C65"/>
      <pageMargins left="0.3" right="0.22" top="0.75" bottom="0.75" header="0.3" footer="0.3"/>
      <pageSetup paperSize="9" scale="59" firstPageNumber="316" orientation="portrait" useFirstPageNumber="1" r:id="rId1"/>
      <headerFooter>
        <oddFooter>&amp;C&amp;P</oddFooter>
      </headerFooter>
    </customSheetView>
    <customSheetView guid="{3682F7DD-7F98-4102-BB83-36A68CC41221}" scale="85" topLeftCell="A23">
      <selection activeCell="C65" sqref="C65"/>
      <pageMargins left="0.3" right="0.22" top="0.75" bottom="0.75" header="0.3" footer="0.3"/>
      <pageSetup paperSize="9" scale="59" firstPageNumber="316" orientation="portrait" useFirstPageNumber="1" r:id="rId2"/>
      <headerFooter>
        <oddFooter>&amp;C&amp;P</oddFooter>
      </headerFooter>
    </customSheetView>
    <customSheetView guid="{CCC65AA1-3983-4378-9535-7DDE7812BACC}" scale="85" topLeftCell="A25">
      <selection activeCell="F37" sqref="F37"/>
      <pageMargins left="0.3" right="0.22" top="0.75" bottom="0.75" header="0.3" footer="0.3"/>
      <pageSetup paperSize="9" scale="59" firstPageNumber="316" orientation="portrait" useFirstPageNumber="1" r:id="rId3"/>
      <headerFooter>
        <oddFooter>&amp;C&amp;P</oddFooter>
      </headerFooter>
    </customSheetView>
    <customSheetView guid="{B2606A4C-0495-454B-9701-76462D908775}" scale="85" topLeftCell="A10">
      <selection activeCell="C12" sqref="C12"/>
      <pageMargins left="0.3" right="0.22" top="0.75" bottom="0.75" header="0.3" footer="0.3"/>
      <pageSetup paperSize="9" scale="59" firstPageNumber="316" orientation="portrait" useFirstPageNumber="1" r:id="rId4"/>
      <headerFooter>
        <oddFooter>&amp;C&amp;P</oddFooter>
      </headerFooter>
    </customSheetView>
    <customSheetView guid="{9CA44947-B8B7-4CC8-BC12-BEED246327DF}" scale="85" topLeftCell="D25">
      <selection activeCell="L37" sqref="L37"/>
      <pageMargins left="0.3" right="0.22" top="0.75" bottom="0.75" header="0.3" footer="0.3"/>
      <pageSetup paperSize="9" scale="59" firstPageNumber="316" orientation="portrait" useFirstPageNumber="1" r:id="rId5"/>
      <headerFooter>
        <oddFooter>&amp;C&amp;P</oddFooter>
      </headerFooter>
    </customSheetView>
    <customSheetView guid="{6286D36E-04C0-4AE9-BCB6-15899B0222FB}" scale="85" topLeftCell="A53">
      <selection activeCell="C65" sqref="C65"/>
      <pageMargins left="0.3" right="0.22" top="0.75" bottom="0.75" header="0.3" footer="0.3"/>
      <pageSetup paperSize="9" scale="59" firstPageNumber="316" orientation="portrait" useFirstPageNumber="1" r:id="rId6"/>
      <headerFooter>
        <oddFooter>&amp;C&amp;P</oddFooter>
      </headerFooter>
    </customSheetView>
    <customSheetView guid="{7DC48BE1-46DF-4852-90F0-C5EC3EE8E643}" scale="85">
      <selection activeCell="E8" sqref="E8"/>
      <pageMargins left="0.3" right="0.22" top="0.75" bottom="0.75" header="0.3" footer="0.3"/>
      <pageSetup paperSize="9" scale="59" firstPageNumber="316" orientation="portrait" useFirstPageNumber="1" r:id="rId7"/>
      <headerFooter>
        <oddFooter>&amp;C&amp;P</oddFooter>
      </headerFooter>
    </customSheetView>
    <customSheetView guid="{DB245D2B-C517-4E3B-A122-3DD0C9993795}" scale="85" showPageBreaks="1" printArea="1" topLeftCell="D1">
      <selection activeCell="M8" sqref="M8"/>
      <pageMargins left="0.3" right="0.22" top="0.75" bottom="0.75" header="0.3" footer="0.3"/>
      <pageSetup paperSize="9" scale="59" firstPageNumber="316" orientation="portrait" useFirstPageNumber="1" r:id="rId8"/>
      <headerFooter>
        <oddFooter>&amp;C&amp;P</oddFooter>
      </headerFooter>
    </customSheetView>
  </customSheetViews>
  <mergeCells count="30">
    <mergeCell ref="N1:O1"/>
    <mergeCell ref="A31:A37"/>
    <mergeCell ref="B31:B37"/>
    <mergeCell ref="M7:M8"/>
    <mergeCell ref="N7:O7"/>
    <mergeCell ref="A23:A29"/>
    <mergeCell ref="B23:B29"/>
    <mergeCell ref="N2:O2"/>
    <mergeCell ref="A3:O3"/>
    <mergeCell ref="N5:O5"/>
    <mergeCell ref="A6:B7"/>
    <mergeCell ref="C6:C8"/>
    <mergeCell ref="M6:O6"/>
    <mergeCell ref="A10:B10"/>
    <mergeCell ref="A14:A20"/>
    <mergeCell ref="B14:B20"/>
    <mergeCell ref="B40:B46"/>
    <mergeCell ref="B48:B54"/>
    <mergeCell ref="A39:A62"/>
    <mergeCell ref="B56:B62"/>
    <mergeCell ref="B64:B70"/>
    <mergeCell ref="D6:F6"/>
    <mergeCell ref="G6:I6"/>
    <mergeCell ref="J6:L6"/>
    <mergeCell ref="D7:D8"/>
    <mergeCell ref="E7:F7"/>
    <mergeCell ref="G7:G8"/>
    <mergeCell ref="H7:I7"/>
    <mergeCell ref="J7:J8"/>
    <mergeCell ref="K7:L7"/>
  </mergeCells>
  <pageMargins left="0.3" right="0.22" top="0.75" bottom="0.75" header="0.3" footer="0.3"/>
  <pageSetup paperSize="9" scale="59" firstPageNumber="316" orientation="portrait" useFirstPageNumber="1" r:id="rId9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zoomScaleNormal="100" zoomScaleSheetLayoutView="100" workbookViewId="0">
      <selection activeCell="E18" sqref="E18"/>
    </sheetView>
  </sheetViews>
  <sheetFormatPr defaultColWidth="9.140625" defaultRowHeight="16.5" x14ac:dyDescent="0.25"/>
  <cols>
    <col min="1" max="1" width="14" style="165" customWidth="1"/>
    <col min="2" max="2" width="16" style="165" customWidth="1"/>
    <col min="3" max="3" width="61.28515625" style="37" customWidth="1"/>
    <col min="4" max="6" width="28.28515625" style="37" customWidth="1"/>
    <col min="7" max="7" width="22.7109375" style="168" customWidth="1"/>
    <col min="8" max="8" width="5.5703125" style="37" customWidth="1"/>
    <col min="9" max="16384" width="9.140625" style="37"/>
  </cols>
  <sheetData>
    <row r="1" spans="1:11" x14ac:dyDescent="0.25">
      <c r="G1" s="166" t="s">
        <v>154</v>
      </c>
    </row>
    <row r="2" spans="1:11" x14ac:dyDescent="0.25">
      <c r="A2" s="148"/>
      <c r="B2" s="148"/>
      <c r="C2" s="148"/>
      <c r="D2" s="148"/>
      <c r="E2" s="148"/>
      <c r="F2" s="148"/>
      <c r="G2" s="166" t="s">
        <v>155</v>
      </c>
    </row>
    <row r="3" spans="1:11" ht="92.25" customHeight="1" x14ac:dyDescent="0.25">
      <c r="A3" s="255" t="s">
        <v>156</v>
      </c>
      <c r="B3" s="255"/>
      <c r="C3" s="255"/>
      <c r="D3" s="255"/>
      <c r="E3" s="255"/>
      <c r="F3" s="255"/>
      <c r="G3" s="255"/>
      <c r="H3" s="167"/>
      <c r="I3" s="167"/>
      <c r="J3" s="167"/>
      <c r="K3" s="167"/>
    </row>
    <row r="4" spans="1:11" ht="33" customHeight="1" thickBot="1" x14ac:dyDescent="0.3">
      <c r="A4" s="37"/>
      <c r="B4" s="37"/>
      <c r="G4" s="38" t="s">
        <v>4</v>
      </c>
    </row>
    <row r="5" spans="1:11" x14ac:dyDescent="0.25">
      <c r="A5" s="256" t="s">
        <v>43</v>
      </c>
      <c r="B5" s="257"/>
      <c r="C5" s="260" t="s">
        <v>1</v>
      </c>
      <c r="D5" s="262" t="s">
        <v>144</v>
      </c>
      <c r="E5" s="262" t="s">
        <v>145</v>
      </c>
      <c r="F5" s="262" t="s">
        <v>146</v>
      </c>
      <c r="G5" s="262" t="s">
        <v>147</v>
      </c>
    </row>
    <row r="6" spans="1:11" ht="24" customHeight="1" x14ac:dyDescent="0.25">
      <c r="A6" s="258"/>
      <c r="B6" s="259"/>
      <c r="C6" s="261"/>
      <c r="D6" s="262"/>
      <c r="E6" s="262"/>
      <c r="F6" s="262"/>
      <c r="G6" s="262"/>
    </row>
    <row r="7" spans="1:11" x14ac:dyDescent="0.25">
      <c r="A7" s="39" t="s">
        <v>45</v>
      </c>
      <c r="B7" s="16" t="s">
        <v>46</v>
      </c>
      <c r="C7" s="40" t="s">
        <v>0</v>
      </c>
      <c r="D7" s="41">
        <f t="shared" ref="D7:F7" si="0">+D9</f>
        <v>0</v>
      </c>
      <c r="E7" s="41">
        <f t="shared" si="0"/>
        <v>0</v>
      </c>
      <c r="F7" s="41">
        <f t="shared" si="0"/>
        <v>7000000</v>
      </c>
      <c r="G7" s="41">
        <f t="shared" ref="G7" si="1">+G9</f>
        <v>7000000</v>
      </c>
    </row>
    <row r="8" spans="1:11" s="170" customFormat="1" x14ac:dyDescent="0.3">
      <c r="A8" s="263"/>
      <c r="B8" s="264"/>
      <c r="C8" s="42" t="s">
        <v>2</v>
      </c>
      <c r="D8" s="169"/>
      <c r="E8" s="169"/>
      <c r="F8" s="169"/>
      <c r="G8" s="169"/>
    </row>
    <row r="9" spans="1:11" ht="42.75" customHeight="1" x14ac:dyDescent="0.25">
      <c r="A9" s="265"/>
      <c r="B9" s="265"/>
      <c r="C9" s="43" t="s">
        <v>94</v>
      </c>
      <c r="D9" s="41">
        <f t="shared" ref="D9:F10" si="2">+D10</f>
        <v>0</v>
      </c>
      <c r="E9" s="41">
        <f t="shared" si="2"/>
        <v>0</v>
      </c>
      <c r="F9" s="41">
        <f t="shared" si="2"/>
        <v>7000000</v>
      </c>
      <c r="G9" s="41">
        <f t="shared" ref="G9:G10" si="3">+G10</f>
        <v>7000000</v>
      </c>
    </row>
    <row r="10" spans="1:11" s="170" customFormat="1" ht="24.75" customHeight="1" x14ac:dyDescent="0.3">
      <c r="A10" s="44">
        <v>1167</v>
      </c>
      <c r="B10" s="45"/>
      <c r="C10" s="46" t="s">
        <v>106</v>
      </c>
      <c r="D10" s="47">
        <f t="shared" si="2"/>
        <v>0</v>
      </c>
      <c r="E10" s="47">
        <f t="shared" si="2"/>
        <v>0</v>
      </c>
      <c r="F10" s="47">
        <f t="shared" si="2"/>
        <v>7000000</v>
      </c>
      <c r="G10" s="47">
        <f t="shared" si="3"/>
        <v>7000000</v>
      </c>
    </row>
    <row r="11" spans="1:11" ht="53.25" customHeight="1" x14ac:dyDescent="0.25">
      <c r="A11" s="48"/>
      <c r="B11" s="49">
        <v>42009</v>
      </c>
      <c r="C11" s="78" t="s">
        <v>117</v>
      </c>
      <c r="D11" s="41">
        <f t="shared" ref="D11:F11" si="4">+D15</f>
        <v>0</v>
      </c>
      <c r="E11" s="41">
        <f>+E15</f>
        <v>0</v>
      </c>
      <c r="F11" s="41">
        <f t="shared" si="4"/>
        <v>7000000</v>
      </c>
      <c r="G11" s="41">
        <f t="shared" ref="G11" si="5">+G15</f>
        <v>7000000</v>
      </c>
    </row>
    <row r="12" spans="1:11" s="170" customFormat="1" ht="36" customHeight="1" x14ac:dyDescent="0.3">
      <c r="A12" s="249"/>
      <c r="B12" s="250"/>
      <c r="C12" s="29" t="s">
        <v>93</v>
      </c>
      <c r="D12" s="50"/>
      <c r="E12" s="50"/>
      <c r="F12" s="50"/>
      <c r="G12" s="50"/>
    </row>
    <row r="13" spans="1:11" s="170" customFormat="1" ht="36" customHeight="1" x14ac:dyDescent="0.3">
      <c r="A13" s="251"/>
      <c r="B13" s="252"/>
      <c r="C13" s="43" t="s">
        <v>3</v>
      </c>
      <c r="D13" s="51">
        <f t="shared" ref="D13:F13" si="6">+D11</f>
        <v>0</v>
      </c>
      <c r="E13" s="51">
        <f t="shared" si="6"/>
        <v>0</v>
      </c>
      <c r="F13" s="51">
        <f t="shared" si="6"/>
        <v>7000000</v>
      </c>
      <c r="G13" s="51">
        <f t="shared" ref="G13" si="7">+G11</f>
        <v>7000000</v>
      </c>
    </row>
    <row r="14" spans="1:11" s="170" customFormat="1" ht="36" customHeight="1" x14ac:dyDescent="0.3">
      <c r="A14" s="251"/>
      <c r="B14" s="252"/>
      <c r="C14" s="30" t="s">
        <v>95</v>
      </c>
      <c r="D14" s="50"/>
      <c r="E14" s="50"/>
      <c r="F14" s="50"/>
      <c r="G14" s="50"/>
    </row>
    <row r="15" spans="1:11" s="170" customFormat="1" ht="36" customHeight="1" x14ac:dyDescent="0.3">
      <c r="A15" s="251"/>
      <c r="B15" s="252"/>
      <c r="C15" s="30" t="s">
        <v>96</v>
      </c>
      <c r="D15" s="50">
        <f t="shared" ref="D15:F17" si="8">+D16</f>
        <v>0</v>
      </c>
      <c r="E15" s="50">
        <f t="shared" si="8"/>
        <v>0</v>
      </c>
      <c r="F15" s="50">
        <f t="shared" si="8"/>
        <v>7000000</v>
      </c>
      <c r="G15" s="50">
        <f t="shared" ref="G15:G17" si="9">+G16</f>
        <v>7000000</v>
      </c>
    </row>
    <row r="16" spans="1:11" s="170" customFormat="1" ht="36" customHeight="1" x14ac:dyDescent="0.3">
      <c r="A16" s="251"/>
      <c r="B16" s="252"/>
      <c r="C16" s="30" t="s">
        <v>97</v>
      </c>
      <c r="D16" s="50">
        <f t="shared" si="8"/>
        <v>0</v>
      </c>
      <c r="E16" s="50">
        <f t="shared" si="8"/>
        <v>0</v>
      </c>
      <c r="F16" s="50">
        <f t="shared" si="8"/>
        <v>7000000</v>
      </c>
      <c r="G16" s="50">
        <f t="shared" si="9"/>
        <v>7000000</v>
      </c>
    </row>
    <row r="17" spans="1:13" s="170" customFormat="1" ht="36" customHeight="1" x14ac:dyDescent="0.3">
      <c r="A17" s="251"/>
      <c r="B17" s="252"/>
      <c r="C17" s="30" t="s">
        <v>98</v>
      </c>
      <c r="D17" s="50">
        <f t="shared" si="8"/>
        <v>0</v>
      </c>
      <c r="E17" s="50">
        <f t="shared" si="8"/>
        <v>0</v>
      </c>
      <c r="F17" s="50">
        <f t="shared" si="8"/>
        <v>7000000</v>
      </c>
      <c r="G17" s="50">
        <f t="shared" si="9"/>
        <v>7000000</v>
      </c>
    </row>
    <row r="18" spans="1:13" s="170" customFormat="1" ht="36" customHeight="1" thickBot="1" x14ac:dyDescent="0.35">
      <c r="A18" s="253"/>
      <c r="B18" s="254"/>
      <c r="C18" s="52" t="s">
        <v>99</v>
      </c>
      <c r="D18" s="52"/>
      <c r="E18" s="52"/>
      <c r="F18" s="52">
        <v>7000000</v>
      </c>
      <c r="G18" s="53">
        <v>7000000</v>
      </c>
    </row>
    <row r="19" spans="1:13" x14ac:dyDescent="0.25">
      <c r="C19" s="165"/>
      <c r="D19" s="165"/>
      <c r="E19" s="165"/>
      <c r="F19" s="165"/>
      <c r="G19" s="165"/>
    </row>
    <row r="20" spans="1:13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</sheetData>
  <customSheetViews>
    <customSheetView guid="{5D5DD5D5-8826-4378-8B5B-2DD31F0E351F}" scale="85" topLeftCell="A4">
      <selection activeCell="F18" sqref="F18"/>
      <pageMargins left="0.7" right="0.7" top="0.75" bottom="0.75" header="0.3" footer="0.3"/>
      <pageSetup paperSize="9" scale="76" firstPageNumber="319" orientation="portrait" useFirstPageNumber="1" r:id="rId1"/>
      <headerFooter>
        <oddFooter>&amp;C&amp;P</oddFooter>
      </headerFooter>
    </customSheetView>
    <customSheetView guid="{3682F7DD-7F98-4102-BB83-36A68CC41221}" scale="85" topLeftCell="A4">
      <selection activeCell="F18" sqref="F18"/>
      <pageMargins left="0.7" right="0.7" top="0.75" bottom="0.75" header="0.3" footer="0.3"/>
      <pageSetup paperSize="9" scale="76" firstPageNumber="319" orientation="portrait" useFirstPageNumber="1" r:id="rId2"/>
      <headerFooter>
        <oddFooter>&amp;C&amp;P</oddFooter>
      </headerFooter>
    </customSheetView>
    <customSheetView guid="{CCC65AA1-3983-4378-9535-7DDE7812BACC}" scale="85" topLeftCell="A4">
      <selection activeCell="E13" sqref="E13"/>
      <pageMargins left="0.7" right="0.7" top="0.75" bottom="0.75" header="0.3" footer="0.3"/>
      <pageSetup paperSize="9" scale="76" firstPageNumber="319" orientation="portrait" useFirstPageNumber="1" r:id="rId3"/>
      <headerFooter>
        <oddFooter>&amp;C&amp;P</oddFooter>
      </headerFooter>
    </customSheetView>
    <customSheetView guid="{B2606A4C-0495-454B-9701-76462D908775}" scale="85" topLeftCell="A4">
      <selection activeCell="F24" sqref="F24"/>
      <pageMargins left="0.7" right="0.7" top="0.75" bottom="0.75" header="0.3" footer="0.3"/>
      <pageSetup paperSize="9" scale="76" firstPageNumber="319" orientation="portrait" useFirstPageNumber="1" r:id="rId4"/>
      <headerFooter>
        <oddFooter>&amp;C&amp;P</oddFooter>
      </headerFooter>
    </customSheetView>
    <customSheetView guid="{9CA44947-B8B7-4CC8-BC12-BEED246327DF}" scale="85">
      <selection activeCell="E13" sqref="E13"/>
      <pageMargins left="0.7" right="0.7" top="0.75" bottom="0.75" header="0.3" footer="0.3"/>
      <pageSetup paperSize="9" scale="76" firstPageNumber="319" orientation="portrait" useFirstPageNumber="1" r:id="rId5"/>
      <headerFooter>
        <oddFooter>&amp;C&amp;P</oddFooter>
      </headerFooter>
    </customSheetView>
    <customSheetView guid="{6286D36E-04C0-4AE9-BCB6-15899B0222FB}" scale="85" topLeftCell="A4">
      <selection activeCell="F18" sqref="F18"/>
      <pageMargins left="0.7" right="0.7" top="0.75" bottom="0.75" header="0.3" footer="0.3"/>
      <pageSetup paperSize="9" scale="76" firstPageNumber="319" orientation="portrait" useFirstPageNumber="1" r:id="rId6"/>
      <headerFooter>
        <oddFooter>&amp;C&amp;P</oddFooter>
      </headerFooter>
    </customSheetView>
    <customSheetView guid="{7DC48BE1-46DF-4852-90F0-C5EC3EE8E643}" scale="85" topLeftCell="A4">
      <selection activeCell="F18" sqref="F18"/>
      <pageMargins left="0.7" right="0.7" top="0.75" bottom="0.75" header="0.3" footer="0.3"/>
      <pageSetup paperSize="9" scale="76" firstPageNumber="319" orientation="portrait" useFirstPageNumber="1" r:id="rId7"/>
      <headerFooter>
        <oddFooter>&amp;C&amp;P</oddFooter>
      </headerFooter>
    </customSheetView>
    <customSheetView guid="{DB245D2B-C517-4E3B-A122-3DD0C9993795}" scale="85">
      <selection activeCell="E13" sqref="E13"/>
      <pageMargins left="0.7" right="0.7" top="0.75" bottom="0.75" header="0.3" footer="0.3"/>
      <pageSetup paperSize="9" scale="76" firstPageNumber="319" orientation="portrait" useFirstPageNumber="1" r:id="rId8"/>
      <headerFooter>
        <oddFooter>&amp;C&amp;P</oddFooter>
      </headerFooter>
    </customSheetView>
  </customSheetViews>
  <mergeCells count="10">
    <mergeCell ref="A12:B18"/>
    <mergeCell ref="A3:G3"/>
    <mergeCell ref="A5:B6"/>
    <mergeCell ref="C5:C6"/>
    <mergeCell ref="G5:G6"/>
    <mergeCell ref="A8:B8"/>
    <mergeCell ref="A9:B9"/>
    <mergeCell ref="D5:D6"/>
    <mergeCell ref="E5:E6"/>
    <mergeCell ref="F5:F6"/>
  </mergeCells>
  <pageMargins left="0.7" right="0.7" top="0.75" bottom="0.75" header="0.3" footer="0.3"/>
  <pageSetup paperSize="9" scale="76" firstPageNumber="319" orientation="portrait" useFirstPageNumber="1" r:id="rId9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7"/>
  <sheetViews>
    <sheetView topLeftCell="A121" zoomScaleNormal="100" workbookViewId="0">
      <selection activeCell="C131" sqref="C131"/>
    </sheetView>
  </sheetViews>
  <sheetFormatPr defaultColWidth="9.140625" defaultRowHeight="16.5" x14ac:dyDescent="0.3"/>
  <cols>
    <col min="1" max="1" width="7.140625" style="94" customWidth="1"/>
    <col min="2" max="2" width="37.7109375" style="94" customWidth="1"/>
    <col min="3" max="3" width="56.42578125" style="94" customWidth="1"/>
    <col min="4" max="5" width="17.140625" style="94" customWidth="1"/>
    <col min="6" max="6" width="19" style="94" customWidth="1"/>
    <col min="7" max="7" width="18.5703125" style="94" customWidth="1"/>
    <col min="8" max="8" width="22.7109375" style="94" customWidth="1"/>
    <col min="9" max="9" width="17.7109375" style="94" customWidth="1"/>
    <col min="10" max="10" width="20.140625" style="94" customWidth="1"/>
    <col min="11" max="12" width="18.7109375" style="94" customWidth="1"/>
    <col min="13" max="16384" width="9.140625" style="94"/>
  </cols>
  <sheetData>
    <row r="1" spans="1:11" x14ac:dyDescent="0.3">
      <c r="G1" s="97" t="s">
        <v>148</v>
      </c>
    </row>
    <row r="2" spans="1:11" x14ac:dyDescent="0.3">
      <c r="G2" s="97" t="s">
        <v>235</v>
      </c>
    </row>
    <row r="3" spans="1:11" x14ac:dyDescent="0.3">
      <c r="J3" s="97"/>
    </row>
    <row r="4" spans="1:11" ht="52.5" customHeight="1" x14ac:dyDescent="0.3">
      <c r="A4" s="273" t="s">
        <v>238</v>
      </c>
      <c r="B4" s="273"/>
      <c r="C4" s="273"/>
      <c r="D4" s="273"/>
      <c r="E4" s="273"/>
      <c r="F4" s="273"/>
      <c r="G4" s="273"/>
    </row>
    <row r="5" spans="1:11" x14ac:dyDescent="0.3">
      <c r="A5" s="172"/>
      <c r="B5" s="172"/>
      <c r="C5" s="172"/>
      <c r="D5" s="172"/>
      <c r="E5" s="172"/>
      <c r="F5" s="172"/>
      <c r="G5" s="172"/>
    </row>
    <row r="6" spans="1:11" ht="20.25" x14ac:dyDescent="0.3">
      <c r="B6" s="266" t="s">
        <v>239</v>
      </c>
      <c r="C6" s="266"/>
      <c r="D6" s="266"/>
      <c r="E6" s="266"/>
      <c r="F6" s="266"/>
      <c r="G6" s="266"/>
    </row>
    <row r="8" spans="1:11" x14ac:dyDescent="0.3">
      <c r="B8" s="105" t="s">
        <v>157</v>
      </c>
    </row>
    <row r="9" spans="1:11" x14ac:dyDescent="0.3">
      <c r="B9" s="105"/>
    </row>
    <row r="10" spans="1:11" x14ac:dyDescent="0.3">
      <c r="B10" s="106" t="s">
        <v>158</v>
      </c>
      <c r="C10" s="106" t="s">
        <v>159</v>
      </c>
    </row>
    <row r="11" spans="1:11" x14ac:dyDescent="0.3">
      <c r="B11" s="107">
        <v>1040</v>
      </c>
      <c r="C11" s="107" t="s">
        <v>102</v>
      </c>
      <c r="D11" s="108"/>
      <c r="E11" s="108"/>
      <c r="F11" s="108"/>
      <c r="G11" s="108"/>
    </row>
    <row r="12" spans="1:11" x14ac:dyDescent="0.3">
      <c r="B12" s="109" t="s">
        <v>160</v>
      </c>
      <c r="D12" s="100"/>
      <c r="E12" s="100"/>
      <c r="F12" s="100"/>
      <c r="G12" s="100"/>
    </row>
    <row r="13" spans="1:11" x14ac:dyDescent="0.3">
      <c r="B13" s="109"/>
    </row>
    <row r="14" spans="1:11" x14ac:dyDescent="0.3">
      <c r="B14" s="110" t="s">
        <v>161</v>
      </c>
      <c r="C14" s="111">
        <v>1040</v>
      </c>
      <c r="D14" s="267" t="s">
        <v>162</v>
      </c>
      <c r="E14" s="268"/>
      <c r="F14" s="268"/>
      <c r="G14" s="269"/>
    </row>
    <row r="15" spans="1:11" x14ac:dyDescent="0.3">
      <c r="B15" s="110" t="s">
        <v>163</v>
      </c>
      <c r="C15" s="111">
        <v>42001</v>
      </c>
      <c r="D15" s="270" t="s">
        <v>144</v>
      </c>
      <c r="E15" s="270" t="s">
        <v>145</v>
      </c>
      <c r="F15" s="270" t="s">
        <v>146</v>
      </c>
      <c r="G15" s="270" t="s">
        <v>147</v>
      </c>
    </row>
    <row r="16" spans="1:11" ht="66" x14ac:dyDescent="0.3">
      <c r="B16" s="112" t="s">
        <v>164</v>
      </c>
      <c r="C16" s="111" t="s">
        <v>165</v>
      </c>
      <c r="D16" s="271"/>
      <c r="E16" s="271"/>
      <c r="F16" s="271"/>
      <c r="G16" s="271"/>
      <c r="I16" s="100"/>
      <c r="J16" s="100"/>
      <c r="K16" s="100"/>
    </row>
    <row r="17" spans="2:11" ht="49.5" x14ac:dyDescent="0.3">
      <c r="B17" s="112" t="s">
        <v>166</v>
      </c>
      <c r="C17" s="111" t="s">
        <v>167</v>
      </c>
      <c r="D17" s="271"/>
      <c r="E17" s="271"/>
      <c r="F17" s="271"/>
      <c r="G17" s="271"/>
      <c r="I17" s="101"/>
      <c r="J17" s="101"/>
      <c r="K17" s="101"/>
    </row>
    <row r="18" spans="2:11" x14ac:dyDescent="0.3">
      <c r="B18" s="112" t="s">
        <v>168</v>
      </c>
      <c r="C18" s="111" t="s">
        <v>69</v>
      </c>
      <c r="D18" s="271"/>
      <c r="E18" s="271"/>
      <c r="F18" s="271"/>
      <c r="G18" s="271"/>
    </row>
    <row r="19" spans="2:11" ht="33" x14ac:dyDescent="0.3">
      <c r="B19" s="113" t="s">
        <v>169</v>
      </c>
      <c r="C19" s="111" t="s">
        <v>170</v>
      </c>
      <c r="D19" s="271"/>
      <c r="E19" s="271"/>
      <c r="F19" s="271"/>
      <c r="G19" s="271"/>
      <c r="J19" s="101"/>
    </row>
    <row r="20" spans="2:11" x14ac:dyDescent="0.3">
      <c r="B20" s="114"/>
      <c r="C20" s="111" t="s">
        <v>171</v>
      </c>
      <c r="D20" s="272"/>
      <c r="E20" s="272"/>
      <c r="F20" s="272"/>
      <c r="G20" s="272"/>
    </row>
    <row r="21" spans="2:11" x14ac:dyDescent="0.3">
      <c r="B21" s="111" t="s">
        <v>172</v>
      </c>
      <c r="C21" s="111" t="s">
        <v>173</v>
      </c>
      <c r="D21" s="115"/>
      <c r="E21" s="116"/>
      <c r="F21" s="116"/>
      <c r="G21" s="116">
        <v>16</v>
      </c>
    </row>
    <row r="22" spans="2:11" ht="33" x14ac:dyDescent="0.3">
      <c r="B22" s="111" t="s">
        <v>172</v>
      </c>
      <c r="C22" s="111" t="s">
        <v>174</v>
      </c>
      <c r="D22" s="115"/>
      <c r="E22" s="116"/>
      <c r="F22" s="117"/>
      <c r="G22" s="117">
        <v>7050</v>
      </c>
    </row>
    <row r="23" spans="2:11" ht="49.5" x14ac:dyDescent="0.3">
      <c r="B23" s="111" t="s">
        <v>172</v>
      </c>
      <c r="C23" s="111" t="s">
        <v>175</v>
      </c>
      <c r="D23" s="115"/>
      <c r="E23" s="116"/>
      <c r="F23" s="116"/>
      <c r="G23" s="116">
        <v>90</v>
      </c>
    </row>
    <row r="24" spans="2:11" x14ac:dyDescent="0.3">
      <c r="B24" s="118" t="s">
        <v>176</v>
      </c>
      <c r="C24" s="118"/>
      <c r="D24" s="119">
        <v>39510.6</v>
      </c>
      <c r="E24" s="119">
        <v>434884.7</v>
      </c>
      <c r="F24" s="119">
        <v>1010619.2999999999</v>
      </c>
      <c r="G24" s="119">
        <v>1010619.2999999999</v>
      </c>
    </row>
    <row r="25" spans="2:11" x14ac:dyDescent="0.3">
      <c r="B25" s="120"/>
      <c r="C25" s="120"/>
      <c r="D25" s="121"/>
      <c r="E25" s="121"/>
      <c r="F25" s="122"/>
      <c r="G25" s="123"/>
    </row>
    <row r="26" spans="2:11" x14ac:dyDescent="0.3">
      <c r="B26" s="105"/>
      <c r="F26" s="100"/>
    </row>
    <row r="27" spans="2:11" x14ac:dyDescent="0.3">
      <c r="B27" s="106" t="s">
        <v>158</v>
      </c>
      <c r="C27" s="106" t="s">
        <v>159</v>
      </c>
    </row>
    <row r="28" spans="2:11" x14ac:dyDescent="0.3">
      <c r="B28" s="107">
        <v>1157</v>
      </c>
      <c r="C28" s="107" t="s">
        <v>100</v>
      </c>
    </row>
    <row r="29" spans="2:11" x14ac:dyDescent="0.3">
      <c r="B29" s="109" t="s">
        <v>160</v>
      </c>
    </row>
    <row r="30" spans="2:11" x14ac:dyDescent="0.3">
      <c r="B30" s="109"/>
    </row>
    <row r="31" spans="2:11" x14ac:dyDescent="0.3">
      <c r="B31" s="110" t="s">
        <v>161</v>
      </c>
      <c r="C31" s="111">
        <v>1157</v>
      </c>
      <c r="D31" s="267" t="s">
        <v>162</v>
      </c>
      <c r="E31" s="268"/>
      <c r="F31" s="268"/>
      <c r="G31" s="269"/>
    </row>
    <row r="32" spans="2:11" x14ac:dyDescent="0.3">
      <c r="B32" s="110" t="s">
        <v>163</v>
      </c>
      <c r="C32" s="111">
        <v>42001</v>
      </c>
      <c r="D32" s="270" t="s">
        <v>144</v>
      </c>
      <c r="E32" s="270" t="s">
        <v>145</v>
      </c>
      <c r="F32" s="270" t="s">
        <v>146</v>
      </c>
      <c r="G32" s="270" t="s">
        <v>147</v>
      </c>
    </row>
    <row r="33" spans="2:7" ht="49.5" x14ac:dyDescent="0.3">
      <c r="B33" s="112" t="s">
        <v>164</v>
      </c>
      <c r="C33" s="111" t="s">
        <v>177</v>
      </c>
      <c r="D33" s="271"/>
      <c r="E33" s="271"/>
      <c r="F33" s="271"/>
      <c r="G33" s="271"/>
    </row>
    <row r="34" spans="2:7" ht="33" x14ac:dyDescent="0.3">
      <c r="B34" s="112" t="s">
        <v>166</v>
      </c>
      <c r="C34" s="111" t="s">
        <v>178</v>
      </c>
      <c r="D34" s="271"/>
      <c r="E34" s="271"/>
      <c r="F34" s="271"/>
      <c r="G34" s="271"/>
    </row>
    <row r="35" spans="2:7" x14ac:dyDescent="0.3">
      <c r="B35" s="112" t="s">
        <v>168</v>
      </c>
      <c r="C35" s="111" t="s">
        <v>69</v>
      </c>
      <c r="D35" s="271"/>
      <c r="E35" s="271"/>
      <c r="F35" s="271"/>
      <c r="G35" s="271"/>
    </row>
    <row r="36" spans="2:7" ht="33" x14ac:dyDescent="0.3">
      <c r="B36" s="113" t="s">
        <v>169</v>
      </c>
      <c r="C36" s="111" t="s">
        <v>170</v>
      </c>
      <c r="D36" s="271"/>
      <c r="E36" s="271"/>
      <c r="F36" s="271"/>
      <c r="G36" s="271"/>
    </row>
    <row r="37" spans="2:7" x14ac:dyDescent="0.3">
      <c r="B37" s="114"/>
      <c r="C37" s="124" t="s">
        <v>171</v>
      </c>
      <c r="D37" s="272"/>
      <c r="E37" s="272"/>
      <c r="F37" s="272"/>
      <c r="G37" s="272"/>
    </row>
    <row r="38" spans="2:7" ht="49.5" x14ac:dyDescent="0.3">
      <c r="B38" s="111" t="s">
        <v>172</v>
      </c>
      <c r="C38" s="124" t="s">
        <v>179</v>
      </c>
      <c r="D38" s="125"/>
      <c r="E38" s="125">
        <v>3</v>
      </c>
      <c r="F38" s="93"/>
      <c r="G38" s="93">
        <v>3</v>
      </c>
    </row>
    <row r="39" spans="2:7" x14ac:dyDescent="0.3">
      <c r="B39" s="118" t="s">
        <v>176</v>
      </c>
      <c r="C39" s="118"/>
      <c r="D39" s="126">
        <v>28972.1</v>
      </c>
      <c r="E39" s="126">
        <v>28972.1</v>
      </c>
      <c r="F39" s="126">
        <v>28972.1</v>
      </c>
      <c r="G39" s="126">
        <v>28972.1</v>
      </c>
    </row>
    <row r="40" spans="2:7" x14ac:dyDescent="0.3">
      <c r="B40" s="120"/>
      <c r="C40" s="120"/>
      <c r="D40" s="127"/>
      <c r="E40" s="127"/>
      <c r="F40" s="127"/>
      <c r="G40" s="127"/>
    </row>
    <row r="41" spans="2:7" customFormat="1" x14ac:dyDescent="0.3">
      <c r="B41" s="110" t="s">
        <v>161</v>
      </c>
      <c r="C41" s="111">
        <v>1157</v>
      </c>
      <c r="D41" s="267" t="s">
        <v>162</v>
      </c>
      <c r="E41" s="268"/>
      <c r="F41" s="268"/>
      <c r="G41" s="269"/>
    </row>
    <row r="42" spans="2:7" customFormat="1" x14ac:dyDescent="0.3">
      <c r="B42" s="112" t="s">
        <v>163</v>
      </c>
      <c r="C42" s="112">
        <v>42003</v>
      </c>
      <c r="D42" s="270" t="s">
        <v>144</v>
      </c>
      <c r="E42" s="270" t="s">
        <v>145</v>
      </c>
      <c r="F42" s="270" t="s">
        <v>146</v>
      </c>
      <c r="G42" s="270" t="s">
        <v>147</v>
      </c>
    </row>
    <row r="43" spans="2:7" customFormat="1" ht="49.5" x14ac:dyDescent="0.3">
      <c r="B43" s="112" t="s">
        <v>164</v>
      </c>
      <c r="C43" s="112" t="s">
        <v>180</v>
      </c>
      <c r="D43" s="271"/>
      <c r="E43" s="271"/>
      <c r="F43" s="271"/>
      <c r="G43" s="271"/>
    </row>
    <row r="44" spans="2:7" customFormat="1" x14ac:dyDescent="0.3">
      <c r="B44" s="112" t="s">
        <v>166</v>
      </c>
      <c r="C44" s="112" t="s">
        <v>181</v>
      </c>
      <c r="D44" s="271"/>
      <c r="E44" s="271"/>
      <c r="F44" s="271"/>
      <c r="G44" s="271"/>
    </row>
    <row r="45" spans="2:7" customFormat="1" x14ac:dyDescent="0.3">
      <c r="B45" s="112" t="s">
        <v>168</v>
      </c>
      <c r="C45" s="112" t="s">
        <v>69</v>
      </c>
      <c r="D45" s="271"/>
      <c r="E45" s="271"/>
      <c r="F45" s="271"/>
      <c r="G45" s="271"/>
    </row>
    <row r="46" spans="2:7" customFormat="1" ht="33" x14ac:dyDescent="0.3">
      <c r="B46" s="112" t="s">
        <v>169</v>
      </c>
      <c r="C46" s="112" t="s">
        <v>170</v>
      </c>
      <c r="D46" s="271"/>
      <c r="E46" s="271"/>
      <c r="F46" s="271"/>
      <c r="G46" s="271"/>
    </row>
    <row r="47" spans="2:7" customFormat="1" x14ac:dyDescent="0.3">
      <c r="B47" s="267" t="s">
        <v>171</v>
      </c>
      <c r="C47" s="269"/>
      <c r="D47" s="272"/>
      <c r="E47" s="272"/>
      <c r="F47" s="272"/>
      <c r="G47" s="272"/>
    </row>
    <row r="48" spans="2:7" customFormat="1" x14ac:dyDescent="0.3">
      <c r="B48" s="112" t="s">
        <v>172</v>
      </c>
      <c r="C48" s="112" t="s">
        <v>182</v>
      </c>
      <c r="D48" s="128"/>
      <c r="E48" s="128">
        <v>100</v>
      </c>
      <c r="F48" s="128"/>
      <c r="G48" s="128">
        <v>100</v>
      </c>
    </row>
    <row r="49" spans="2:8" customFormat="1" ht="33" x14ac:dyDescent="0.3">
      <c r="B49" s="112" t="s">
        <v>172</v>
      </c>
      <c r="C49" s="112" t="s">
        <v>183</v>
      </c>
      <c r="D49" s="128"/>
      <c r="E49" s="128">
        <v>80</v>
      </c>
      <c r="F49" s="128"/>
      <c r="G49" s="128">
        <v>80</v>
      </c>
    </row>
    <row r="50" spans="2:8" customFormat="1" ht="33" x14ac:dyDescent="0.3">
      <c r="B50" s="112" t="s">
        <v>172</v>
      </c>
      <c r="C50" s="112" t="s">
        <v>184</v>
      </c>
      <c r="D50" s="128"/>
      <c r="E50" s="128">
        <v>100</v>
      </c>
      <c r="F50" s="128"/>
      <c r="G50" s="128">
        <v>100</v>
      </c>
    </row>
    <row r="51" spans="2:8" customFormat="1" ht="33" x14ac:dyDescent="0.3">
      <c r="B51" s="112" t="s">
        <v>172</v>
      </c>
      <c r="C51" s="112" t="s">
        <v>185</v>
      </c>
      <c r="D51" s="128"/>
      <c r="E51" s="128">
        <v>1</v>
      </c>
      <c r="F51" s="128"/>
      <c r="G51" s="128">
        <v>1</v>
      </c>
    </row>
    <row r="52" spans="2:8" customFormat="1" ht="33" x14ac:dyDescent="0.3">
      <c r="B52" s="112" t="s">
        <v>172</v>
      </c>
      <c r="C52" s="112" t="s">
        <v>186</v>
      </c>
      <c r="D52" s="128"/>
      <c r="E52" s="128"/>
      <c r="F52" s="128"/>
      <c r="G52" s="128">
        <v>1</v>
      </c>
    </row>
    <row r="53" spans="2:8" customFormat="1" ht="49.5" x14ac:dyDescent="0.3">
      <c r="B53" s="112" t="s">
        <v>172</v>
      </c>
      <c r="C53" s="112" t="s">
        <v>187</v>
      </c>
      <c r="D53" s="128"/>
      <c r="E53" s="128">
        <v>800</v>
      </c>
      <c r="F53" s="128"/>
      <c r="G53" s="128">
        <v>800</v>
      </c>
    </row>
    <row r="54" spans="2:8" customFormat="1" x14ac:dyDescent="0.3">
      <c r="B54" s="112" t="s">
        <v>172</v>
      </c>
      <c r="C54" s="112" t="s">
        <v>188</v>
      </c>
      <c r="D54" s="128"/>
      <c r="E54" s="128">
        <v>30000</v>
      </c>
      <c r="F54" s="128"/>
      <c r="G54" s="128">
        <v>30000</v>
      </c>
    </row>
    <row r="55" spans="2:8" customFormat="1" ht="33" x14ac:dyDescent="0.3">
      <c r="B55" s="112" t="s">
        <v>172</v>
      </c>
      <c r="C55" s="112" t="s">
        <v>189</v>
      </c>
      <c r="D55" s="128"/>
      <c r="E55" s="128"/>
      <c r="F55" s="128"/>
      <c r="G55" s="128">
        <v>1</v>
      </c>
    </row>
    <row r="56" spans="2:8" customFormat="1" x14ac:dyDescent="0.3">
      <c r="B56" s="112" t="s">
        <v>172</v>
      </c>
      <c r="C56" s="112" t="s">
        <v>190</v>
      </c>
      <c r="D56" s="128"/>
      <c r="E56" s="128">
        <v>6</v>
      </c>
      <c r="F56" s="128"/>
      <c r="G56" s="128">
        <v>9</v>
      </c>
    </row>
    <row r="57" spans="2:8" customFormat="1" x14ac:dyDescent="0.3">
      <c r="B57" s="112" t="s">
        <v>172</v>
      </c>
      <c r="C57" s="112" t="s">
        <v>191</v>
      </c>
      <c r="D57" s="128"/>
      <c r="E57" s="128">
        <v>30</v>
      </c>
      <c r="F57" s="128"/>
      <c r="G57" s="128">
        <v>30</v>
      </c>
    </row>
    <row r="58" spans="2:8" customFormat="1" x14ac:dyDescent="0.25">
      <c r="B58" s="118" t="s">
        <v>176</v>
      </c>
      <c r="C58" s="118"/>
      <c r="D58" s="129">
        <v>496641.6</v>
      </c>
      <c r="E58" s="129">
        <v>748782.7</v>
      </c>
      <c r="F58" s="129">
        <v>888861.1</v>
      </c>
      <c r="G58" s="129">
        <v>1018752</v>
      </c>
    </row>
    <row r="59" spans="2:8" x14ac:dyDescent="0.3">
      <c r="B59" s="130"/>
      <c r="C59" s="131"/>
      <c r="D59" s="131"/>
      <c r="E59" s="131"/>
      <c r="F59" s="131"/>
      <c r="G59" s="131"/>
      <c r="H59" s="131"/>
    </row>
    <row r="60" spans="2:8" x14ac:dyDescent="0.3">
      <c r="B60" s="105"/>
    </row>
    <row r="61" spans="2:8" x14ac:dyDescent="0.3">
      <c r="B61" s="105"/>
      <c r="F61" s="132"/>
    </row>
    <row r="62" spans="2:8" x14ac:dyDescent="0.3">
      <c r="B62" s="106" t="s">
        <v>158</v>
      </c>
      <c r="C62" s="106" t="s">
        <v>159</v>
      </c>
    </row>
    <row r="63" spans="2:8" ht="33" x14ac:dyDescent="0.3">
      <c r="B63" s="107">
        <v>1167</v>
      </c>
      <c r="C63" s="107" t="s">
        <v>106</v>
      </c>
      <c r="G63" s="133"/>
    </row>
    <row r="64" spans="2:8" x14ac:dyDescent="0.3">
      <c r="B64" s="109" t="s">
        <v>160</v>
      </c>
      <c r="G64" s="101"/>
    </row>
    <row r="65" spans="2:7" x14ac:dyDescent="0.3">
      <c r="B65" s="120"/>
      <c r="C65" s="120"/>
      <c r="D65" s="134"/>
      <c r="E65" s="134"/>
      <c r="F65" s="134"/>
      <c r="G65" s="134"/>
    </row>
    <row r="66" spans="2:7" x14ac:dyDescent="0.3">
      <c r="B66" s="110" t="s">
        <v>161</v>
      </c>
      <c r="C66" s="111">
        <v>1167</v>
      </c>
      <c r="D66" s="267" t="s">
        <v>162</v>
      </c>
      <c r="E66" s="268"/>
      <c r="F66" s="268"/>
      <c r="G66" s="269"/>
    </row>
    <row r="67" spans="2:7" x14ac:dyDescent="0.3">
      <c r="B67" s="110" t="s">
        <v>163</v>
      </c>
      <c r="C67" s="111">
        <v>42003</v>
      </c>
      <c r="D67" s="270" t="s">
        <v>144</v>
      </c>
      <c r="E67" s="270" t="s">
        <v>145</v>
      </c>
      <c r="F67" s="270" t="s">
        <v>146</v>
      </c>
      <c r="G67" s="270" t="s">
        <v>147</v>
      </c>
    </row>
    <row r="68" spans="2:7" ht="99" x14ac:dyDescent="0.3">
      <c r="B68" s="112" t="s">
        <v>164</v>
      </c>
      <c r="C68" s="135" t="s">
        <v>192</v>
      </c>
      <c r="D68" s="271"/>
      <c r="E68" s="271"/>
      <c r="F68" s="271"/>
      <c r="G68" s="271"/>
    </row>
    <row r="69" spans="2:7" ht="148.5" x14ac:dyDescent="0.3">
      <c r="B69" s="112" t="s">
        <v>166</v>
      </c>
      <c r="C69" s="135" t="s">
        <v>193</v>
      </c>
      <c r="D69" s="271"/>
      <c r="E69" s="271"/>
      <c r="F69" s="271"/>
      <c r="G69" s="271"/>
    </row>
    <row r="70" spans="2:7" x14ac:dyDescent="0.3">
      <c r="B70" s="112" t="s">
        <v>168</v>
      </c>
      <c r="C70" s="135" t="s">
        <v>69</v>
      </c>
      <c r="D70" s="271"/>
      <c r="E70" s="271"/>
      <c r="F70" s="271"/>
      <c r="G70" s="271"/>
    </row>
    <row r="71" spans="2:7" ht="33" x14ac:dyDescent="0.3">
      <c r="B71" s="113" t="s">
        <v>169</v>
      </c>
      <c r="C71" s="113" t="s">
        <v>170</v>
      </c>
      <c r="D71" s="271"/>
      <c r="E71" s="271"/>
      <c r="F71" s="271"/>
      <c r="G71" s="271"/>
    </row>
    <row r="72" spans="2:7" x14ac:dyDescent="0.3">
      <c r="B72" s="114"/>
      <c r="C72" s="124" t="s">
        <v>171</v>
      </c>
      <c r="D72" s="272"/>
      <c r="E72" s="272"/>
      <c r="F72" s="272"/>
      <c r="G72" s="272"/>
    </row>
    <row r="73" spans="2:7" x14ac:dyDescent="0.3">
      <c r="B73" s="113" t="s">
        <v>172</v>
      </c>
      <c r="C73" s="113" t="s">
        <v>195</v>
      </c>
      <c r="D73" s="136"/>
      <c r="E73" s="136">
        <v>1</v>
      </c>
      <c r="F73" s="136"/>
      <c r="G73" s="136">
        <v>1</v>
      </c>
    </row>
    <row r="74" spans="2:7" ht="33" x14ac:dyDescent="0.3">
      <c r="B74" s="113" t="s">
        <v>172</v>
      </c>
      <c r="C74" s="113" t="s">
        <v>196</v>
      </c>
      <c r="D74" s="136"/>
      <c r="E74" s="136">
        <v>1</v>
      </c>
      <c r="F74" s="136"/>
      <c r="G74" s="136">
        <v>3</v>
      </c>
    </row>
    <row r="75" spans="2:7" ht="49.5" x14ac:dyDescent="0.3">
      <c r="B75" s="113" t="s">
        <v>172</v>
      </c>
      <c r="C75" s="113" t="s">
        <v>197</v>
      </c>
      <c r="D75" s="137"/>
      <c r="E75" s="138"/>
      <c r="F75" s="136"/>
      <c r="G75" s="136">
        <v>0.2</v>
      </c>
    </row>
    <row r="76" spans="2:7" x14ac:dyDescent="0.3">
      <c r="B76" s="139" t="s">
        <v>176</v>
      </c>
      <c r="C76" s="140"/>
      <c r="D76" s="119">
        <v>966.1</v>
      </c>
      <c r="E76" s="119">
        <v>966.1</v>
      </c>
      <c r="F76" s="119">
        <v>966.1</v>
      </c>
      <c r="G76" s="119">
        <v>1026998.3</v>
      </c>
    </row>
    <row r="78" spans="2:7" x14ac:dyDescent="0.3">
      <c r="B78" s="110" t="s">
        <v>161</v>
      </c>
      <c r="C78" s="111">
        <v>1167</v>
      </c>
      <c r="D78" s="267" t="s">
        <v>162</v>
      </c>
      <c r="E78" s="268"/>
      <c r="F78" s="268"/>
      <c r="G78" s="269"/>
    </row>
    <row r="79" spans="2:7" x14ac:dyDescent="0.3">
      <c r="B79" s="110" t="s">
        <v>163</v>
      </c>
      <c r="C79" s="111">
        <v>42005</v>
      </c>
      <c r="D79" s="270" t="s">
        <v>144</v>
      </c>
      <c r="E79" s="270" t="s">
        <v>145</v>
      </c>
      <c r="F79" s="270" t="s">
        <v>146</v>
      </c>
      <c r="G79" s="270" t="s">
        <v>147</v>
      </c>
    </row>
    <row r="80" spans="2:7" ht="82.5" x14ac:dyDescent="0.3">
      <c r="B80" s="112" t="s">
        <v>164</v>
      </c>
      <c r="C80" s="135" t="s">
        <v>198</v>
      </c>
      <c r="D80" s="271"/>
      <c r="E80" s="271"/>
      <c r="F80" s="271"/>
      <c r="G80" s="271"/>
    </row>
    <row r="81" spans="2:7" ht="99" x14ac:dyDescent="0.3">
      <c r="B81" s="112" t="s">
        <v>166</v>
      </c>
      <c r="C81" s="135" t="s">
        <v>199</v>
      </c>
      <c r="D81" s="271"/>
      <c r="E81" s="271"/>
      <c r="F81" s="271"/>
      <c r="G81" s="271"/>
    </row>
    <row r="82" spans="2:7" x14ac:dyDescent="0.3">
      <c r="B82" s="112" t="s">
        <v>168</v>
      </c>
      <c r="C82" s="135" t="s">
        <v>69</v>
      </c>
      <c r="D82" s="271"/>
      <c r="E82" s="271"/>
      <c r="F82" s="271"/>
      <c r="G82" s="271"/>
    </row>
    <row r="83" spans="2:7" ht="33" x14ac:dyDescent="0.3">
      <c r="B83" s="113" t="s">
        <v>169</v>
      </c>
      <c r="C83" s="113" t="s">
        <v>200</v>
      </c>
      <c r="D83" s="271"/>
      <c r="E83" s="271"/>
      <c r="F83" s="271"/>
      <c r="G83" s="271"/>
    </row>
    <row r="84" spans="2:7" x14ac:dyDescent="0.3">
      <c r="B84" s="114"/>
      <c r="C84" s="124" t="s">
        <v>171</v>
      </c>
      <c r="D84" s="272"/>
      <c r="E84" s="272"/>
      <c r="F84" s="272"/>
      <c r="G84" s="272"/>
    </row>
    <row r="85" spans="2:7" x14ac:dyDescent="0.3">
      <c r="B85" s="113" t="s">
        <v>172</v>
      </c>
      <c r="C85" s="113" t="s">
        <v>194</v>
      </c>
      <c r="D85" s="141"/>
      <c r="E85" s="141"/>
      <c r="F85" s="141"/>
      <c r="G85" s="141">
        <v>1</v>
      </c>
    </row>
    <row r="86" spans="2:7" x14ac:dyDescent="0.3">
      <c r="B86" s="113" t="s">
        <v>172</v>
      </c>
      <c r="C86" s="113" t="s">
        <v>195</v>
      </c>
      <c r="D86" s="141"/>
      <c r="E86" s="141">
        <v>1</v>
      </c>
      <c r="F86" s="141"/>
      <c r="G86" s="141">
        <v>1</v>
      </c>
    </row>
    <row r="87" spans="2:7" ht="33" x14ac:dyDescent="0.3">
      <c r="B87" s="113" t="s">
        <v>172</v>
      </c>
      <c r="C87" s="113" t="s">
        <v>196</v>
      </c>
      <c r="D87" s="141"/>
      <c r="E87" s="141">
        <v>3</v>
      </c>
      <c r="F87" s="141"/>
      <c r="G87" s="141">
        <v>7</v>
      </c>
    </row>
    <row r="88" spans="2:7" ht="49.5" x14ac:dyDescent="0.3">
      <c r="B88" s="113" t="s">
        <v>172</v>
      </c>
      <c r="C88" s="113" t="s">
        <v>197</v>
      </c>
      <c r="D88" s="141"/>
      <c r="E88" s="141"/>
      <c r="F88" s="141"/>
      <c r="G88" s="141">
        <v>0.11</v>
      </c>
    </row>
    <row r="89" spans="2:7" x14ac:dyDescent="0.3">
      <c r="B89" s="139" t="s">
        <v>176</v>
      </c>
      <c r="C89" s="140"/>
      <c r="D89" s="119">
        <v>290195.41584609303</v>
      </c>
      <c r="E89" s="119">
        <v>1399325.9504450278</v>
      </c>
      <c r="F89" s="119">
        <v>1798269.8871489414</v>
      </c>
      <c r="G89" s="119">
        <v>1945151.4000000001</v>
      </c>
    </row>
    <row r="90" spans="2:7" x14ac:dyDescent="0.3">
      <c r="B90" s="120"/>
      <c r="C90" s="120"/>
      <c r="D90" s="134"/>
      <c r="E90" s="134"/>
      <c r="F90" s="134"/>
      <c r="G90" s="134"/>
    </row>
    <row r="91" spans="2:7" x14ac:dyDescent="0.3">
      <c r="B91" s="110" t="s">
        <v>161</v>
      </c>
      <c r="C91" s="111">
        <v>1167</v>
      </c>
      <c r="D91" s="267" t="s">
        <v>162</v>
      </c>
      <c r="E91" s="268"/>
      <c r="F91" s="268"/>
      <c r="G91" s="269"/>
    </row>
    <row r="92" spans="2:7" x14ac:dyDescent="0.3">
      <c r="B92" s="110" t="s">
        <v>163</v>
      </c>
      <c r="C92" s="111">
        <v>42008</v>
      </c>
      <c r="D92" s="270" t="s">
        <v>144</v>
      </c>
      <c r="E92" s="270" t="s">
        <v>145</v>
      </c>
      <c r="F92" s="270" t="s">
        <v>146</v>
      </c>
      <c r="G92" s="270" t="s">
        <v>147</v>
      </c>
    </row>
    <row r="93" spans="2:7" ht="99" x14ac:dyDescent="0.3">
      <c r="B93" s="112" t="s">
        <v>164</v>
      </c>
      <c r="C93" s="135" t="s">
        <v>201</v>
      </c>
      <c r="D93" s="271"/>
      <c r="E93" s="271"/>
      <c r="F93" s="271"/>
      <c r="G93" s="271"/>
    </row>
    <row r="94" spans="2:7" ht="49.5" x14ac:dyDescent="0.3">
      <c r="B94" s="112" t="s">
        <v>166</v>
      </c>
      <c r="C94" s="135" t="s">
        <v>202</v>
      </c>
      <c r="D94" s="271"/>
      <c r="E94" s="271"/>
      <c r="F94" s="271"/>
      <c r="G94" s="271"/>
    </row>
    <row r="95" spans="2:7" x14ac:dyDescent="0.3">
      <c r="B95" s="112" t="s">
        <v>168</v>
      </c>
      <c r="C95" s="135" t="s">
        <v>69</v>
      </c>
      <c r="D95" s="271"/>
      <c r="E95" s="271"/>
      <c r="F95" s="271"/>
      <c r="G95" s="271"/>
    </row>
    <row r="96" spans="2:7" ht="33" x14ac:dyDescent="0.3">
      <c r="B96" s="113" t="s">
        <v>169</v>
      </c>
      <c r="C96" s="113" t="s">
        <v>200</v>
      </c>
      <c r="D96" s="271"/>
      <c r="E96" s="271"/>
      <c r="F96" s="271"/>
      <c r="G96" s="271"/>
    </row>
    <row r="97" spans="2:7" x14ac:dyDescent="0.3">
      <c r="B97" s="114"/>
      <c r="C97" s="124" t="s">
        <v>171</v>
      </c>
      <c r="D97" s="272"/>
      <c r="E97" s="272"/>
      <c r="F97" s="272"/>
      <c r="G97" s="272"/>
    </row>
    <row r="98" spans="2:7" x14ac:dyDescent="0.3">
      <c r="B98" s="113" t="s">
        <v>172</v>
      </c>
      <c r="C98" s="113" t="s">
        <v>194</v>
      </c>
      <c r="D98" s="142"/>
      <c r="E98" s="142"/>
      <c r="F98" s="142"/>
      <c r="G98" s="142">
        <v>4</v>
      </c>
    </row>
    <row r="99" spans="2:7" x14ac:dyDescent="0.3">
      <c r="B99" s="118" t="s">
        <v>176</v>
      </c>
      <c r="C99" s="118"/>
      <c r="D99" s="143">
        <v>0</v>
      </c>
      <c r="E99" s="143">
        <v>0</v>
      </c>
      <c r="F99" s="143">
        <v>0</v>
      </c>
      <c r="G99" s="119">
        <v>21055477.600000001</v>
      </c>
    </row>
    <row r="100" spans="2:7" x14ac:dyDescent="0.3">
      <c r="B100" s="120"/>
      <c r="C100" s="120"/>
      <c r="D100" s="134"/>
      <c r="E100" s="134"/>
      <c r="F100" s="134"/>
      <c r="G100" s="134"/>
    </row>
    <row r="101" spans="2:7" x14ac:dyDescent="0.3">
      <c r="B101" s="110" t="s">
        <v>161</v>
      </c>
      <c r="C101" s="111">
        <v>1167</v>
      </c>
      <c r="D101" s="267" t="s">
        <v>162</v>
      </c>
      <c r="E101" s="268"/>
      <c r="F101" s="268"/>
      <c r="G101" s="269"/>
    </row>
    <row r="102" spans="2:7" x14ac:dyDescent="0.3">
      <c r="B102" s="110" t="s">
        <v>163</v>
      </c>
      <c r="C102" s="111">
        <v>42009</v>
      </c>
      <c r="D102" s="270" t="s">
        <v>144</v>
      </c>
      <c r="E102" s="270" t="s">
        <v>145</v>
      </c>
      <c r="F102" s="270" t="s">
        <v>146</v>
      </c>
      <c r="G102" s="270" t="s">
        <v>147</v>
      </c>
    </row>
    <row r="103" spans="2:7" ht="33" x14ac:dyDescent="0.3">
      <c r="B103" s="112" t="s">
        <v>164</v>
      </c>
      <c r="C103" s="144" t="s">
        <v>117</v>
      </c>
      <c r="D103" s="271"/>
      <c r="E103" s="271"/>
      <c r="F103" s="271"/>
      <c r="G103" s="271"/>
    </row>
    <row r="104" spans="2:7" ht="66" x14ac:dyDescent="0.3">
      <c r="B104" s="112" t="s">
        <v>166</v>
      </c>
      <c r="C104" s="111" t="s">
        <v>203</v>
      </c>
      <c r="D104" s="271"/>
      <c r="E104" s="271"/>
      <c r="F104" s="271"/>
      <c r="G104" s="271"/>
    </row>
    <row r="105" spans="2:7" x14ac:dyDescent="0.3">
      <c r="B105" s="112" t="s">
        <v>168</v>
      </c>
      <c r="C105" s="111" t="s">
        <v>204</v>
      </c>
      <c r="D105" s="271"/>
      <c r="E105" s="271"/>
      <c r="F105" s="271"/>
      <c r="G105" s="271"/>
    </row>
    <row r="106" spans="2:7" ht="33" x14ac:dyDescent="0.3">
      <c r="B106" s="113" t="s">
        <v>169</v>
      </c>
      <c r="C106" s="111" t="s">
        <v>205</v>
      </c>
      <c r="D106" s="271"/>
      <c r="E106" s="271"/>
      <c r="F106" s="271"/>
      <c r="G106" s="271"/>
    </row>
    <row r="107" spans="2:7" x14ac:dyDescent="0.3">
      <c r="B107" s="114"/>
      <c r="C107" s="124" t="s">
        <v>171</v>
      </c>
      <c r="D107" s="272"/>
      <c r="E107" s="272"/>
      <c r="F107" s="272"/>
      <c r="G107" s="272"/>
    </row>
    <row r="108" spans="2:7" x14ac:dyDescent="0.3">
      <c r="B108" s="113" t="s">
        <v>172</v>
      </c>
      <c r="C108" s="110" t="s">
        <v>206</v>
      </c>
      <c r="D108" s="142"/>
      <c r="E108" s="142"/>
      <c r="F108" s="142"/>
      <c r="G108" s="142">
        <v>1</v>
      </c>
    </row>
    <row r="109" spans="2:7" ht="49.5" x14ac:dyDescent="0.3">
      <c r="B109" s="113" t="s">
        <v>207</v>
      </c>
      <c r="C109" s="110" t="s">
        <v>208</v>
      </c>
      <c r="D109" s="142"/>
      <c r="E109" s="142"/>
      <c r="F109" s="142"/>
      <c r="G109" s="142" t="s">
        <v>209</v>
      </c>
    </row>
    <row r="110" spans="2:7" x14ac:dyDescent="0.3">
      <c r="B110" s="118" t="s">
        <v>176</v>
      </c>
      <c r="C110" s="118"/>
      <c r="D110" s="143">
        <v>0</v>
      </c>
      <c r="E110" s="143">
        <v>0</v>
      </c>
      <c r="F110" s="119">
        <v>7000000</v>
      </c>
      <c r="G110" s="119">
        <v>7000000</v>
      </c>
    </row>
    <row r="111" spans="2:7" x14ac:dyDescent="0.3">
      <c r="B111" s="120"/>
      <c r="C111" s="120"/>
      <c r="D111" s="145"/>
      <c r="E111" s="145"/>
      <c r="F111" s="145"/>
      <c r="G111" s="145"/>
    </row>
    <row r="112" spans="2:7" x14ac:dyDescent="0.3">
      <c r="B112" s="120"/>
      <c r="C112" s="120"/>
      <c r="D112" s="145"/>
      <c r="E112" s="145"/>
      <c r="F112" s="145"/>
      <c r="G112" s="145"/>
    </row>
    <row r="113" spans="2:7" x14ac:dyDescent="0.3">
      <c r="B113" s="110" t="s">
        <v>161</v>
      </c>
      <c r="C113" s="111">
        <v>1167</v>
      </c>
      <c r="D113" s="267" t="s">
        <v>162</v>
      </c>
      <c r="E113" s="268"/>
      <c r="F113" s="268"/>
      <c r="G113" s="269"/>
    </row>
    <row r="114" spans="2:7" x14ac:dyDescent="0.3">
      <c r="B114" s="110" t="s">
        <v>163</v>
      </c>
      <c r="C114" s="111">
        <v>42012</v>
      </c>
      <c r="D114" s="270" t="s">
        <v>144</v>
      </c>
      <c r="E114" s="270" t="s">
        <v>145</v>
      </c>
      <c r="F114" s="270" t="s">
        <v>146</v>
      </c>
      <c r="G114" s="270" t="s">
        <v>147</v>
      </c>
    </row>
    <row r="115" spans="2:7" ht="49.5" x14ac:dyDescent="0.3">
      <c r="B115" s="112" t="s">
        <v>164</v>
      </c>
      <c r="C115" s="144" t="s">
        <v>210</v>
      </c>
      <c r="D115" s="271"/>
      <c r="E115" s="271"/>
      <c r="F115" s="271"/>
      <c r="G115" s="271"/>
    </row>
    <row r="116" spans="2:7" ht="66" x14ac:dyDescent="0.3">
      <c r="B116" s="112" t="s">
        <v>166</v>
      </c>
      <c r="C116" s="110" t="s">
        <v>211</v>
      </c>
      <c r="D116" s="271"/>
      <c r="E116" s="271"/>
      <c r="F116" s="271"/>
      <c r="G116" s="271"/>
    </row>
    <row r="117" spans="2:7" x14ac:dyDescent="0.3">
      <c r="B117" s="112" t="s">
        <v>168</v>
      </c>
      <c r="C117" s="111" t="s">
        <v>204</v>
      </c>
      <c r="D117" s="271"/>
      <c r="E117" s="271"/>
      <c r="F117" s="271"/>
      <c r="G117" s="271"/>
    </row>
    <row r="118" spans="2:7" ht="33" x14ac:dyDescent="0.3">
      <c r="B118" s="113" t="s">
        <v>169</v>
      </c>
      <c r="C118" s="111" t="s">
        <v>205</v>
      </c>
      <c r="D118" s="271"/>
      <c r="E118" s="271"/>
      <c r="F118" s="271"/>
      <c r="G118" s="271"/>
    </row>
    <row r="119" spans="2:7" x14ac:dyDescent="0.3">
      <c r="B119" s="110"/>
      <c r="C119" s="110" t="s">
        <v>171</v>
      </c>
      <c r="D119" s="272"/>
      <c r="E119" s="272"/>
      <c r="F119" s="272"/>
      <c r="G119" s="272"/>
    </row>
    <row r="120" spans="2:7" ht="66" x14ac:dyDescent="0.3">
      <c r="B120" s="113" t="s">
        <v>207</v>
      </c>
      <c r="C120" s="110" t="s">
        <v>212</v>
      </c>
      <c r="D120" s="142"/>
      <c r="E120" s="142"/>
      <c r="F120" s="142"/>
      <c r="G120" s="142" t="s">
        <v>213</v>
      </c>
    </row>
    <row r="121" spans="2:7" x14ac:dyDescent="0.3">
      <c r="B121" s="118" t="s">
        <v>176</v>
      </c>
      <c r="C121" s="118"/>
      <c r="D121" s="119">
        <v>2011950</v>
      </c>
      <c r="E121" s="119">
        <v>6035850</v>
      </c>
      <c r="F121" s="119">
        <v>13077275</v>
      </c>
      <c r="G121" s="119">
        <v>21125475</v>
      </c>
    </row>
    <row r="122" spans="2:7" x14ac:dyDescent="0.3">
      <c r="B122" s="120"/>
      <c r="C122" s="120"/>
      <c r="D122" s="145"/>
      <c r="E122" s="145"/>
      <c r="F122" s="145"/>
      <c r="G122" s="145"/>
    </row>
    <row r="123" spans="2:7" s="102" customFormat="1" x14ac:dyDescent="0.25"/>
    <row r="124" spans="2:7" s="102" customFormat="1" ht="20.25" x14ac:dyDescent="0.25">
      <c r="B124" s="266" t="s">
        <v>240</v>
      </c>
      <c r="C124" s="266"/>
      <c r="D124" s="266"/>
      <c r="E124" s="266"/>
      <c r="F124" s="266"/>
      <c r="G124" s="266"/>
    </row>
    <row r="125" spans="2:7" s="102" customFormat="1" x14ac:dyDescent="0.25"/>
    <row r="126" spans="2:7" s="103" customFormat="1" x14ac:dyDescent="0.25">
      <c r="B126" s="40" t="s">
        <v>158</v>
      </c>
      <c r="C126" s="40" t="s">
        <v>159</v>
      </c>
      <c r="G126" s="103" t="s">
        <v>214</v>
      </c>
    </row>
    <row r="127" spans="2:7" s="104" customFormat="1" x14ac:dyDescent="0.25">
      <c r="B127" s="146">
        <v>1211</v>
      </c>
      <c r="C127" s="147" t="s">
        <v>215</v>
      </c>
    </row>
    <row r="128" spans="2:7" s="102" customFormat="1" x14ac:dyDescent="0.25">
      <c r="B128" s="148" t="s">
        <v>160</v>
      </c>
    </row>
    <row r="129" spans="2:7" s="102" customFormat="1" x14ac:dyDescent="0.25">
      <c r="B129" s="149"/>
    </row>
    <row r="130" spans="2:7" s="102" customFormat="1" x14ac:dyDescent="0.3">
      <c r="B130" s="112" t="s">
        <v>161</v>
      </c>
      <c r="C130" s="150">
        <v>1211</v>
      </c>
      <c r="D130" s="267" t="s">
        <v>162</v>
      </c>
      <c r="E130" s="268"/>
      <c r="F130" s="268"/>
      <c r="G130" s="269"/>
    </row>
    <row r="131" spans="2:7" s="102" customFormat="1" x14ac:dyDescent="0.3">
      <c r="B131" s="112" t="s">
        <v>163</v>
      </c>
      <c r="C131" s="150">
        <v>43001</v>
      </c>
      <c r="D131" s="270" t="s">
        <v>144</v>
      </c>
      <c r="E131" s="270" t="s">
        <v>145</v>
      </c>
      <c r="F131" s="270" t="s">
        <v>146</v>
      </c>
      <c r="G131" s="270" t="s">
        <v>147</v>
      </c>
    </row>
    <row r="132" spans="2:7" s="102" customFormat="1" ht="33" x14ac:dyDescent="0.25">
      <c r="B132" s="110" t="s">
        <v>164</v>
      </c>
      <c r="C132" s="150" t="s">
        <v>216</v>
      </c>
      <c r="D132" s="271"/>
      <c r="E132" s="271"/>
      <c r="F132" s="271"/>
      <c r="G132" s="271"/>
    </row>
    <row r="133" spans="2:7" s="102" customFormat="1" ht="66" x14ac:dyDescent="0.3">
      <c r="B133" s="112" t="s">
        <v>166</v>
      </c>
      <c r="C133" s="150" t="s">
        <v>217</v>
      </c>
      <c r="D133" s="271"/>
      <c r="E133" s="271"/>
      <c r="F133" s="271"/>
      <c r="G133" s="271"/>
    </row>
    <row r="134" spans="2:7" s="102" customFormat="1" x14ac:dyDescent="0.3">
      <c r="B134" s="112" t="s">
        <v>168</v>
      </c>
      <c r="C134" s="150" t="s">
        <v>218</v>
      </c>
      <c r="D134" s="271"/>
      <c r="E134" s="271"/>
      <c r="F134" s="271"/>
      <c r="G134" s="271"/>
    </row>
    <row r="135" spans="2:7" s="102" customFormat="1" ht="33" x14ac:dyDescent="0.25">
      <c r="B135" s="113" t="s">
        <v>169</v>
      </c>
      <c r="C135" s="150" t="s">
        <v>219</v>
      </c>
      <c r="D135" s="271"/>
      <c r="E135" s="271"/>
      <c r="F135" s="271"/>
      <c r="G135" s="271"/>
    </row>
    <row r="136" spans="2:7" s="102" customFormat="1" x14ac:dyDescent="0.25">
      <c r="B136" s="151"/>
      <c r="C136" s="152" t="s">
        <v>171</v>
      </c>
      <c r="D136" s="272"/>
      <c r="E136" s="272"/>
      <c r="F136" s="272"/>
      <c r="G136" s="272"/>
    </row>
    <row r="137" spans="2:7" s="102" customFormat="1" x14ac:dyDescent="0.25">
      <c r="B137" s="153" t="s">
        <v>176</v>
      </c>
      <c r="C137" s="154"/>
      <c r="D137" s="155">
        <v>39836403.200000003</v>
      </c>
      <c r="E137" s="155">
        <v>86445743.900000006</v>
      </c>
      <c r="F137" s="155">
        <v>127497870.3</v>
      </c>
      <c r="G137" s="155">
        <v>175058138.19999999</v>
      </c>
    </row>
    <row r="138" spans="2:7" s="102" customFormat="1" x14ac:dyDescent="0.25"/>
    <row r="139" spans="2:7" s="102" customFormat="1" x14ac:dyDescent="0.3">
      <c r="B139" s="112" t="s">
        <v>161</v>
      </c>
      <c r="C139" s="150">
        <v>1211</v>
      </c>
      <c r="D139" s="267" t="s">
        <v>162</v>
      </c>
      <c r="E139" s="268"/>
      <c r="F139" s="268"/>
      <c r="G139" s="269"/>
    </row>
    <row r="140" spans="2:7" s="102" customFormat="1" x14ac:dyDescent="0.3">
      <c r="B140" s="112" t="s">
        <v>163</v>
      </c>
      <c r="C140" s="150">
        <v>44001</v>
      </c>
      <c r="D140" s="270" t="s">
        <v>144</v>
      </c>
      <c r="E140" s="270" t="s">
        <v>145</v>
      </c>
      <c r="F140" s="270" t="s">
        <v>146</v>
      </c>
      <c r="G140" s="270" t="s">
        <v>147</v>
      </c>
    </row>
    <row r="141" spans="2:7" s="102" customFormat="1" ht="49.5" x14ac:dyDescent="0.3">
      <c r="B141" s="112" t="s">
        <v>164</v>
      </c>
      <c r="C141" s="144" t="s">
        <v>220</v>
      </c>
      <c r="D141" s="271"/>
      <c r="E141" s="271"/>
      <c r="F141" s="271"/>
      <c r="G141" s="271"/>
    </row>
    <row r="142" spans="2:7" s="102" customFormat="1" ht="49.5" x14ac:dyDescent="0.3">
      <c r="B142" s="112" t="s">
        <v>166</v>
      </c>
      <c r="C142" s="144" t="s">
        <v>221</v>
      </c>
      <c r="D142" s="271"/>
      <c r="E142" s="271"/>
      <c r="F142" s="271"/>
      <c r="G142" s="271"/>
    </row>
    <row r="143" spans="2:7" s="102" customFormat="1" x14ac:dyDescent="0.3">
      <c r="B143" s="112" t="s">
        <v>168</v>
      </c>
      <c r="C143" s="150" t="s">
        <v>222</v>
      </c>
      <c r="D143" s="271"/>
      <c r="E143" s="271"/>
      <c r="F143" s="271"/>
      <c r="G143" s="271"/>
    </row>
    <row r="144" spans="2:7" s="102" customFormat="1" ht="33" x14ac:dyDescent="0.25">
      <c r="B144" s="113" t="s">
        <v>169</v>
      </c>
      <c r="C144" s="144" t="s">
        <v>205</v>
      </c>
      <c r="D144" s="271"/>
      <c r="E144" s="271"/>
      <c r="F144" s="271"/>
      <c r="G144" s="271"/>
    </row>
    <row r="145" spans="2:7" s="102" customFormat="1" x14ac:dyDescent="0.25">
      <c r="B145" s="114"/>
      <c r="C145" s="152" t="s">
        <v>171</v>
      </c>
      <c r="D145" s="272"/>
      <c r="E145" s="272"/>
      <c r="F145" s="272"/>
      <c r="G145" s="272"/>
    </row>
    <row r="146" spans="2:7" s="102" customFormat="1" ht="33" x14ac:dyDescent="0.25">
      <c r="B146" s="111" t="s">
        <v>172</v>
      </c>
      <c r="C146" s="144" t="s">
        <v>223</v>
      </c>
      <c r="D146" s="156"/>
      <c r="E146" s="156">
        <v>4</v>
      </c>
      <c r="F146" s="156"/>
      <c r="G146" s="156">
        <v>4</v>
      </c>
    </row>
    <row r="147" spans="2:7" s="102" customFormat="1" x14ac:dyDescent="0.25">
      <c r="B147" s="157" t="s">
        <v>176</v>
      </c>
      <c r="C147" s="158"/>
      <c r="D147" s="143">
        <f>+'hav.1-1'!B70</f>
        <v>0</v>
      </c>
      <c r="E147" s="143">
        <f>-'hav.1-1'!C70</f>
        <v>7490994.5</v>
      </c>
      <c r="F147" s="143">
        <f>-'hav.1-1'!D70</f>
        <v>7490994.5</v>
      </c>
      <c r="G147" s="143">
        <f>-'hav.1-1'!E70</f>
        <v>7490994.5</v>
      </c>
    </row>
    <row r="148" spans="2:7" s="102" customFormat="1" x14ac:dyDescent="0.25">
      <c r="B148" s="157"/>
      <c r="C148" s="158"/>
      <c r="D148" s="159"/>
      <c r="E148" s="159"/>
      <c r="F148" s="159"/>
      <c r="G148" s="159"/>
    </row>
    <row r="149" spans="2:7" x14ac:dyDescent="0.3">
      <c r="B149" s="112" t="s">
        <v>161</v>
      </c>
      <c r="C149" s="111">
        <v>1211</v>
      </c>
      <c r="D149" s="267" t="s">
        <v>162</v>
      </c>
      <c r="E149" s="268"/>
      <c r="F149" s="268"/>
      <c r="G149" s="269"/>
    </row>
    <row r="150" spans="2:7" x14ac:dyDescent="0.3">
      <c r="B150" s="112" t="s">
        <v>163</v>
      </c>
      <c r="C150" s="111">
        <v>45001</v>
      </c>
      <c r="D150" s="270" t="s">
        <v>144</v>
      </c>
      <c r="E150" s="270" t="s">
        <v>145</v>
      </c>
      <c r="F150" s="270" t="s">
        <v>146</v>
      </c>
      <c r="G150" s="270" t="s">
        <v>147</v>
      </c>
    </row>
    <row r="151" spans="2:7" x14ac:dyDescent="0.3">
      <c r="B151" s="112" t="s">
        <v>164</v>
      </c>
      <c r="C151" s="150" t="s">
        <v>230</v>
      </c>
      <c r="D151" s="271"/>
      <c r="E151" s="271"/>
      <c r="F151" s="271"/>
      <c r="G151" s="271"/>
    </row>
    <row r="152" spans="2:7" ht="33" x14ac:dyDescent="0.3">
      <c r="B152" s="112" t="s">
        <v>166</v>
      </c>
      <c r="C152" s="150" t="s">
        <v>231</v>
      </c>
      <c r="D152" s="271"/>
      <c r="E152" s="271"/>
      <c r="F152" s="271"/>
      <c r="G152" s="271"/>
    </row>
    <row r="153" spans="2:7" x14ac:dyDescent="0.3">
      <c r="B153" s="112" t="s">
        <v>168</v>
      </c>
      <c r="C153" s="150" t="s">
        <v>232</v>
      </c>
      <c r="D153" s="271"/>
      <c r="E153" s="271"/>
      <c r="F153" s="271"/>
      <c r="G153" s="271"/>
    </row>
    <row r="154" spans="2:7" ht="33" x14ac:dyDescent="0.3">
      <c r="B154" s="113" t="s">
        <v>169</v>
      </c>
      <c r="C154" s="111" t="s">
        <v>205</v>
      </c>
      <c r="D154" s="271"/>
      <c r="E154" s="271"/>
      <c r="F154" s="271"/>
      <c r="G154" s="271"/>
    </row>
    <row r="155" spans="2:7" x14ac:dyDescent="0.3">
      <c r="B155" s="114"/>
      <c r="C155" s="124" t="s">
        <v>171</v>
      </c>
      <c r="D155" s="272"/>
      <c r="E155" s="272"/>
      <c r="F155" s="272"/>
      <c r="G155" s="272"/>
    </row>
    <row r="156" spans="2:7" x14ac:dyDescent="0.3">
      <c r="B156" s="111" t="s">
        <v>233</v>
      </c>
      <c r="C156" s="111" t="s">
        <v>234</v>
      </c>
      <c r="D156" s="164"/>
      <c r="E156" s="164"/>
      <c r="F156" s="164"/>
      <c r="G156" s="164"/>
    </row>
    <row r="157" spans="2:7" x14ac:dyDescent="0.3">
      <c r="B157" s="139" t="s">
        <v>176</v>
      </c>
      <c r="C157" s="140"/>
      <c r="D157" s="143">
        <v>3878</v>
      </c>
      <c r="E157" s="143">
        <v>3878</v>
      </c>
      <c r="F157" s="143">
        <v>3878</v>
      </c>
      <c r="G157" s="143">
        <v>3878</v>
      </c>
    </row>
    <row r="158" spans="2:7" x14ac:dyDescent="0.3">
      <c r="B158" s="159"/>
      <c r="C158" s="159"/>
      <c r="D158" s="159"/>
      <c r="E158" s="159"/>
      <c r="F158" s="159"/>
      <c r="G158" s="159"/>
    </row>
    <row r="159" spans="2:7" ht="20.25" x14ac:dyDescent="0.3">
      <c r="B159" s="266" t="s">
        <v>229</v>
      </c>
      <c r="C159" s="266"/>
      <c r="D159" s="266"/>
      <c r="E159" s="266"/>
      <c r="F159" s="266"/>
      <c r="G159" s="266"/>
    </row>
    <row r="160" spans="2:7" x14ac:dyDescent="0.3">
      <c r="B160" s="159"/>
      <c r="C160" s="159"/>
      <c r="D160" s="159"/>
      <c r="E160" s="159"/>
      <c r="F160" s="159"/>
      <c r="G160" s="159"/>
    </row>
    <row r="161" spans="2:7" s="103" customFormat="1" x14ac:dyDescent="0.25">
      <c r="B161" s="40" t="s">
        <v>158</v>
      </c>
      <c r="C161" s="40" t="s">
        <v>159</v>
      </c>
      <c r="G161" s="103" t="s">
        <v>214</v>
      </c>
    </row>
    <row r="162" spans="2:7" s="104" customFormat="1" ht="49.5" x14ac:dyDescent="0.25">
      <c r="B162" s="146">
        <v>1226</v>
      </c>
      <c r="C162" s="160" t="s">
        <v>224</v>
      </c>
    </row>
    <row r="163" spans="2:7" s="102" customFormat="1" x14ac:dyDescent="0.25">
      <c r="B163" s="148" t="s">
        <v>160</v>
      </c>
    </row>
    <row r="164" spans="2:7" s="102" customFormat="1" x14ac:dyDescent="0.25">
      <c r="B164" s="148"/>
    </row>
    <row r="165" spans="2:7" s="102" customFormat="1" x14ac:dyDescent="0.3">
      <c r="B165" s="112" t="s">
        <v>161</v>
      </c>
      <c r="C165" s="150">
        <v>1226</v>
      </c>
      <c r="D165" s="267" t="s">
        <v>162</v>
      </c>
      <c r="E165" s="268"/>
      <c r="F165" s="268"/>
      <c r="G165" s="269"/>
    </row>
    <row r="166" spans="2:7" s="102" customFormat="1" x14ac:dyDescent="0.3">
      <c r="B166" s="112" t="s">
        <v>163</v>
      </c>
      <c r="C166" s="150">
        <v>44002</v>
      </c>
      <c r="D166" s="270" t="s">
        <v>144</v>
      </c>
      <c r="E166" s="270" t="s">
        <v>145</v>
      </c>
      <c r="F166" s="270" t="s">
        <v>146</v>
      </c>
      <c r="G166" s="270" t="s">
        <v>147</v>
      </c>
    </row>
    <row r="167" spans="2:7" s="102" customFormat="1" ht="33" x14ac:dyDescent="0.3">
      <c r="B167" s="112" t="s">
        <v>164</v>
      </c>
      <c r="C167" s="144" t="s">
        <v>225</v>
      </c>
      <c r="D167" s="271"/>
      <c r="E167" s="271"/>
      <c r="F167" s="271"/>
      <c r="G167" s="271"/>
    </row>
    <row r="168" spans="2:7" s="102" customFormat="1" x14ac:dyDescent="0.3">
      <c r="B168" s="112" t="s">
        <v>166</v>
      </c>
      <c r="C168" s="144" t="s">
        <v>226</v>
      </c>
      <c r="D168" s="271"/>
      <c r="E168" s="271"/>
      <c r="F168" s="271"/>
      <c r="G168" s="271"/>
    </row>
    <row r="169" spans="2:7" s="102" customFormat="1" x14ac:dyDescent="0.3">
      <c r="B169" s="112" t="s">
        <v>168</v>
      </c>
      <c r="C169" s="150" t="s">
        <v>222</v>
      </c>
      <c r="D169" s="271"/>
      <c r="E169" s="271"/>
      <c r="F169" s="271"/>
      <c r="G169" s="271"/>
    </row>
    <row r="170" spans="2:7" s="102" customFormat="1" ht="33" x14ac:dyDescent="0.25">
      <c r="B170" s="113" t="s">
        <v>169</v>
      </c>
      <c r="C170" s="144" t="s">
        <v>130</v>
      </c>
      <c r="D170" s="271"/>
      <c r="E170" s="271"/>
      <c r="F170" s="271"/>
      <c r="G170" s="271"/>
    </row>
    <row r="171" spans="2:7" s="102" customFormat="1" x14ac:dyDescent="0.25">
      <c r="B171" s="114"/>
      <c r="C171" s="152" t="s">
        <v>171</v>
      </c>
      <c r="D171" s="272"/>
      <c r="E171" s="272"/>
      <c r="F171" s="272"/>
      <c r="G171" s="272"/>
    </row>
    <row r="172" spans="2:7" s="102" customFormat="1" x14ac:dyDescent="0.25">
      <c r="B172" s="111" t="s">
        <v>172</v>
      </c>
      <c r="C172" s="144" t="s">
        <v>236</v>
      </c>
      <c r="D172" s="156"/>
      <c r="E172" s="156">
        <v>5</v>
      </c>
      <c r="F172" s="156"/>
      <c r="G172" s="156">
        <v>7</v>
      </c>
    </row>
    <row r="173" spans="2:7" s="102" customFormat="1" x14ac:dyDescent="0.25">
      <c r="B173" s="157" t="s">
        <v>176</v>
      </c>
      <c r="C173" s="158"/>
      <c r="D173" s="143">
        <v>114395.7</v>
      </c>
      <c r="E173" s="143">
        <v>282527.3</v>
      </c>
      <c r="F173" s="143">
        <v>330734.09999999998</v>
      </c>
      <c r="G173" s="143">
        <v>402390</v>
      </c>
    </row>
    <row r="174" spans="2:7" s="102" customFormat="1" x14ac:dyDescent="0.25">
      <c r="B174" s="149"/>
    </row>
    <row r="175" spans="2:7" x14ac:dyDescent="0.3">
      <c r="B175" s="120"/>
      <c r="C175" s="120"/>
      <c r="D175" s="121"/>
      <c r="E175" s="121"/>
      <c r="F175" s="121"/>
      <c r="G175" s="123"/>
    </row>
    <row r="176" spans="2:7" s="102" customFormat="1" x14ac:dyDescent="0.3">
      <c r="B176" s="112" t="s">
        <v>161</v>
      </c>
      <c r="C176" s="150">
        <v>1226</v>
      </c>
      <c r="D176" s="267" t="s">
        <v>162</v>
      </c>
      <c r="E176" s="268"/>
      <c r="F176" s="268"/>
      <c r="G176" s="269"/>
    </row>
    <row r="177" spans="2:7" s="102" customFormat="1" x14ac:dyDescent="0.3">
      <c r="B177" s="112" t="s">
        <v>163</v>
      </c>
      <c r="C177" s="150">
        <v>44003</v>
      </c>
      <c r="D177" s="270" t="s">
        <v>144</v>
      </c>
      <c r="E177" s="270" t="s">
        <v>145</v>
      </c>
      <c r="F177" s="270" t="s">
        <v>146</v>
      </c>
      <c r="G177" s="270" t="s">
        <v>147</v>
      </c>
    </row>
    <row r="178" spans="2:7" s="102" customFormat="1" ht="33" x14ac:dyDescent="0.3">
      <c r="B178" s="112" t="s">
        <v>164</v>
      </c>
      <c r="C178" s="144" t="s">
        <v>227</v>
      </c>
      <c r="D178" s="271"/>
      <c r="E178" s="271"/>
      <c r="F178" s="271"/>
      <c r="G178" s="271"/>
    </row>
    <row r="179" spans="2:7" s="102" customFormat="1" ht="49.5" x14ac:dyDescent="0.3">
      <c r="B179" s="112" t="s">
        <v>166</v>
      </c>
      <c r="C179" s="144" t="s">
        <v>228</v>
      </c>
      <c r="D179" s="271"/>
      <c r="E179" s="271"/>
      <c r="F179" s="271"/>
      <c r="G179" s="271"/>
    </row>
    <row r="180" spans="2:7" s="102" customFormat="1" x14ac:dyDescent="0.3">
      <c r="B180" s="112" t="s">
        <v>168</v>
      </c>
      <c r="C180" s="150" t="s">
        <v>222</v>
      </c>
      <c r="D180" s="271"/>
      <c r="E180" s="271"/>
      <c r="F180" s="271"/>
      <c r="G180" s="271"/>
    </row>
    <row r="181" spans="2:7" s="102" customFormat="1" ht="33" x14ac:dyDescent="0.25">
      <c r="B181" s="113" t="s">
        <v>169</v>
      </c>
      <c r="C181" s="144" t="s">
        <v>229</v>
      </c>
      <c r="D181" s="271"/>
      <c r="E181" s="271"/>
      <c r="F181" s="271"/>
      <c r="G181" s="271"/>
    </row>
    <row r="182" spans="2:7" s="102" customFormat="1" x14ac:dyDescent="0.25">
      <c r="B182" s="114"/>
      <c r="C182" s="152" t="s">
        <v>171</v>
      </c>
      <c r="D182" s="272"/>
      <c r="E182" s="272"/>
      <c r="F182" s="272"/>
      <c r="G182" s="272"/>
    </row>
    <row r="183" spans="2:7" s="102" customFormat="1" ht="33" x14ac:dyDescent="0.25">
      <c r="B183" s="111" t="s">
        <v>172</v>
      </c>
      <c r="C183" s="144" t="s">
        <v>223</v>
      </c>
      <c r="D183" s="156"/>
      <c r="E183" s="156"/>
      <c r="F183" s="156"/>
      <c r="G183" s="156">
        <v>1</v>
      </c>
    </row>
    <row r="184" spans="2:7" s="102" customFormat="1" x14ac:dyDescent="0.25">
      <c r="B184" s="157" t="s">
        <v>176</v>
      </c>
      <c r="C184" s="158"/>
      <c r="D184" s="143">
        <v>0</v>
      </c>
      <c r="E184" s="143">
        <v>0</v>
      </c>
      <c r="F184" s="143">
        <v>730687.5</v>
      </c>
      <c r="G184" s="143">
        <v>730687.5</v>
      </c>
    </row>
    <row r="185" spans="2:7" s="102" customFormat="1" x14ac:dyDescent="0.25">
      <c r="B185" s="161"/>
      <c r="C185" s="162"/>
      <c r="D185" s="159"/>
      <c r="E185" s="159"/>
      <c r="F185" s="159"/>
      <c r="G185" s="159"/>
    </row>
    <row r="186" spans="2:7" x14ac:dyDescent="0.3">
      <c r="C186" s="163"/>
    </row>
    <row r="187" spans="2:7" x14ac:dyDescent="0.3">
      <c r="C187" s="163"/>
    </row>
  </sheetData>
  <customSheetViews>
    <customSheetView guid="{5D5DD5D5-8826-4378-8B5B-2DD31F0E351F}" topLeftCell="A91">
      <selection activeCell="G109" sqref="G109"/>
      <pageMargins left="0.7" right="0.7" top="0.75" bottom="0.75" header="0.3" footer="0.3"/>
      <pageSetup paperSize="9" orientation="portrait" verticalDpi="0" r:id="rId1"/>
    </customSheetView>
    <customSheetView guid="{3682F7DD-7F98-4102-BB83-36A68CC41221}" topLeftCell="A91">
      <selection activeCell="G109" sqref="G109"/>
      <pageMargins left="0.7" right="0.7" top="0.75" bottom="0.75" header="0.3" footer="0.3"/>
      <pageSetup paperSize="9" orientation="portrait" verticalDpi="0" r:id="rId2"/>
    </customSheetView>
    <customSheetView guid="{CCC65AA1-3983-4378-9535-7DDE7812BACC}" topLeftCell="A10">
      <selection activeCell="E22" sqref="E22"/>
      <pageMargins left="0.7" right="0.7" top="0.75" bottom="0.75" header="0.3" footer="0.3"/>
      <pageSetup paperSize="9" orientation="portrait" verticalDpi="0" r:id="rId3"/>
    </customSheetView>
    <customSheetView guid="{B2606A4C-0495-454B-9701-76462D908775}" topLeftCell="A157">
      <selection activeCell="J173" sqref="J173"/>
      <pageMargins left="0.7" right="0.7" top="0.75" bottom="0.75" header="0.3" footer="0.3"/>
      <pageSetup paperSize="9" orientation="portrait" r:id="rId4"/>
    </customSheetView>
    <customSheetView guid="{9CA44947-B8B7-4CC8-BC12-BEED246327DF}" topLeftCell="A40">
      <selection activeCell="F58" sqref="F58"/>
      <pageMargins left="0.7" right="0.7" top="0.75" bottom="0.75" header="0.3" footer="0.3"/>
      <pageSetup paperSize="9" orientation="portrait" verticalDpi="0" r:id="rId5"/>
    </customSheetView>
    <customSheetView guid="{6286D36E-04C0-4AE9-BCB6-15899B0222FB}" topLeftCell="A7">
      <selection activeCell="E22" sqref="E22"/>
      <pageMargins left="0.7" right="0.7" top="0.75" bottom="0.75" header="0.3" footer="0.3"/>
      <pageSetup paperSize="9" orientation="portrait" verticalDpi="0" r:id="rId6"/>
    </customSheetView>
    <customSheetView guid="{7DC48BE1-46DF-4852-90F0-C5EC3EE8E643}" topLeftCell="A91">
      <selection activeCell="G109" sqref="G109"/>
      <pageMargins left="0.7" right="0.7" top="0.75" bottom="0.75" header="0.3" footer="0.3"/>
      <pageSetup paperSize="9" orientation="portrait" verticalDpi="0" r:id="rId7"/>
    </customSheetView>
    <customSheetView guid="{DB245D2B-C517-4E3B-A122-3DD0C9993795}">
      <selection activeCell="I13" sqref="I13"/>
      <pageMargins left="0.7" right="0.7" top="0.75" bottom="0.75" header="0.3" footer="0.3"/>
      <pageSetup paperSize="9" orientation="portrait" verticalDpi="0" r:id="rId8"/>
    </customSheetView>
  </customSheetViews>
  <mergeCells count="70">
    <mergeCell ref="D165:G165"/>
    <mergeCell ref="B47:C47"/>
    <mergeCell ref="D67:D72"/>
    <mergeCell ref="F67:F72"/>
    <mergeCell ref="G67:G72"/>
    <mergeCell ref="E42:E47"/>
    <mergeCell ref="F42:F47"/>
    <mergeCell ref="G42:G47"/>
    <mergeCell ref="D66:G66"/>
    <mergeCell ref="D42:D47"/>
    <mergeCell ref="E67:E72"/>
    <mergeCell ref="D78:G78"/>
    <mergeCell ref="D131:D136"/>
    <mergeCell ref="F131:F136"/>
    <mergeCell ref="G131:G136"/>
    <mergeCell ref="E79:E84"/>
    <mergeCell ref="D166:D171"/>
    <mergeCell ref="F166:F171"/>
    <mergeCell ref="G166:G171"/>
    <mergeCell ref="D177:D182"/>
    <mergeCell ref="F177:F182"/>
    <mergeCell ref="G177:G182"/>
    <mergeCell ref="E166:E171"/>
    <mergeCell ref="D176:G176"/>
    <mergeCell ref="E177:E182"/>
    <mergeCell ref="A4:G4"/>
    <mergeCell ref="E15:E20"/>
    <mergeCell ref="D31:G31"/>
    <mergeCell ref="E32:E37"/>
    <mergeCell ref="D41:G41"/>
    <mergeCell ref="D32:D37"/>
    <mergeCell ref="F32:F37"/>
    <mergeCell ref="G32:G37"/>
    <mergeCell ref="D14:G14"/>
    <mergeCell ref="D15:D20"/>
    <mergeCell ref="F15:F20"/>
    <mergeCell ref="G15:G20"/>
    <mergeCell ref="B6:G6"/>
    <mergeCell ref="G114:G119"/>
    <mergeCell ref="E102:E107"/>
    <mergeCell ref="D113:G113"/>
    <mergeCell ref="E150:E155"/>
    <mergeCell ref="E114:E119"/>
    <mergeCell ref="D130:G130"/>
    <mergeCell ref="E131:E136"/>
    <mergeCell ref="D102:D107"/>
    <mergeCell ref="D91:G91"/>
    <mergeCell ref="E92:E97"/>
    <mergeCell ref="D79:D84"/>
    <mergeCell ref="F79:F84"/>
    <mergeCell ref="G79:G84"/>
    <mergeCell ref="D92:D97"/>
    <mergeCell ref="F92:F97"/>
    <mergeCell ref="G92:G97"/>
    <mergeCell ref="B159:G159"/>
    <mergeCell ref="D101:G101"/>
    <mergeCell ref="D140:D145"/>
    <mergeCell ref="F140:F145"/>
    <mergeCell ref="G140:G145"/>
    <mergeCell ref="D139:G139"/>
    <mergeCell ref="E140:E145"/>
    <mergeCell ref="B124:G124"/>
    <mergeCell ref="D149:G149"/>
    <mergeCell ref="D150:D155"/>
    <mergeCell ref="F150:F155"/>
    <mergeCell ref="G150:G155"/>
    <mergeCell ref="F102:F107"/>
    <mergeCell ref="G102:G107"/>
    <mergeCell ref="D114:D119"/>
    <mergeCell ref="F114:F119"/>
  </mergeCells>
  <dataValidations count="1">
    <dataValidation type="custom" allowBlank="1" showInputMessage="1" showErrorMessage="1" errorTitle="Հոոոոոոոոոպ!!!" error="Մի փոխեք այս դաշտը" sqref="B23 B38 B48:B57" xr:uid="{00000000-0002-0000-0500-000000000000}">
      <formula1>"ø³Ý³Ï³Ï³Ý"</formula1>
    </dataValidation>
  </dataValidation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hav.1-1</vt:lpstr>
      <vt:lpstr>hav.1-2</vt:lpstr>
      <vt:lpstr>hav.1-3</vt:lpstr>
      <vt:lpstr>hav.1-4</vt:lpstr>
      <vt:lpstr>hav.1-5</vt:lpstr>
      <vt:lpstr>'hav.1-2'!Print_Area</vt:lpstr>
      <vt:lpstr>'hav.1-3'!Print_Area</vt:lpstr>
      <vt:lpstr>'hav.1-2'!Print_Titles</vt:lpstr>
      <vt:lpstr>'hav.1-3'!Print_Titles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Artak Karapetyan</cp:lastModifiedBy>
  <cp:lastPrinted>2023-11-27T13:53:58Z</cp:lastPrinted>
  <dcterms:created xsi:type="dcterms:W3CDTF">2019-05-19T16:48:41Z</dcterms:created>
  <dcterms:modified xsi:type="dcterms:W3CDTF">2023-12-29T07:27:39Z</dcterms:modified>
</cp:coreProperties>
</file>