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N:\budgetorg\Revenue\SHARING\2024 BUDGET\VERGNAKAN ORENQ BACATRAGIR\ORENQ HAVELVACNER\"/>
    </mc:Choice>
  </mc:AlternateContent>
  <xr:revisionPtr revIDLastSave="0" documentId="13_ncr:1_{AA880CB0-D7C2-49B6-A9D0-655C08D402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կապիտալ" sheetId="1" r:id="rId1"/>
  </sheets>
  <externalReferences>
    <externalReference r:id="rId2"/>
  </externalReferences>
  <definedNames>
    <definedName name="_xlnm._FilterDatabase" localSheetId="0" hidden="1">կապիտալ!$A$8:$H$805</definedName>
    <definedName name="AgencyCode">#REF!</definedName>
    <definedName name="AgencyName">#REF!</definedName>
    <definedName name="davit">#REF!</definedName>
    <definedName name="Functional1">#REF!</definedName>
    <definedName name="ggg">#REF!</definedName>
    <definedName name="PANature">#REF!</definedName>
    <definedName name="PAType">#REF!</definedName>
    <definedName name="Performance2">#REF!</definedName>
    <definedName name="PerformanceType">#REF!</definedName>
    <definedName name="_xlnm.Print_Area" localSheetId="0">կապիտալ!$A$1:$H$805</definedName>
    <definedName name="Z_0D053151_9290_469E_81BA_ED23BAADA7F2_.wvu.FilterData" localSheetId="0" hidden="1">կապիտալ!$H$1:$H$5</definedName>
    <definedName name="Z_12DAAD19_5FB5_49AC_9911_3B49AE81185F_.wvu.FilterData" localSheetId="0" hidden="1">կապիտալ!$H$1:$H$5</definedName>
    <definedName name="Z_12DAAD19_5FB5_49AC_9911_3B49AE81185F_.wvu.PrintTitles" localSheetId="0" hidden="1">կապիտալ!#REF!</definedName>
    <definedName name="Z_155F7499_2150_4D1D_A33C_609506E2BE56_.wvu.PrintTitles" localSheetId="0" hidden="1">կապիտալ!#REF!</definedName>
    <definedName name="Z_1E196B97_C3EA_4B2F_8DA4_0D00A0E8FDF0_.wvu.PrintArea" localSheetId="0" hidden="1">կապիտալ!$A$1:$H$5</definedName>
    <definedName name="Z_1E196B97_C3EA_4B2F_8DA4_0D00A0E8FDF0_.wvu.PrintTitles" localSheetId="0" hidden="1">կապիտալ!#REF!</definedName>
    <definedName name="Z_63C31B10_F8A0_4762_9408_32273DEE98F0_.wvu.FilterData" localSheetId="0" hidden="1">կապիտալ!$H$1:$H$5</definedName>
    <definedName name="Z_6569EC42_5602_4591_A3B0_34B671BBD561_.wvu.PrintArea" localSheetId="0" hidden="1">կապիտալ!$A$1:$H$5</definedName>
    <definedName name="Z_6569EC42_5602_4591_A3B0_34B671BBD561_.wvu.PrintTitles" localSheetId="0" hidden="1">կապիտալ!#REF!</definedName>
    <definedName name="Z_7B743627_E41D_470B_A1E2_E178855C2124_.wvu.PrintArea" localSheetId="0" hidden="1">կապիտալ!$A$1:$H$5</definedName>
    <definedName name="Z_7B743627_E41D_470B_A1E2_E178855C2124_.wvu.PrintTitles" localSheetId="0" hidden="1">կապիտալ!#REF!</definedName>
    <definedName name="Z_807A9DB3_E8A2_4037_A3EC_44B1EBF12653_.wvu.FilterData" localSheetId="0" hidden="1">կապիտալ!$A$8:$H$805</definedName>
    <definedName name="Z_807A9DB3_E8A2_4037_A3EC_44B1EBF12653_.wvu.PrintArea" localSheetId="0" hidden="1">կապիտալ!$A$1:$H$5</definedName>
    <definedName name="Z_875896BD_0E37_4BE3_AF12_5FB65F57808F_.wvu.PrintArea" localSheetId="0" hidden="1">կապիտալ!$A$1:$H$5</definedName>
    <definedName name="Z_875896BD_0E37_4BE3_AF12_5FB65F57808F_.wvu.PrintTitles" localSheetId="0" hidden="1">կապիտալ!#REF!</definedName>
    <definedName name="Z_8A68503D_EAEE_49D7_B957_F867E305B493_.wvu.FilterData" localSheetId="0" hidden="1">կապիտալ!$H$1:$H$5</definedName>
    <definedName name="Z_8A68503D_EAEE_49D7_B957_F867E305B493_.wvu.PrintArea" localSheetId="0" hidden="1">կապիտալ!$A$1:$H$5</definedName>
    <definedName name="Z_8A68503D_EAEE_49D7_B957_F867E305B493_.wvu.PrintTitles" localSheetId="0" hidden="1">կապիտալ!#REF!</definedName>
    <definedName name="Z_9871F7C6_683D_4315_B91C_FF1886177AB4_.wvu.PrintTitles" localSheetId="0" hidden="1">կապիտալ!#REF!</definedName>
    <definedName name="Z_9EF612F7_D24B_4CE7_96E8_FD65DC11AB43_.wvu.FilterData" localSheetId="0" hidden="1">կապիտալ!$A$8:$H$805</definedName>
    <definedName name="Z_A9A0FFC7_BD84_451E_8B82_5ED9E3DE4DD1_.wvu.PrintArea" localSheetId="0" hidden="1">կապիտալ!$A$1:$H$5</definedName>
    <definedName name="Z_A9A0FFC7_BD84_451E_8B82_5ED9E3DE4DD1_.wvu.PrintTitles" localSheetId="0" hidden="1">կապիտալ!#REF!</definedName>
    <definedName name="Z_B7797A7D_B43B_4BCE_9978_823BFE2C3964_.wvu.FilterData" localSheetId="0" hidden="1">կապիտալ!$H$1:$H$5</definedName>
    <definedName name="Z_B7797A7D_B43B_4BCE_9978_823BFE2C3964_.wvu.PrintTitles" localSheetId="0" hidden="1">կապիտալ!#REF!</definedName>
    <definedName name="Z_BE11D70C_0A32_4A5B_9D2F_765F56149BBD_.wvu.FilterData" localSheetId="0" hidden="1">կապիտալ!$H$1:$H$5</definedName>
    <definedName name="Z_BE11D70C_0A32_4A5B_9D2F_765F56149BBD_.wvu.PrintArea" localSheetId="0" hidden="1">կապիտալ!$A$1:$H$5</definedName>
    <definedName name="Z_BE11D70C_0A32_4A5B_9D2F_765F56149BBD_.wvu.PrintTitles" localSheetId="0" hidden="1">կապիտալ!#REF!</definedName>
    <definedName name="Z_C1CA0EED_2C54_4470_BEA3_7FC59665EB35_.wvu.PrintArea" localSheetId="0" hidden="1">կապիտալ!$A$1:$H$5</definedName>
    <definedName name="Z_C1CA0EED_2C54_4470_BEA3_7FC59665EB35_.wvu.PrintTitles" localSheetId="0" hidden="1">կապիտալ!#REF!</definedName>
    <definedName name="Z_C2B771FF_7EA5_48FE_AC7B_8F46ADB6509C_.wvu.FilterData" localSheetId="0" hidden="1">կապիտալ!$H$1:$H$5</definedName>
    <definedName name="Z_C2B771FF_7EA5_48FE_AC7B_8F46ADB6509C_.wvu.PrintArea" localSheetId="0" hidden="1">կապիտալ!$A$1:$H$5</definedName>
    <definedName name="Z_C2B771FF_7EA5_48FE_AC7B_8F46ADB6509C_.wvu.PrintTitles" localSheetId="0" hidden="1">կապիտալ!#REF!</definedName>
    <definedName name="Z_C41D1F19_9009_44F5_8B9A_4AFFF4BED4F5_.wvu.FilterData" localSheetId="0" hidden="1">կապիտալ!$A$8:$H$805</definedName>
    <definedName name="Z_C41D1F19_9009_44F5_8B9A_4AFFF4BED4F5_.wvu.PrintArea" localSheetId="0" hidden="1">կապիտալ!$A$1:$H$5</definedName>
    <definedName name="Z_E0B44A5D_DF3C_4DF5_967F_EFE35FE263DD_.wvu.PrintArea" localSheetId="0" hidden="1">կապիտալ!$A$1:$H$5</definedName>
    <definedName name="Z_E0B44A5D_DF3C_4DF5_967F_EFE35FE263DD_.wvu.PrintTitles" localSheetId="0" hidden="1">կապիտալ!#REF!</definedName>
    <definedName name="Z_E6FFFF8A_057D_4ED2_98F7_3B3A40E48F3D_.wvu.FilterData" localSheetId="0" hidden="1">կապիտալ!$H$1:$H$5</definedName>
    <definedName name="Z_E6FFFF8A_057D_4ED2_98F7_3B3A40E48F3D_.wvu.PrintArea" localSheetId="0" hidden="1">կապիտալ!$A$1:$H$5</definedName>
    <definedName name="Z_E6FFFF8A_057D_4ED2_98F7_3B3A40E48F3D_.wvu.PrintTitles" localSheetId="0" hidden="1">կապիտալ!#REF!</definedName>
    <definedName name="Z_E7299FF9_9BFD_4228_A75B_920C4DDCA7D1_.wvu.FilterData" localSheetId="0" hidden="1">կապիտալ!$H$1:$H$5</definedName>
    <definedName name="Z_E7299FF9_9BFD_4228_A75B_920C4DDCA7D1_.wvu.PrintTitles" localSheetId="0" hidden="1">կապիտալ!#REF!</definedName>
    <definedName name="Z_F4C891B9_3F43_46AF_8B03_0753DD6111E3_.wvu.FilterData" localSheetId="0" hidden="1">կապիտալ!$H$1:$H$5</definedName>
    <definedName name="Z_F4C891B9_3F43_46AF_8B03_0753DD6111E3_.wvu.PrintArea" localSheetId="0" hidden="1">կապիտալ!$A$1:$H$5</definedName>
    <definedName name="Z_F4C891B9_3F43_46AF_8B03_0753DD6111E3_.wvu.PrintTitles" localSheetId="0" hidden="1">կապիտալ!#REF!</definedName>
    <definedName name="Հավելված">#REF!</definedName>
    <definedName name="Մաս">#REF!</definedName>
    <definedName name="շախմատիստ">#REF!</definedName>
  </definedNames>
  <calcPr calcId="191029"/>
  <customWorkbookViews>
    <customWorkbookView name="Vahe Asryan - Personal View" guid="{B7797A7D-B43B-4BCE-9978-823BFE2C3964}" mergeInterval="0" personalView="1" maximized="1" xWindow="-8" yWindow="-8" windowWidth="1936" windowHeight="1056" activeSheetId="1"/>
    <customWorkbookView name="Stella Melqonyan - Personal View" guid="{12DAAD19-5FB5-49AC-9911-3B49AE81185F}" mergeInterval="0" personalView="1" maximized="1" xWindow="-8" yWindow="-8" windowWidth="1936" windowHeight="1056" activeSheetId="1"/>
    <customWorkbookView name="Svetlana Sukiasyan - Personal View" guid="{8A68503D-EAEE-49D7-B957-F867E305B493}" mergeInterval="0" personalView="1" maximized="1" xWindow="-8" yWindow="-8" windowWidth="1936" windowHeight="1056" activeSheetId="1"/>
    <customWorkbookView name="user - Personal View" guid="{E0B44A5D-DF3C-4DF5-967F-EFE35FE263DD}" mergeInterval="0" personalView="1" xWindow="702" yWindow="13" windowWidth="1699" windowHeight="1030" activeSheetId="1"/>
    <customWorkbookView name="HelpComp - Личное представление" guid="{7B743627-E41D-470B-A1E2-E178855C2124}" mergeInterval="0" personalView="1" maximized="1" windowWidth="1596" windowHeight="655" activeSheetId="1"/>
    <customWorkbookView name="HOME - Personal View" guid="{1E196B97-C3EA-4B2F-8DA4-0D00A0E8FDF0}" mergeInterval="0" personalView="1" maximized="1" xWindow="1" yWindow="1" windowWidth="1916" windowHeight="941" activeSheetId="1"/>
    <customWorkbookView name="Marine Gochumyan - Personal View" guid="{9871F7C6-683D-4315-B91C-FF1886177AB4}" mergeInterval="0" personalView="1" maximized="1" windowWidth="1436" windowHeight="685" activeSheetId="1"/>
    <customWorkbookView name="Lamara Gozalyan - Personal View" guid="{875896BD-0E37-4BE3-AF12-5FB65F57808F}" mergeInterval="0" personalView="1" maximized="1" windowWidth="1916" windowHeight="803" activeSheetId="1"/>
    <customWorkbookView name="Hasmik Grigoryan - Personal View" guid="{155F7499-2150-4D1D-A33C-609506E2BE56}" mergeInterval="0" personalView="1" maximized="1" xWindow="-8" yWindow="-8" windowWidth="1936" windowHeight="1056" activeSheetId="1" showComments="commIndAndComment"/>
    <customWorkbookView name="Anahit Badalyan - Personal View" guid="{C1CA0EED-2C54-4470-BEA3-7FC59665EB35}" mergeInterval="0" personalView="1" maximized="1" windowWidth="1916" windowHeight="836" activeSheetId="1"/>
    <customWorkbookView name="Admin - Personal View" guid="{A9A0FFC7-BD84-451E-8B82-5ED9E3DE4DD1}" mergeInterval="0" personalView="1" maximized="1" xWindow="-8" yWindow="-8" windowWidth="1936" windowHeight="1056" activeSheetId="1"/>
    <customWorkbookView name="ASHOT - Personal View" guid="{6569EC42-5602-4591-A3B0-34B671BBD561}" mergeInterval="0" personalView="1" maximized="1" xWindow="-8" yWindow="-8" windowWidth="1936" windowHeight="1066" activeSheetId="1"/>
    <customWorkbookView name="Arusyak Hovhannisyan - Personal View" guid="{E6FFFF8A-057D-4ED2-98F7-3B3A40E48F3D}" mergeInterval="0" personalView="1" windowWidth="1920" windowHeight="1040" activeSheetId="1"/>
    <customWorkbookView name="Vilson Kyatikyan - Personal View" guid="{BE11D70C-0A32-4A5B-9D2F-765F56149BBD}" mergeInterval="0" personalView="1" maximized="1" xWindow="-8" yWindow="-8" windowWidth="1936" windowHeight="1056" activeSheetId="1"/>
    <customWorkbookView name="Susanna Karapetyan - Personal View" guid="{F4C891B9-3F43-46AF-8B03-0753DD6111E3}" mergeInterval="0" personalView="1" maximized="1" xWindow="-8" yWindow="-8" windowWidth="1936" windowHeight="1056" activeSheetId="1"/>
    <customWorkbookView name="Marine Shishyan - Личное представление" guid="{C2B771FF-7EA5-48FE-AC7B-8F46ADB6509C}" mergeInterval="0" personalView="1" maximized="1" windowWidth="1893" windowHeight="785" activeSheetId="1"/>
    <customWorkbookView name="Karine Khojabekyan - Personal View" guid="{E7299FF9-9BFD-4228-A75B-920C4DDCA7D1}" mergeInterval="0" personalView="1" maximized="1" xWindow="-8" yWindow="-8" windowWidth="1936" windowHeight="1056" activeSheetId="1"/>
    <customWorkbookView name="Artak Karapetyan - Personal View" guid="{807A9DB3-E8A2-4037-A3EC-44B1EBF12653}" mergeInterval="0" personalView="1" maximized="1" xWindow="-8" yWindow="-8" windowWidth="1936" windowHeight="1056" activeSheetId="1"/>
    <customWorkbookView name="Anna Ohanyan - Personal View" guid="{C41D1F19-9009-44F5-8B9A-4AFFF4BED4F5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3" i="1" l="1"/>
  <c r="F803" i="1"/>
  <c r="G803" i="1"/>
  <c r="H803" i="1"/>
  <c r="D805" i="1"/>
  <c r="D803" i="1" s="1"/>
  <c r="D308" i="1"/>
  <c r="D303" i="1"/>
  <c r="D304" i="1"/>
  <c r="D305" i="1"/>
  <c r="D306" i="1"/>
  <c r="D307" i="1"/>
  <c r="F84" i="1" l="1"/>
  <c r="D84" i="1" s="1"/>
  <c r="D86" i="1"/>
  <c r="D88" i="1"/>
  <c r="D87" i="1"/>
  <c r="E778" i="1" l="1"/>
  <c r="F778" i="1"/>
  <c r="G778" i="1"/>
  <c r="H778" i="1"/>
  <c r="D778" i="1"/>
  <c r="D713" i="1"/>
  <c r="D712" i="1"/>
  <c r="E709" i="1"/>
  <c r="F709" i="1"/>
  <c r="G709" i="1"/>
  <c r="H709" i="1"/>
  <c r="E714" i="1"/>
  <c r="F714" i="1"/>
  <c r="G714" i="1"/>
  <c r="H714" i="1"/>
  <c r="D714" i="1"/>
  <c r="D171" i="1"/>
  <c r="D170" i="1"/>
  <c r="H169" i="1"/>
  <c r="G169" i="1"/>
  <c r="F169" i="1"/>
  <c r="E169" i="1"/>
  <c r="D167" i="1"/>
  <c r="D166" i="1"/>
  <c r="D165" i="1"/>
  <c r="H164" i="1"/>
  <c r="G164" i="1"/>
  <c r="F164" i="1"/>
  <c r="E164" i="1"/>
  <c r="D163" i="1"/>
  <c r="D162" i="1"/>
  <c r="D161" i="1"/>
  <c r="D160" i="1"/>
  <c r="D159" i="1"/>
  <c r="H158" i="1"/>
  <c r="G158" i="1"/>
  <c r="F158" i="1"/>
  <c r="E158" i="1"/>
  <c r="D157" i="1"/>
  <c r="D156" i="1"/>
  <c r="D155" i="1"/>
  <c r="D154" i="1"/>
  <c r="H153" i="1"/>
  <c r="G153" i="1"/>
  <c r="F153" i="1"/>
  <c r="E153" i="1"/>
  <c r="D152" i="1"/>
  <c r="D151" i="1"/>
  <c r="D150" i="1"/>
  <c r="D149" i="1"/>
  <c r="D148" i="1"/>
  <c r="D147" i="1"/>
  <c r="H146" i="1"/>
  <c r="G146" i="1"/>
  <c r="F146" i="1"/>
  <c r="E146" i="1"/>
  <c r="D144" i="1"/>
  <c r="D143" i="1"/>
  <c r="D142" i="1"/>
  <c r="H141" i="1"/>
  <c r="G141" i="1"/>
  <c r="F141" i="1"/>
  <c r="E141" i="1"/>
  <c r="D140" i="1"/>
  <c r="D139" i="1"/>
  <c r="D138" i="1"/>
  <c r="D137" i="1"/>
  <c r="H136" i="1"/>
  <c r="G136" i="1"/>
  <c r="F136" i="1"/>
  <c r="E136" i="1"/>
  <c r="D135" i="1"/>
  <c r="D134" i="1"/>
  <c r="D133" i="1"/>
  <c r="D132" i="1"/>
  <c r="D131" i="1"/>
  <c r="D130" i="1"/>
  <c r="D129" i="1"/>
  <c r="D128" i="1"/>
  <c r="H127" i="1"/>
  <c r="G127" i="1"/>
  <c r="F127" i="1"/>
  <c r="E127" i="1"/>
  <c r="D126" i="1"/>
  <c r="D125" i="1"/>
  <c r="D124" i="1"/>
  <c r="D123" i="1"/>
  <c r="D122" i="1"/>
  <c r="D121" i="1"/>
  <c r="D120" i="1"/>
  <c r="D119" i="1"/>
  <c r="H118" i="1"/>
  <c r="G118" i="1"/>
  <c r="F118" i="1"/>
  <c r="E118" i="1"/>
  <c r="D117" i="1"/>
  <c r="D116" i="1"/>
  <c r="D115" i="1"/>
  <c r="H114" i="1"/>
  <c r="G114" i="1"/>
  <c r="F114" i="1"/>
  <c r="E114" i="1"/>
  <c r="D113" i="1"/>
  <c r="D112" i="1"/>
  <c r="H111" i="1"/>
  <c r="G111" i="1"/>
  <c r="F111" i="1"/>
  <c r="E111" i="1"/>
  <c r="D110" i="1"/>
  <c r="D108" i="1"/>
  <c r="D107" i="1"/>
  <c r="D106" i="1" s="1"/>
  <c r="H106" i="1"/>
  <c r="G106" i="1"/>
  <c r="F106" i="1"/>
  <c r="E106" i="1"/>
  <c r="D105" i="1"/>
  <c r="D104" i="1" s="1"/>
  <c r="H104" i="1"/>
  <c r="G104" i="1"/>
  <c r="F104" i="1"/>
  <c r="E104" i="1"/>
  <c r="D103" i="1"/>
  <c r="D102" i="1" s="1"/>
  <c r="H102" i="1"/>
  <c r="G102" i="1"/>
  <c r="F102" i="1"/>
  <c r="E102" i="1"/>
  <c r="D101" i="1"/>
  <c r="D100" i="1"/>
  <c r="H99" i="1"/>
  <c r="G99" i="1"/>
  <c r="F99" i="1"/>
  <c r="E99" i="1"/>
  <c r="D98" i="1"/>
  <c r="D97" i="1"/>
  <c r="H96" i="1"/>
  <c r="G96" i="1"/>
  <c r="F96" i="1"/>
  <c r="E96" i="1"/>
  <c r="D95" i="1"/>
  <c r="D94" i="1" s="1"/>
  <c r="H94" i="1"/>
  <c r="G94" i="1"/>
  <c r="F94" i="1"/>
  <c r="E94" i="1"/>
  <c r="D709" i="1" l="1"/>
  <c r="D118" i="1"/>
  <c r="E92" i="1"/>
  <c r="E109" i="1"/>
  <c r="D111" i="1"/>
  <c r="D99" i="1"/>
  <c r="D169" i="1"/>
  <c r="D127" i="1"/>
  <c r="D114" i="1"/>
  <c r="F109" i="1"/>
  <c r="G109" i="1"/>
  <c r="D146" i="1"/>
  <c r="F92" i="1"/>
  <c r="D96" i="1"/>
  <c r="D92" i="1" s="1"/>
  <c r="H109" i="1"/>
  <c r="D136" i="1"/>
  <c r="D141" i="1"/>
  <c r="D164" i="1"/>
  <c r="H92" i="1"/>
  <c r="G92" i="1"/>
  <c r="D153" i="1"/>
  <c r="D158" i="1"/>
  <c r="H91" i="1" l="1"/>
  <c r="E91" i="1"/>
  <c r="D109" i="1"/>
  <c r="D91" i="1" s="1"/>
  <c r="F91" i="1"/>
  <c r="G91" i="1"/>
  <c r="E682" i="1" l="1"/>
  <c r="F682" i="1"/>
  <c r="G682" i="1"/>
  <c r="H682" i="1"/>
  <c r="D682" i="1"/>
  <c r="E662" i="1"/>
  <c r="F662" i="1"/>
  <c r="G662" i="1"/>
  <c r="H662" i="1"/>
  <c r="D662" i="1"/>
  <c r="E659" i="1"/>
  <c r="F659" i="1"/>
  <c r="G659" i="1"/>
  <c r="H659" i="1"/>
  <c r="D659" i="1"/>
  <c r="D80" i="1"/>
  <c r="E59" i="1"/>
  <c r="G59" i="1"/>
  <c r="H59" i="1"/>
  <c r="F59" i="1"/>
  <c r="D62" i="1"/>
  <c r="D63" i="1"/>
  <c r="D61" i="1"/>
  <c r="G54" i="1"/>
  <c r="H54" i="1"/>
  <c r="E54" i="1"/>
  <c r="F54" i="1"/>
  <c r="D58" i="1"/>
  <c r="D57" i="1"/>
  <c r="D56" i="1"/>
  <c r="D82" i="1" l="1"/>
  <c r="D59" i="1"/>
  <c r="D54" i="1"/>
  <c r="E768" i="1" l="1"/>
  <c r="D770" i="1"/>
  <c r="D768" i="1" s="1"/>
  <c r="D771" i="1"/>
  <c r="D772" i="1"/>
  <c r="G736" i="1"/>
  <c r="D49" i="1" l="1"/>
  <c r="D48" i="1"/>
  <c r="D47" i="1"/>
  <c r="E45" i="1"/>
  <c r="F45" i="1"/>
  <c r="G45" i="1"/>
  <c r="H45" i="1"/>
  <c r="D45" i="1" l="1"/>
  <c r="D658" i="1"/>
  <c r="D657" i="1"/>
  <c r="D656" i="1"/>
  <c r="H655" i="1"/>
  <c r="G655" i="1"/>
  <c r="F655" i="1"/>
  <c r="E655" i="1"/>
  <c r="D654" i="1"/>
  <c r="H653" i="1"/>
  <c r="G653" i="1"/>
  <c r="F653" i="1"/>
  <c r="E653" i="1"/>
  <c r="D652" i="1"/>
  <c r="D651" i="1"/>
  <c r="D650" i="1"/>
  <c r="H649" i="1"/>
  <c r="G649" i="1"/>
  <c r="F649" i="1"/>
  <c r="E649" i="1"/>
  <c r="D648" i="1"/>
  <c r="D647" i="1"/>
  <c r="D646" i="1"/>
  <c r="H645" i="1"/>
  <c r="G645" i="1"/>
  <c r="F645" i="1"/>
  <c r="E645" i="1"/>
  <c r="D644" i="1"/>
  <c r="H643" i="1"/>
  <c r="G643" i="1"/>
  <c r="F643" i="1"/>
  <c r="E643" i="1"/>
  <c r="D640" i="1"/>
  <c r="D639" i="1"/>
  <c r="D638" i="1"/>
  <c r="D637" i="1"/>
  <c r="D636" i="1"/>
  <c r="D635" i="1"/>
  <c r="H634" i="1"/>
  <c r="G634" i="1"/>
  <c r="F634" i="1"/>
  <c r="E634" i="1"/>
  <c r="D633" i="1"/>
  <c r="D632" i="1"/>
  <c r="D631" i="1"/>
  <c r="D630" i="1"/>
  <c r="D629" i="1"/>
  <c r="H628" i="1"/>
  <c r="G628" i="1"/>
  <c r="F628" i="1"/>
  <c r="E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H605" i="1"/>
  <c r="G605" i="1"/>
  <c r="F605" i="1"/>
  <c r="E605" i="1"/>
  <c r="D604" i="1"/>
  <c r="D603" i="1"/>
  <c r="D602" i="1"/>
  <c r="D601" i="1"/>
  <c r="H600" i="1"/>
  <c r="G600" i="1"/>
  <c r="F600" i="1"/>
  <c r="E600" i="1"/>
  <c r="D599" i="1"/>
  <c r="D598" i="1"/>
  <c r="H597" i="1"/>
  <c r="G597" i="1"/>
  <c r="F597" i="1"/>
  <c r="E597" i="1"/>
  <c r="D596" i="1"/>
  <c r="D595" i="1"/>
  <c r="D594" i="1"/>
  <c r="D593" i="1"/>
  <c r="D592" i="1"/>
  <c r="D591" i="1"/>
  <c r="D590" i="1"/>
  <c r="D589" i="1"/>
  <c r="D588" i="1"/>
  <c r="D587" i="1"/>
  <c r="D586" i="1"/>
  <c r="H585" i="1"/>
  <c r="G585" i="1"/>
  <c r="F585" i="1"/>
  <c r="E585" i="1"/>
  <c r="D584" i="1"/>
  <c r="D583" i="1"/>
  <c r="D582" i="1"/>
  <c r="D581" i="1"/>
  <c r="D580" i="1"/>
  <c r="D579" i="1"/>
  <c r="D578" i="1"/>
  <c r="D577" i="1"/>
  <c r="D576" i="1"/>
  <c r="D575" i="1"/>
  <c r="H574" i="1"/>
  <c r="G574" i="1"/>
  <c r="F574" i="1"/>
  <c r="E574" i="1"/>
  <c r="D573" i="1"/>
  <c r="D572" i="1"/>
  <c r="D571" i="1"/>
  <c r="D570" i="1"/>
  <c r="H569" i="1"/>
  <c r="G569" i="1"/>
  <c r="F569" i="1"/>
  <c r="E569" i="1"/>
  <c r="D568" i="1"/>
  <c r="D567" i="1"/>
  <c r="D566" i="1"/>
  <c r="H565" i="1"/>
  <c r="G565" i="1"/>
  <c r="F565" i="1"/>
  <c r="E565" i="1"/>
  <c r="D564" i="1"/>
  <c r="D563" i="1"/>
  <c r="D562" i="1"/>
  <c r="D561" i="1"/>
  <c r="D560" i="1"/>
  <c r="D559" i="1"/>
  <c r="D558" i="1"/>
  <c r="D557" i="1"/>
  <c r="H556" i="1"/>
  <c r="G556" i="1"/>
  <c r="F556" i="1"/>
  <c r="E556" i="1"/>
  <c r="D553" i="1"/>
  <c r="D552" i="1"/>
  <c r="D551" i="1"/>
  <c r="D550" i="1"/>
  <c r="H549" i="1"/>
  <c r="G549" i="1"/>
  <c r="G547" i="1" s="1"/>
  <c r="F549" i="1"/>
  <c r="F547" i="1" s="1"/>
  <c r="E549" i="1"/>
  <c r="E547" i="1" s="1"/>
  <c r="D546" i="1"/>
  <c r="D545" i="1"/>
  <c r="D544" i="1"/>
  <c r="D543" i="1"/>
  <c r="D542" i="1"/>
  <c r="D541" i="1"/>
  <c r="D540" i="1"/>
  <c r="D539" i="1"/>
  <c r="D538" i="1"/>
  <c r="D537" i="1"/>
  <c r="H536" i="1"/>
  <c r="G536" i="1"/>
  <c r="F536" i="1"/>
  <c r="E536" i="1"/>
  <c r="D535" i="1"/>
  <c r="D534" i="1"/>
  <c r="D533" i="1"/>
  <c r="D532" i="1"/>
  <c r="H531" i="1"/>
  <c r="G531" i="1"/>
  <c r="F531" i="1"/>
  <c r="E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H511" i="1"/>
  <c r="G511" i="1"/>
  <c r="F511" i="1"/>
  <c r="E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H494" i="1"/>
  <c r="G494" i="1"/>
  <c r="F494" i="1"/>
  <c r="E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E481" i="1"/>
  <c r="D481" i="1" s="1"/>
  <c r="H480" i="1"/>
  <c r="G480" i="1"/>
  <c r="F480" i="1"/>
  <c r="E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H465" i="1"/>
  <c r="G465" i="1"/>
  <c r="F465" i="1"/>
  <c r="E465" i="1"/>
  <c r="D464" i="1"/>
  <c r="D463" i="1"/>
  <c r="D462" i="1"/>
  <c r="D461" i="1"/>
  <c r="D460" i="1"/>
  <c r="D459" i="1"/>
  <c r="D458" i="1"/>
  <c r="D457" i="1"/>
  <c r="D456" i="1"/>
  <c r="E455" i="1"/>
  <c r="D455" i="1" s="1"/>
  <c r="E454" i="1"/>
  <c r="D454" i="1" s="1"/>
  <c r="H453" i="1"/>
  <c r="G453" i="1"/>
  <c r="F453" i="1"/>
  <c r="D452" i="1"/>
  <c r="D451" i="1"/>
  <c r="D450" i="1"/>
  <c r="D449" i="1"/>
  <c r="D448" i="1"/>
  <c r="D447" i="1"/>
  <c r="D446" i="1"/>
  <c r="D445" i="1"/>
  <c r="D444" i="1"/>
  <c r="D443" i="1"/>
  <c r="E442" i="1"/>
  <c r="D442" i="1" s="1"/>
  <c r="H441" i="1"/>
  <c r="G441" i="1"/>
  <c r="F441" i="1"/>
  <c r="D440" i="1"/>
  <c r="D439" i="1"/>
  <c r="D438" i="1"/>
  <c r="D437" i="1"/>
  <c r="D436" i="1"/>
  <c r="D435" i="1"/>
  <c r="D434" i="1"/>
  <c r="D433" i="1"/>
  <c r="D432" i="1"/>
  <c r="D431" i="1"/>
  <c r="D430" i="1"/>
  <c r="E429" i="1"/>
  <c r="D429" i="1" s="1"/>
  <c r="E428" i="1"/>
  <c r="D428" i="1" s="1"/>
  <c r="H427" i="1"/>
  <c r="G427" i="1"/>
  <c r="F427" i="1"/>
  <c r="D426" i="1"/>
  <c r="D425" i="1"/>
  <c r="D424" i="1"/>
  <c r="D423" i="1"/>
  <c r="D422" i="1"/>
  <c r="D421" i="1"/>
  <c r="D420" i="1"/>
  <c r="D419" i="1"/>
  <c r="D418" i="1"/>
  <c r="D417" i="1"/>
  <c r="H416" i="1"/>
  <c r="G416" i="1"/>
  <c r="F416" i="1"/>
  <c r="E416" i="1"/>
  <c r="D415" i="1"/>
  <c r="D414" i="1"/>
  <c r="D413" i="1"/>
  <c r="D412" i="1"/>
  <c r="H411" i="1"/>
  <c r="G411" i="1"/>
  <c r="F411" i="1"/>
  <c r="E411" i="1"/>
  <c r="E410" i="1"/>
  <c r="D410" i="1" s="1"/>
  <c r="D407" i="1"/>
  <c r="H405" i="1"/>
  <c r="G405" i="1"/>
  <c r="F405" i="1"/>
  <c r="E405" i="1"/>
  <c r="D404" i="1"/>
  <c r="H403" i="1"/>
  <c r="G403" i="1"/>
  <c r="F403" i="1"/>
  <c r="E403" i="1"/>
  <c r="D402" i="1"/>
  <c r="H401" i="1"/>
  <c r="G401" i="1"/>
  <c r="F401" i="1"/>
  <c r="E401" i="1"/>
  <c r="D400" i="1"/>
  <c r="D399" i="1"/>
  <c r="H398" i="1"/>
  <c r="G398" i="1"/>
  <c r="F398" i="1"/>
  <c r="E398" i="1"/>
  <c r="D397" i="1"/>
  <c r="D396" i="1"/>
  <c r="H395" i="1"/>
  <c r="G395" i="1"/>
  <c r="F395" i="1"/>
  <c r="E395" i="1"/>
  <c r="D394" i="1"/>
  <c r="D393" i="1"/>
  <c r="D392" i="1"/>
  <c r="H391" i="1"/>
  <c r="G391" i="1"/>
  <c r="F391" i="1"/>
  <c r="E391" i="1"/>
  <c r="D390" i="1"/>
  <c r="H389" i="1"/>
  <c r="G389" i="1"/>
  <c r="F389" i="1"/>
  <c r="E389" i="1"/>
  <c r="D388" i="1"/>
  <c r="D387" i="1"/>
  <c r="D386" i="1"/>
  <c r="D385" i="1"/>
  <c r="H384" i="1"/>
  <c r="G384" i="1"/>
  <c r="F384" i="1"/>
  <c r="E384" i="1"/>
  <c r="D383" i="1"/>
  <c r="H382" i="1"/>
  <c r="G382" i="1"/>
  <c r="F382" i="1"/>
  <c r="E382" i="1"/>
  <c r="D378" i="1"/>
  <c r="D377" i="1"/>
  <c r="H376" i="1"/>
  <c r="G376" i="1"/>
  <c r="F376" i="1"/>
  <c r="E376" i="1"/>
  <c r="D375" i="1"/>
  <c r="H374" i="1"/>
  <c r="G374" i="1"/>
  <c r="F374" i="1"/>
  <c r="E374" i="1"/>
  <c r="D373" i="1"/>
  <c r="H372" i="1"/>
  <c r="G372" i="1"/>
  <c r="F372" i="1"/>
  <c r="E372" i="1"/>
  <c r="D371" i="1"/>
  <c r="D370" i="1"/>
  <c r="H369" i="1"/>
  <c r="G369" i="1"/>
  <c r="F369" i="1"/>
  <c r="E369" i="1"/>
  <c r="D366" i="1"/>
  <c r="H365" i="1"/>
  <c r="G365" i="1"/>
  <c r="F365" i="1"/>
  <c r="E365" i="1"/>
  <c r="D364" i="1"/>
  <c r="H363" i="1"/>
  <c r="G363" i="1"/>
  <c r="F363" i="1"/>
  <c r="E363" i="1"/>
  <c r="D362" i="1"/>
  <c r="H361" i="1"/>
  <c r="G361" i="1"/>
  <c r="F361" i="1"/>
  <c r="E361" i="1"/>
  <c r="D358" i="1"/>
  <c r="H357" i="1"/>
  <c r="H355" i="1" s="1"/>
  <c r="G357" i="1"/>
  <c r="G355" i="1" s="1"/>
  <c r="F357" i="1"/>
  <c r="F355" i="1" s="1"/>
  <c r="E357" i="1"/>
  <c r="D354" i="1"/>
  <c r="D353" i="1"/>
  <c r="D352" i="1"/>
  <c r="H351" i="1"/>
  <c r="H349" i="1" s="1"/>
  <c r="G351" i="1"/>
  <c r="G349" i="1" s="1"/>
  <c r="F351" i="1"/>
  <c r="F349" i="1" s="1"/>
  <c r="E351" i="1"/>
  <c r="E349" i="1" s="1"/>
  <c r="D348" i="1"/>
  <c r="H347" i="1"/>
  <c r="G347" i="1"/>
  <c r="F347" i="1"/>
  <c r="E347" i="1"/>
  <c r="D346" i="1"/>
  <c r="H345" i="1"/>
  <c r="G345" i="1"/>
  <c r="F345" i="1"/>
  <c r="E345" i="1"/>
  <c r="D344" i="1"/>
  <c r="D343" i="1"/>
  <c r="D342" i="1"/>
  <c r="D341" i="1"/>
  <c r="D340" i="1"/>
  <c r="D339" i="1"/>
  <c r="H338" i="1"/>
  <c r="G338" i="1"/>
  <c r="F338" i="1"/>
  <c r="E338" i="1"/>
  <c r="D335" i="1"/>
  <c r="H334" i="1"/>
  <c r="G334" i="1"/>
  <c r="F334" i="1"/>
  <c r="E334" i="1"/>
  <c r="D333" i="1"/>
  <c r="D332" i="1"/>
  <c r="H331" i="1"/>
  <c r="G331" i="1"/>
  <c r="F331" i="1"/>
  <c r="E331" i="1"/>
  <c r="F328" i="1"/>
  <c r="D328" i="1" s="1"/>
  <c r="H327" i="1"/>
  <c r="H325" i="1" s="1"/>
  <c r="G327" i="1"/>
  <c r="G325" i="1" s="1"/>
  <c r="E327" i="1"/>
  <c r="D324" i="1"/>
  <c r="H323" i="1"/>
  <c r="G323" i="1"/>
  <c r="F323" i="1"/>
  <c r="E323" i="1"/>
  <c r="D322" i="1"/>
  <c r="H321" i="1"/>
  <c r="G321" i="1"/>
  <c r="F321" i="1"/>
  <c r="E321" i="1"/>
  <c r="D320" i="1"/>
  <c r="H319" i="1"/>
  <c r="G319" i="1"/>
  <c r="F319" i="1"/>
  <c r="E319" i="1"/>
  <c r="D318" i="1"/>
  <c r="D317" i="1"/>
  <c r="H316" i="1"/>
  <c r="H315" i="1" s="1"/>
  <c r="G316" i="1"/>
  <c r="F316" i="1"/>
  <c r="F315" i="1" s="1"/>
  <c r="E316" i="1"/>
  <c r="D312" i="1"/>
  <c r="H311" i="1"/>
  <c r="H309" i="1" s="1"/>
  <c r="G311" i="1"/>
  <c r="G309" i="1" s="1"/>
  <c r="F311" i="1"/>
  <c r="F309" i="1" s="1"/>
  <c r="E311" i="1"/>
  <c r="D302" i="1"/>
  <c r="D301" i="1"/>
  <c r="H300" i="1"/>
  <c r="H298" i="1" s="1"/>
  <c r="G300" i="1"/>
  <c r="G298" i="1" s="1"/>
  <c r="F300" i="1"/>
  <c r="F298" i="1" s="1"/>
  <c r="E300" i="1"/>
  <c r="D297" i="1"/>
  <c r="D296" i="1"/>
  <c r="H295" i="1"/>
  <c r="G295" i="1"/>
  <c r="F295" i="1"/>
  <c r="E295" i="1"/>
  <c r="D294" i="1"/>
  <c r="H293" i="1"/>
  <c r="G293" i="1"/>
  <c r="F293" i="1"/>
  <c r="E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H278" i="1"/>
  <c r="G278" i="1"/>
  <c r="F278" i="1"/>
  <c r="E278" i="1"/>
  <c r="D275" i="1"/>
  <c r="D274" i="1"/>
  <c r="D273" i="1"/>
  <c r="H272" i="1"/>
  <c r="G272" i="1"/>
  <c r="G270" i="1" s="1"/>
  <c r="F272" i="1"/>
  <c r="F270" i="1" s="1"/>
  <c r="E272" i="1"/>
  <c r="E270" i="1" s="1"/>
  <c r="H270" i="1"/>
  <c r="D269" i="1"/>
  <c r="D268" i="1"/>
  <c r="D267" i="1"/>
  <c r="H266" i="1"/>
  <c r="G266" i="1"/>
  <c r="F266" i="1"/>
  <c r="E266" i="1"/>
  <c r="D265" i="1"/>
  <c r="H264" i="1"/>
  <c r="G264" i="1"/>
  <c r="F264" i="1"/>
  <c r="E264" i="1"/>
  <c r="D263" i="1"/>
  <c r="H262" i="1"/>
  <c r="G262" i="1"/>
  <c r="F262" i="1"/>
  <c r="E262" i="1"/>
  <c r="D261" i="1"/>
  <c r="H260" i="1"/>
  <c r="G260" i="1"/>
  <c r="F260" i="1"/>
  <c r="E260" i="1"/>
  <c r="D259" i="1"/>
  <c r="D258" i="1"/>
  <c r="D257" i="1"/>
  <c r="H256" i="1"/>
  <c r="G256" i="1"/>
  <c r="F256" i="1"/>
  <c r="E256" i="1"/>
  <c r="F253" i="1"/>
  <c r="D253" i="1" s="1"/>
  <c r="F252" i="1"/>
  <c r="D252" i="1" s="1"/>
  <c r="H251" i="1"/>
  <c r="G251" i="1"/>
  <c r="E251" i="1"/>
  <c r="D250" i="1"/>
  <c r="D249" i="1"/>
  <c r="D248" i="1"/>
  <c r="H247" i="1"/>
  <c r="G247" i="1"/>
  <c r="F247" i="1"/>
  <c r="E247" i="1"/>
  <c r="D246" i="1"/>
  <c r="D245" i="1"/>
  <c r="D244" i="1"/>
  <c r="D243" i="1"/>
  <c r="F242" i="1"/>
  <c r="D242" i="1" s="1"/>
  <c r="H241" i="1"/>
  <c r="G241" i="1"/>
  <c r="E241" i="1"/>
  <c r="D240" i="1"/>
  <c r="H239" i="1"/>
  <c r="G239" i="1"/>
  <c r="F239" i="1"/>
  <c r="E239" i="1"/>
  <c r="D238" i="1"/>
  <c r="D237" i="1"/>
  <c r="H236" i="1"/>
  <c r="G236" i="1"/>
  <c r="F236" i="1"/>
  <c r="E236" i="1"/>
  <c r="F235" i="1"/>
  <c r="D235" i="1" s="1"/>
  <c r="H234" i="1"/>
  <c r="G234" i="1"/>
  <c r="E234" i="1"/>
  <c r="E229" i="1"/>
  <c r="D229" i="1" s="1"/>
  <c r="H228" i="1"/>
  <c r="G228" i="1"/>
  <c r="F228" i="1"/>
  <c r="D227" i="1"/>
  <c r="H226" i="1"/>
  <c r="G226" i="1"/>
  <c r="F226" i="1"/>
  <c r="E226" i="1"/>
  <c r="E225" i="1"/>
  <c r="D225" i="1" s="1"/>
  <c r="H224" i="1"/>
  <c r="G224" i="1"/>
  <c r="F224" i="1"/>
  <c r="D223" i="1"/>
  <c r="H222" i="1"/>
  <c r="G222" i="1"/>
  <c r="F222" i="1"/>
  <c r="E222" i="1"/>
  <c r="D219" i="1"/>
  <c r="D218" i="1"/>
  <c r="H217" i="1"/>
  <c r="H215" i="1" s="1"/>
  <c r="G217" i="1"/>
  <c r="G215" i="1" s="1"/>
  <c r="F217" i="1"/>
  <c r="F215" i="1" s="1"/>
  <c r="E217" i="1"/>
  <c r="D214" i="1"/>
  <c r="D213" i="1"/>
  <c r="H212" i="1"/>
  <c r="G212" i="1"/>
  <c r="F212" i="1"/>
  <c r="E212" i="1"/>
  <c r="D211" i="1"/>
  <c r="H210" i="1"/>
  <c r="G210" i="1"/>
  <c r="F210" i="1"/>
  <c r="E210" i="1"/>
  <c r="D209" i="1"/>
  <c r="H208" i="1"/>
  <c r="G208" i="1"/>
  <c r="F208" i="1"/>
  <c r="E208" i="1"/>
  <c r="D207" i="1"/>
  <c r="H206" i="1"/>
  <c r="G206" i="1"/>
  <c r="F206" i="1"/>
  <c r="E206" i="1"/>
  <c r="D205" i="1"/>
  <c r="D204" i="1"/>
  <c r="H203" i="1"/>
  <c r="G203" i="1"/>
  <c r="F203" i="1"/>
  <c r="E203" i="1"/>
  <c r="E228" i="1" l="1"/>
  <c r="D653" i="1"/>
  <c r="H641" i="1"/>
  <c r="D597" i="1"/>
  <c r="D634" i="1"/>
  <c r="F329" i="1"/>
  <c r="H329" i="1"/>
  <c r="G336" i="1"/>
  <c r="D565" i="1"/>
  <c r="D585" i="1"/>
  <c r="F641" i="1"/>
  <c r="H220" i="1"/>
  <c r="D247" i="1"/>
  <c r="E313" i="1"/>
  <c r="D323" i="1"/>
  <c r="G329" i="1"/>
  <c r="H367" i="1"/>
  <c r="D376" i="1"/>
  <c r="D363" i="1"/>
  <c r="D494" i="1"/>
  <c r="E201" i="1"/>
  <c r="D266" i="1"/>
  <c r="D345" i="1"/>
  <c r="D372" i="1"/>
  <c r="D228" i="1"/>
  <c r="E254" i="1"/>
  <c r="G276" i="1"/>
  <c r="D293" i="1"/>
  <c r="H276" i="1"/>
  <c r="G313" i="1"/>
  <c r="E336" i="1"/>
  <c r="F327" i="1"/>
  <c r="F325" i="1" s="1"/>
  <c r="F234" i="1"/>
  <c r="D234" i="1" s="1"/>
  <c r="F241" i="1"/>
  <c r="D241" i="1" s="1"/>
  <c r="H232" i="1"/>
  <c r="F554" i="1"/>
  <c r="F201" i="1"/>
  <c r="G201" i="1"/>
  <c r="D212" i="1"/>
  <c r="D217" i="1"/>
  <c r="E224" i="1"/>
  <c r="D224" i="1" s="1"/>
  <c r="F254" i="1"/>
  <c r="G254" i="1"/>
  <c r="D319" i="1"/>
  <c r="H336" i="1"/>
  <c r="F359" i="1"/>
  <c r="H359" i="1"/>
  <c r="G359" i="1"/>
  <c r="D382" i="1"/>
  <c r="D384" i="1"/>
  <c r="D398" i="1"/>
  <c r="G408" i="1"/>
  <c r="D531" i="1"/>
  <c r="D206" i="1"/>
  <c r="G220" i="1"/>
  <c r="G232" i="1"/>
  <c r="D295" i="1"/>
  <c r="F313" i="1"/>
  <c r="D347" i="1"/>
  <c r="D357" i="1"/>
  <c r="E359" i="1"/>
  <c r="D374" i="1"/>
  <c r="F380" i="1"/>
  <c r="D395" i="1"/>
  <c r="D405" i="1"/>
  <c r="H408" i="1"/>
  <c r="D549" i="1"/>
  <c r="D574" i="1"/>
  <c r="D628" i="1"/>
  <c r="D649" i="1"/>
  <c r="D203" i="1"/>
  <c r="D226" i="1"/>
  <c r="D239" i="1"/>
  <c r="D264" i="1"/>
  <c r="D300" i="1"/>
  <c r="D316" i="1"/>
  <c r="D334" i="1"/>
  <c r="D349" i="1"/>
  <c r="F367" i="1"/>
  <c r="H380" i="1"/>
  <c r="G380" i="1"/>
  <c r="D391" i="1"/>
  <c r="D403" i="1"/>
  <c r="D416" i="1"/>
  <c r="D465" i="1"/>
  <c r="D536" i="1"/>
  <c r="G554" i="1"/>
  <c r="D569" i="1"/>
  <c r="D605" i="1"/>
  <c r="D645" i="1"/>
  <c r="H201" i="1"/>
  <c r="D208" i="1"/>
  <c r="D210" i="1"/>
  <c r="D222" i="1"/>
  <c r="F220" i="1"/>
  <c r="D236" i="1"/>
  <c r="D260" i="1"/>
  <c r="D262" i="1"/>
  <c r="H254" i="1"/>
  <c r="D270" i="1"/>
  <c r="F276" i="1"/>
  <c r="D311" i="1"/>
  <c r="D315" i="1"/>
  <c r="D331" i="1"/>
  <c r="D365" i="1"/>
  <c r="E367" i="1"/>
  <c r="G367" i="1"/>
  <c r="D389" i="1"/>
  <c r="D401" i="1"/>
  <c r="D411" i="1"/>
  <c r="E453" i="1"/>
  <c r="D453" i="1" s="1"/>
  <c r="D511" i="1"/>
  <c r="D556" i="1"/>
  <c r="H554" i="1"/>
  <c r="D600" i="1"/>
  <c r="G641" i="1"/>
  <c r="D655" i="1"/>
  <c r="E215" i="1"/>
  <c r="D215" i="1" s="1"/>
  <c r="E232" i="1"/>
  <c r="D272" i="1"/>
  <c r="H313" i="1"/>
  <c r="D338" i="1"/>
  <c r="D351" i="1"/>
  <c r="D369" i="1"/>
  <c r="E380" i="1"/>
  <c r="F408" i="1"/>
  <c r="H547" i="1"/>
  <c r="D547" i="1" s="1"/>
  <c r="E641" i="1"/>
  <c r="D643" i="1"/>
  <c r="D480" i="1"/>
  <c r="F251" i="1"/>
  <c r="D251" i="1" s="1"/>
  <c r="D256" i="1"/>
  <c r="E276" i="1"/>
  <c r="D278" i="1"/>
  <c r="D321" i="1"/>
  <c r="F336" i="1"/>
  <c r="E355" i="1"/>
  <c r="D355" i="1" s="1"/>
  <c r="D361" i="1"/>
  <c r="E554" i="1"/>
  <c r="E298" i="1"/>
  <c r="D298" i="1" s="1"/>
  <c r="E309" i="1"/>
  <c r="D309" i="1" s="1"/>
  <c r="E325" i="1"/>
  <c r="E329" i="1"/>
  <c r="E427" i="1"/>
  <c r="E441" i="1"/>
  <c r="D441" i="1" s="1"/>
  <c r="D329" i="1" l="1"/>
  <c r="E220" i="1"/>
  <c r="D220" i="1" s="1"/>
  <c r="H230" i="1"/>
  <c r="H198" i="1" s="1"/>
  <c r="D367" i="1"/>
  <c r="F232" i="1"/>
  <c r="F230" i="1" s="1"/>
  <c r="F198" i="1" s="1"/>
  <c r="D276" i="1"/>
  <c r="D380" i="1"/>
  <c r="D313" i="1"/>
  <c r="D336" i="1"/>
  <c r="D641" i="1"/>
  <c r="D201" i="1"/>
  <c r="G230" i="1"/>
  <c r="G198" i="1" s="1"/>
  <c r="D359" i="1"/>
  <c r="D327" i="1"/>
  <c r="D325" i="1"/>
  <c r="D254" i="1"/>
  <c r="D554" i="1"/>
  <c r="E230" i="1"/>
  <c r="D427" i="1"/>
  <c r="E408" i="1"/>
  <c r="D408" i="1" s="1"/>
  <c r="E198" i="1" l="1"/>
  <c r="D230" i="1"/>
  <c r="D198" i="1" s="1"/>
  <c r="J198" i="1" s="1"/>
  <c r="D232" i="1"/>
  <c r="D739" i="1" l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38" i="1"/>
  <c r="E736" i="1"/>
  <c r="F736" i="1"/>
  <c r="H736" i="1"/>
  <c r="F768" i="1"/>
  <c r="G768" i="1"/>
  <c r="H768" i="1"/>
  <c r="D736" i="1" l="1"/>
  <c r="D765" i="1"/>
  <c r="D766" i="1"/>
  <c r="D767" i="1"/>
  <c r="E763" i="1"/>
  <c r="E734" i="1" s="1"/>
  <c r="F763" i="1"/>
  <c r="F734" i="1" s="1"/>
  <c r="H763" i="1"/>
  <c r="H734" i="1" s="1"/>
  <c r="G763" i="1"/>
  <c r="G734" i="1" s="1"/>
  <c r="D763" i="1" l="1"/>
  <c r="D734" i="1" s="1"/>
  <c r="D184" i="1" l="1"/>
  <c r="D180" i="1" s="1"/>
  <c r="H180" i="1"/>
  <c r="D73" i="1" l="1"/>
  <c r="E32" i="1" l="1"/>
  <c r="D34" i="1"/>
  <c r="D32" i="1" s="1"/>
  <c r="E75" i="1" l="1"/>
  <c r="F75" i="1"/>
  <c r="H75" i="1"/>
  <c r="G75" i="1"/>
  <c r="D77" i="1"/>
  <c r="D75" i="1" s="1"/>
  <c r="F65" i="1"/>
  <c r="G65" i="1"/>
  <c r="H65" i="1"/>
  <c r="E65" i="1"/>
  <c r="D68" i="1"/>
  <c r="D69" i="1"/>
  <c r="D70" i="1"/>
  <c r="D71" i="1"/>
  <c r="D72" i="1"/>
  <c r="D74" i="1"/>
  <c r="D67" i="1"/>
  <c r="E50" i="1"/>
  <c r="E37" i="1" s="1"/>
  <c r="E8" i="1" s="1"/>
  <c r="G50" i="1"/>
  <c r="H50" i="1"/>
  <c r="F50" i="1"/>
  <c r="D52" i="1"/>
  <c r="D50" i="1" s="1"/>
  <c r="F37" i="1" l="1"/>
  <c r="F8" i="1" s="1"/>
  <c r="H37" i="1"/>
  <c r="H8" i="1" s="1"/>
  <c r="G37" i="1"/>
  <c r="G8" i="1" s="1"/>
  <c r="D65" i="1"/>
  <c r="D42" i="1"/>
  <c r="D43" i="1"/>
  <c r="D40" i="1" l="1"/>
  <c r="D37" i="1" s="1"/>
  <c r="D8" i="1" l="1"/>
</calcChain>
</file>

<file path=xl/sharedStrings.xml><?xml version="1.0" encoding="utf-8"?>
<sst xmlns="http://schemas.openxmlformats.org/spreadsheetml/2006/main" count="1035" uniqueCount="718">
  <si>
    <t>Հավելված N 1</t>
  </si>
  <si>
    <t>հազար  դրամներով</t>
  </si>
  <si>
    <t>Աղյուսակ N 3</t>
  </si>
  <si>
    <t>Հայաստանի Հանրապետության 2024 թվականի պետական բյուջեով նախատեսված ոչ ֆինանսական ակտիվների գծով բյուջետային ծախսերի բաշխումն ըստ բյուջետային գլխավոր կարգադրիչների, ծրագրերի, միջոցառումների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</si>
  <si>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 xml:space="preserve"> Ծրագրային դասիչ</t>
  </si>
  <si>
    <t xml:space="preserve"> Բյուջետային գլխավոր կարգադրիչների, ծրագրերի, միջոցառումների և ուղղությունների անվանումները</t>
  </si>
  <si>
    <t xml:space="preserve"> Ընդամենը</t>
  </si>
  <si>
    <t xml:space="preserve"> այդ թվում`</t>
  </si>
  <si>
    <t xml:space="preserve"> Ծրագիր</t>
  </si>
  <si>
    <t xml:space="preserve"> Կառուցման աշխատանքներ</t>
  </si>
  <si>
    <t xml:space="preserve"> Վերակառուցման, վերանորոգման և վերականգնման աշխատանքներ</t>
  </si>
  <si>
    <t xml:space="preserve"> Նախագծահե- տազոտական, գեոդեզիա- քարտեզագրական աշխատանքներ</t>
  </si>
  <si>
    <t xml:space="preserve"> Ոչ ֆինանսական այլ ակտիվների ձեռքբերում</t>
  </si>
  <si>
    <t xml:space="preserve"> ԸՆԴԱՄԵՆԸ</t>
  </si>
  <si>
    <t xml:space="preserve"> Հանրապետության նախագահի աշխատակազմ</t>
  </si>
  <si>
    <t xml:space="preserve"> այդ թվում՛</t>
  </si>
  <si>
    <t xml:space="preserve"> 1154</t>
  </si>
  <si>
    <t xml:space="preserve"> 31001</t>
  </si>
  <si>
    <t xml:space="preserve"> Հանրապետության նախագահի աշխատակազմի տեխնիկական հագեցվածության բարելավում</t>
  </si>
  <si>
    <t xml:space="preserve"> ՀՀ Ազգային ժողով</t>
  </si>
  <si>
    <t xml:space="preserve"> 1024</t>
  </si>
  <si>
    <t xml:space="preserve"> Ազգային ժողովի տեխնիկական հագեցվածության բարելավում</t>
  </si>
  <si>
    <t xml:space="preserve"> 31003</t>
  </si>
  <si>
    <t xml:space="preserve"> ՀՀ Ազգային ժողովի շենքային պայմանների բարելավում</t>
  </si>
  <si>
    <t xml:space="preserve"> ՀՀ վարչապետի աշխատակազմ</t>
  </si>
  <si>
    <t xml:space="preserve"> 1136</t>
  </si>
  <si>
    <t xml:space="preserve"> 31002</t>
  </si>
  <si>
    <t xml:space="preserve"> ՀՀ վարչապետի աշխատակազմի տեխնիկական հագեցվածության բարելավում</t>
  </si>
  <si>
    <t xml:space="preserve"> 1213</t>
  </si>
  <si>
    <t xml:space="preserve">  Բնապահպանության և ընդերքի տեսչական մարմնի կարողությունների զարգացում և տեխնիկական հագեցվածության ապահովում</t>
  </si>
  <si>
    <t xml:space="preserve">  Կրթության տեսչական մարմնի կարողությունների զարգացում և տեխնիկական հագեցվածության ապահովում</t>
  </si>
  <si>
    <t xml:space="preserve"> Շուկայի վերահսկողության տեսչական մարմնի կարողությունների զարգացում և տեխնիկական հագեցվածության ապահովում</t>
  </si>
  <si>
    <t xml:space="preserve"> 31004</t>
  </si>
  <si>
    <t xml:space="preserve"> Քաղաքաշինության, տեխնիկական և հրդեհային անվտանգության տեսչական մարմնի կարողությունների զարգացում և տեխնիկական հագեցվածության ապահովում</t>
  </si>
  <si>
    <t xml:space="preserve"> 31005</t>
  </si>
  <si>
    <t xml:space="preserve"> Առողջապահության և աշխատանքի տեսչական մարմնի կարողությունների զարգացում և տեխնիկական հագեցվածության ապահովում</t>
  </si>
  <si>
    <t xml:space="preserve"> 31006</t>
  </si>
  <si>
    <t xml:space="preserve"> Սննդամթերքի անվտանգության տեսչական մարմնի տեխնիկական հագեցվածության բարելավում</t>
  </si>
  <si>
    <t xml:space="preserve"> 31007</t>
  </si>
  <si>
    <t xml:space="preserve"> Տեսչական մարմիններին տրանսպորտային միջոցներովապահովում</t>
  </si>
  <si>
    <t xml:space="preserve"> ՀՀ սահմանադրական դատարան</t>
  </si>
  <si>
    <t xml:space="preserve"> 1092</t>
  </si>
  <si>
    <t xml:space="preserve"> ՀՀ սահմանադրական դատարանի տեխնիկական հագեցվածության բարելավում</t>
  </si>
  <si>
    <t xml:space="preserve"> Բարձրագույն դատական խորհուրդ</t>
  </si>
  <si>
    <t xml:space="preserve"> 1080</t>
  </si>
  <si>
    <t xml:space="preserve"> Բարձրագույն դատական խորհրդի տեխնիկական հագեցվածության բարելավում</t>
  </si>
  <si>
    <t xml:space="preserve"> Բարձրագույն դատական խորհրդի և դատարանների շենքային պայմանների  բարելավում</t>
  </si>
  <si>
    <t xml:space="preserve"> Բարձրագույն դատական խորհրդի տրանսպորտային միջոցներով ապահովվածության բարելավում</t>
  </si>
  <si>
    <t xml:space="preserve"> 1001</t>
  </si>
  <si>
    <t xml:space="preserve"> ՀՀ տարածքային կառավարման և ենթակառուցվածքների նախարարության կարողությունների զարգացում և տեխնիկական հագեցվածության ապահովում</t>
  </si>
  <si>
    <t xml:space="preserve"> 1004</t>
  </si>
  <si>
    <t xml:space="preserve"> Ոռոգման համակարգերի հիմնանորոգում</t>
  </si>
  <si>
    <t xml:space="preserve"> 31009</t>
  </si>
  <si>
    <t xml:space="preserve"> Օրվա կարգավորման ջրավազանների կառուցում և վերակառուցում</t>
  </si>
  <si>
    <t xml:space="preserve"> 31012</t>
  </si>
  <si>
    <t xml:space="preserve"> Գետերի և հեղեղատարների տեղամասերի ամրացման և մաքրման աշխատանքներ</t>
  </si>
  <si>
    <t xml:space="preserve"> 31013</t>
  </si>
  <si>
    <t xml:space="preserve"> Փոքր և միջին ջրամբարների կառուցում</t>
  </si>
  <si>
    <t xml:space="preserve"> 31014</t>
  </si>
  <si>
    <t xml:space="preserve"> Ջրամբարների վերականգնման և վերազինման աշխատանքներ</t>
  </si>
  <si>
    <t xml:space="preserve"> 1017</t>
  </si>
  <si>
    <t xml:space="preserve"> 21001</t>
  </si>
  <si>
    <t xml:space="preserve"> Արփա-Սևան ջրային համակարգի տեխնիկական վիճակի բարելավում</t>
  </si>
  <si>
    <t xml:space="preserve"> 1049</t>
  </si>
  <si>
    <t xml:space="preserve"> Պետական նշանակության ավտոճանապարհների հիմնանորոգում</t>
  </si>
  <si>
    <t xml:space="preserve"> 21002</t>
  </si>
  <si>
    <t xml:space="preserve"> Տրանսպորտային օբյեկտների հիմնանորոգում</t>
  </si>
  <si>
    <t xml:space="preserve"> 21020</t>
  </si>
  <si>
    <t xml:space="preserve"> Միջպետական և հանրապետական նշանակության ավտոճանապարհների միջին նորոգում</t>
  </si>
  <si>
    <t xml:space="preserve"> 1072</t>
  </si>
  <si>
    <t xml:space="preserve"> 31010</t>
  </si>
  <si>
    <t xml:space="preserve"> Ջրամատակարարման և ջրահեռացման համակարգի հիմնանորոգում</t>
  </si>
  <si>
    <t xml:space="preserve"> Ջրամատակարարման և ջրահեռացման համակարգի կառուցում</t>
  </si>
  <si>
    <t xml:space="preserve"> 1079</t>
  </si>
  <si>
    <t xml:space="preserve"> Պետական գույքի կառավարման կոմիտեի տեխնիկական հագեցվածության բարելավում</t>
  </si>
  <si>
    <t xml:space="preserve"> Պետական գույքի կառավարման կոմիտեի ենթակայության շենքերի պայմանների բարելավում</t>
  </si>
  <si>
    <t xml:space="preserve"> Հանրային իշխանության մարմիններին տրանսպորտային միջոցներով ապահովվածության բարելավում</t>
  </si>
  <si>
    <t xml:space="preserve"> 1109</t>
  </si>
  <si>
    <t xml:space="preserve"> Ջրային կոմիտեի տեխնիկական հագեցվածության բարելավում</t>
  </si>
  <si>
    <t xml:space="preserve"> 1157</t>
  </si>
  <si>
    <t xml:space="preserve"> Երևանի մետրոպոլիտենի ենթակառուցվածքների նորոգում</t>
  </si>
  <si>
    <t xml:space="preserve"> Երևանի մետրոպոլիտենի ենթակառուցվածքների կառուցում</t>
  </si>
  <si>
    <t xml:space="preserve"> 21037</t>
  </si>
  <si>
    <t xml:space="preserve"> Երևան քաղաքի նախադպրոցական ուսումնական հաստատությունների կառուցման և հիմնանորոգման աշխատանքներ</t>
  </si>
  <si>
    <t xml:space="preserve"> 21038</t>
  </si>
  <si>
    <t xml:space="preserve"> Երևանի բուսաբանական այգու տարածքում անտառապուրակիկառուցապատման աշխատանքներ</t>
  </si>
  <si>
    <t xml:space="preserve"> 1176</t>
  </si>
  <si>
    <t xml:space="preserve"> ՀՀ քաղաքացիական ավիացիայի կոմիտեի տեխնիկական հագեցվածության բարելավում</t>
  </si>
  <si>
    <t xml:space="preserve"> ՀՀ  առողջապահության  նախարարություն</t>
  </si>
  <si>
    <t xml:space="preserve"> ՀՀ  արդարադատության նախարարություն</t>
  </si>
  <si>
    <t xml:space="preserve"> 1057</t>
  </si>
  <si>
    <t xml:space="preserve"> ՀՀ արդարադատության նախարարության կարողությունների զարգացում և տեխնիկական հագեցվածության ապահովում</t>
  </si>
  <si>
    <t xml:space="preserve"> 1120</t>
  </si>
  <si>
    <t xml:space="preserve"> ՀՀ արդարադատության նախարարության պրոբացիայի ծառայության կարողությունների զարգացում և տեխնիկական հագեցվածության ապահովում</t>
  </si>
  <si>
    <t xml:space="preserve"> ՀՀ արդարադատության նախարարության քրեակատարողական  ծառայության կարողությունների զարգացում և տեխնիկական հագեցվածության ապահովում</t>
  </si>
  <si>
    <t xml:space="preserve"> Քրեակատարողական հիմմնարկների շենքային պայմանների բարելավում</t>
  </si>
  <si>
    <t xml:space="preserve"> Քրեակատարողական ծառայության տրանսպորտայինմիջոցներով ապահովվածության բարելավում</t>
  </si>
  <si>
    <t xml:space="preserve"> 1182</t>
  </si>
  <si>
    <t xml:space="preserve"> Հարկադիր կատարման ծառայության տեխնիկական հագեցվածության բարելավում</t>
  </si>
  <si>
    <t xml:space="preserve"> ՀՀ էկոնոմիկայի նախարարություն</t>
  </si>
  <si>
    <t xml:space="preserve"> 1058</t>
  </si>
  <si>
    <t xml:space="preserve"> ՀՀ էկոնոմիկայի նախարարության տեխնիկական հագեցվածության բարելավում</t>
  </si>
  <si>
    <t xml:space="preserve"> ՀՀ էկոնոմիկայի նախարարության շենքային պայմանների բարելավում</t>
  </si>
  <si>
    <t xml:space="preserve"> 1067</t>
  </si>
  <si>
    <t xml:space="preserve"> 32002</t>
  </si>
  <si>
    <t xml:space="preserve"> Որակի ենթակառուցվածքի համակարգի արդիականացում</t>
  </si>
  <si>
    <t xml:space="preserve"> 1165</t>
  </si>
  <si>
    <t xml:space="preserve"> Ենթակառուցվածքներ ներդրումների դիմաց</t>
  </si>
  <si>
    <t xml:space="preserve"> ՀՀ արտաքին գործերի  նախարարություն</t>
  </si>
  <si>
    <t xml:space="preserve"> 1061</t>
  </si>
  <si>
    <t xml:space="preserve"> Արտաքին գործերի նախարարության կարողությունների զարգացում և տեխնիկական հագեցվածության ապահովում</t>
  </si>
  <si>
    <t xml:space="preserve"> Արտաքին գործերի նախարարության շենքային պայմանների բարելավում </t>
  </si>
  <si>
    <t xml:space="preserve"> 1178</t>
  </si>
  <si>
    <t xml:space="preserve"> Արարողակարգի ծառայության տեխնիկական հագեցվածության բարելավում</t>
  </si>
  <si>
    <t xml:space="preserve"> ՀՀ շրջակա միջավայրի նախարարություն</t>
  </si>
  <si>
    <t xml:space="preserve"> 1016</t>
  </si>
  <si>
    <t xml:space="preserve"> 32003</t>
  </si>
  <si>
    <t xml:space="preserve">  «Հիդրոօդերևութաբանության և մոնիթորինգի կենտրոն» ՊՈԱԿ-ի տեխնիկական միջոցների արդիականացում և նոր սարքավորումների ձեռք բերում</t>
  </si>
  <si>
    <t xml:space="preserve"> 1071</t>
  </si>
  <si>
    <t xml:space="preserve"> ՀՀ շրջակա միջավայրի նախարարության տեխնիկական կարողությունների ընդլայնում</t>
  </si>
  <si>
    <t xml:space="preserve"> Շրջակա միջավայրի նախարարության հատուկ սարքավորումներով և համակարգչային ծրագրերով հագեցվածության բարելավում</t>
  </si>
  <si>
    <t xml:space="preserve"> 1173</t>
  </si>
  <si>
    <t xml:space="preserve"> ՀՀ շրջակա միջավայրի նախարարության Անտառային կոմիտեի տեխնիկական կարողությունների ընդլայնում</t>
  </si>
  <si>
    <t xml:space="preserve"> 32001</t>
  </si>
  <si>
    <t xml:space="preserve"> Անտառվերականգնման և անտառապատման աշխատանքներ</t>
  </si>
  <si>
    <t xml:space="preserve"> ՀՀ  կրթության , գիտության, մշակույթի և սպորտի նախարարություն</t>
  </si>
  <si>
    <t xml:space="preserve"> 1041</t>
  </si>
  <si>
    <t xml:space="preserve"> Մանկապատանեկան մարզադպրոցներին, մարզաձևերի ազգային ֆեդերացիաներին և այլ մարզական հասարակական կազմակերպություններին գույքով ապահովում</t>
  </si>
  <si>
    <t xml:space="preserve"> 1045</t>
  </si>
  <si>
    <t xml:space="preserve"> Նախնական մասնագիտական (արհեստագործական) և միջին մասնագիտական ուսումնական հաստատությունների շենքային պայմանների բարելավում</t>
  </si>
  <si>
    <t xml:space="preserve"> 32004</t>
  </si>
  <si>
    <t xml:space="preserve"> Նախնական մասնագիտական (արհեստագործական) և միջին մասնագիտական ուսումնական հաստատություններում ուսումնաարտադրական բազայով ապահովում</t>
  </si>
  <si>
    <t xml:space="preserve"> 32005</t>
  </si>
  <si>
    <t xml:space="preserve"> Նախնական մասնագիտական (արհեստագործական) և միջին մասնագիտական ուսումնական հաստատությունների շենքերի կառուցում</t>
  </si>
  <si>
    <t xml:space="preserve"> Հուշարձանների ամրակայում, նորոգում և վերականգնում</t>
  </si>
  <si>
    <t xml:space="preserve"> 1124</t>
  </si>
  <si>
    <t xml:space="preserve"> Հանրային գրադարանների նյութատեխնիկական բազայի զարգացում</t>
  </si>
  <si>
    <t xml:space="preserve"> 1130</t>
  </si>
  <si>
    <t xml:space="preserve"> ՀՀ կրթության, գիտության, մշակույթի և սպորտի նախարարության կարողությունների զարգացում և տեխնիկական հագեցվածության ապահովում</t>
  </si>
  <si>
    <t xml:space="preserve"> 1162</t>
  </si>
  <si>
    <t xml:space="preserve"> Գիտական կենտրոնների վերանորոգում</t>
  </si>
  <si>
    <t xml:space="preserve"> Գիտական կենտրոնները ժամանակակից սարքավորումներով վերազինում ու համատեղ օգտագործման գիտական սարքավորումների կենտրոնների ստեղծում</t>
  </si>
  <si>
    <t xml:space="preserve"> 32007</t>
  </si>
  <si>
    <t xml:space="preserve"> 1192</t>
  </si>
  <si>
    <t xml:space="preserve"> Կապիտալ ներդրումներ հանրակրթական ուսումնական հաստատություններում</t>
  </si>
  <si>
    <t xml:space="preserve"> 1198</t>
  </si>
  <si>
    <t xml:space="preserve"> 11003</t>
  </si>
  <si>
    <t xml:space="preserve"> Երաժշտական և արվեստի դպրոցների համար երաժշտական գործիքների ձեռքբերում</t>
  </si>
  <si>
    <t xml:space="preserve"> ՀՀ  պաշտպանության  նախարարություն</t>
  </si>
  <si>
    <t xml:space="preserve"> 1169</t>
  </si>
  <si>
    <t xml:space="preserve"> ՀՀ պաշտպանության նախարարության շենքային պայմանների բարելավում</t>
  </si>
  <si>
    <t xml:space="preserve"> ՀՀ  աշխատանքի և սոցիալական հարցերի նախարարություն</t>
  </si>
  <si>
    <t xml:space="preserve"> 1032</t>
  </si>
  <si>
    <t xml:space="preserve"> Տարեց և (կամ) հաշմանդամություն ունեցող անձանց շուրջօրյա խնամք մատուցող պետական ոչ առևտրային կազմակերպությունների շենքային պայմանների բարելավում	</t>
  </si>
  <si>
    <t xml:space="preserve"> 1117</t>
  </si>
  <si>
    <t xml:space="preserve"> Միասնական սոցիալական ծառայության կարողությունների զարգացում և տեխնիկական հագեցվածության ապահովում</t>
  </si>
  <si>
    <t xml:space="preserve"> ՀՀ բարձր տեխնոլոգիական արդյունաբերության նախարարություն</t>
  </si>
  <si>
    <t xml:space="preserve"> 1100</t>
  </si>
  <si>
    <t xml:space="preserve"> Այլ պետական մարմնի կարողությունների զարգացում, տեխնիկական հագեցվածության ապահովում</t>
  </si>
  <si>
    <t xml:space="preserve"> 1164</t>
  </si>
  <si>
    <t xml:space="preserve"> ՀՀ տարածքում բազային և շարժական ռադիոմոնիտորինգի համակարգի ներդրում</t>
  </si>
  <si>
    <t xml:space="preserve"> 1235</t>
  </si>
  <si>
    <t xml:space="preserve"> Միասնական թվային միջավայրի ձևավորում</t>
  </si>
  <si>
    <t xml:space="preserve"> ՀՀ ֆինանսների նախարարություն</t>
  </si>
  <si>
    <t xml:space="preserve"> 1108</t>
  </si>
  <si>
    <t xml:space="preserve"> ՀՀ ֆինանսների նախարարության տեխնիկական հագեցվածության բարելավում</t>
  </si>
  <si>
    <t xml:space="preserve"> ՀՀ ներքին գործերի նախարարություն</t>
  </si>
  <si>
    <t xml:space="preserve"> 1234</t>
  </si>
  <si>
    <t xml:space="preserve"> ՀՀ ՆԳՆ տրանսպորտային միջոցներով ապահովվածության բարելավում</t>
  </si>
  <si>
    <t xml:space="preserve"> ՀՀ ՆԳՆ շենքային պայմանների բարելավում</t>
  </si>
  <si>
    <t xml:space="preserve"> ՀՀ վիճակագրական կոմիտե</t>
  </si>
  <si>
    <t xml:space="preserve"> 1143</t>
  </si>
  <si>
    <t xml:space="preserve"> Գյուղատնտեսական համատարած հաշվառման  անցկացման նպատակով կարողությունների զարգացում և տեխնիկական հագեցվածության բարելավում</t>
  </si>
  <si>
    <t xml:space="preserve"> ՀՀ հանրային ծառայությունները կարգավորող հանձնաժողով</t>
  </si>
  <si>
    <t xml:space="preserve"> 1064</t>
  </si>
  <si>
    <t xml:space="preserve"> Հանրային ծառայությունները կարգավորող հանձնաժողովի տեխնիկական հագեցվածության բարելավում</t>
  </si>
  <si>
    <t xml:space="preserve"> ՀՀ կենտրոնական ընտրական հանձնաժողով</t>
  </si>
  <si>
    <t xml:space="preserve"> 1096</t>
  </si>
  <si>
    <t xml:space="preserve"> ՀՀ կենտրոնական ընտրական հանձնաժողովի շենքային պայմանների բարելավում</t>
  </si>
  <si>
    <t xml:space="preserve"> Մրցակցության պաշտպանության  հանձնաժողով</t>
  </si>
  <si>
    <t xml:space="preserve"> 1034</t>
  </si>
  <si>
    <t xml:space="preserve"> Մրցակցության պաշտպանության հանձնաժողովին ամրացված վարչական շենքի վերակառուցման նախագծանախահաշվային աշխատանքների իրականացում</t>
  </si>
  <si>
    <t xml:space="preserve"> ՀՀ կադաստրի կոմիտե</t>
  </si>
  <si>
    <t xml:space="preserve"> 1012</t>
  </si>
  <si>
    <t xml:space="preserve"> ՀՀ կադաստրի կոմիտեի տեխնիկական հագեցվածության բարելավում</t>
  </si>
  <si>
    <t xml:space="preserve"> ՀՀ կադաստրի կոմիտեի ծառայությունների մատուցման համար ոչ նյութական հիմնական միջոցների ձեռքբերում</t>
  </si>
  <si>
    <t xml:space="preserve"> ՀՀ օրթոֆոտոհատակագծերով ծածկված համայնքների կադաստրային թաղամասերի ճշգրտման աշխատանքներ</t>
  </si>
  <si>
    <t xml:space="preserve"> Հեռուստատեսության և ռադիոյի հանձնաժողով</t>
  </si>
  <si>
    <t xml:space="preserve"> 1007</t>
  </si>
  <si>
    <t xml:space="preserve"> Հեռուստատեսության և ռադիոյի  հանձնաժողովի տեխնիկական հագեցվածության  բարելավում</t>
  </si>
  <si>
    <t xml:space="preserve"> ՀՀ պետական եկամուտների կոմիտե</t>
  </si>
  <si>
    <t xml:space="preserve"> 1023</t>
  </si>
  <si>
    <t xml:space="preserve"> ՀՀ պետական եկամուտների կոմիտեի տեխնիկական հագեցվածության բարելավում</t>
  </si>
  <si>
    <t xml:space="preserve"> ՀՀ պետական եկամուտների կոմիտեի  շենքային ապահովվածության բարելավում</t>
  </si>
  <si>
    <t xml:space="preserve"> ՀՀ պետական եկամուտների կոմիտեի  շենքային պայմանների բարելավում</t>
  </si>
  <si>
    <t xml:space="preserve"> ՀՀ ազգային անվտանգության ծառայություն</t>
  </si>
  <si>
    <t xml:space="preserve"> 1138</t>
  </si>
  <si>
    <t xml:space="preserve"> Ազգային անվտանգության համակարգի տեխնիկական հագեցվածության բարելավում</t>
  </si>
  <si>
    <t xml:space="preserve"> Ազգային անվտանգության համակարգի շենքային ապահովվածության բարելավում</t>
  </si>
  <si>
    <t xml:space="preserve"> Ազգային անվտանգության համակարգի տրանսպորտային սարքավորումների հագեցվածության բարելավում</t>
  </si>
  <si>
    <t xml:space="preserve"> ՀՀ հաշվեքննիչ պալատ</t>
  </si>
  <si>
    <t xml:space="preserve"> 1161</t>
  </si>
  <si>
    <t xml:space="preserve"> Հաշվեքննիչ պալատի տեխնիկական հագեցվածության բարելավում</t>
  </si>
  <si>
    <t xml:space="preserve"> Մարդու իրավունքների պաշտպանի աշխատակազմ</t>
  </si>
  <si>
    <t xml:space="preserve"> 1060</t>
  </si>
  <si>
    <t xml:space="preserve"> ՀՀ մարդու իրավունքների պաշտպանի աշխատակազմի  տեխնիկական հագեցվածության բարելավում</t>
  </si>
  <si>
    <t xml:space="preserve"> ՀՀ  միջուկային անվտանգության կարգավորման  կոմիտե</t>
  </si>
  <si>
    <t xml:space="preserve"> 1054</t>
  </si>
  <si>
    <t xml:space="preserve"> Ճառագայթային չափումների ռեֆերենսային լաբորատորիայի ստեղծում</t>
  </si>
  <si>
    <t xml:space="preserve"> ՀՀ պետական պահպանության ծառայություն</t>
  </si>
  <si>
    <t xml:space="preserve"> 1036</t>
  </si>
  <si>
    <t xml:space="preserve"> ՊՊԾ տրանսպորտային միջոցներով ապահովվածության բարելավում</t>
  </si>
  <si>
    <t xml:space="preserve"> ՊՊԾ տեխնիկական հագեցվածության բարելավում</t>
  </si>
  <si>
    <t xml:space="preserve"> Նախագծահետազոտական փաստաթղթերի կազմման աշխատանքներ</t>
  </si>
  <si>
    <t xml:space="preserve"> 1180</t>
  </si>
  <si>
    <t xml:space="preserve"> ՀՀ քննչական կոմիտեի տեխնիկական հագեցվածության բարելավում</t>
  </si>
  <si>
    <t xml:space="preserve"> ՀՀ քննչական կոմիտեի տրանսպորտային միջոցներով ապահովվածության բարելավում</t>
  </si>
  <si>
    <t xml:space="preserve"> 1103</t>
  </si>
  <si>
    <t xml:space="preserve"> 11002</t>
  </si>
  <si>
    <t xml:space="preserve"> Նորմատիվատեխնիկական փաստաթղթերի մշակում  և տեղայնացում</t>
  </si>
  <si>
    <t xml:space="preserve"> Քաղաքաշինական ծրագրային,  միկրոռեգիոնալ մակարդակի համակցված տարածական պլանավորման փաստաթղթերի մշակում</t>
  </si>
  <si>
    <t xml:space="preserve"> Քաղաքաշինության բնագավառում պետական ծրագրերի իրականացման ապահովում</t>
  </si>
  <si>
    <t xml:space="preserve"> 21003</t>
  </si>
  <si>
    <t xml:space="preserve"> Շենքերի   և շինությունների մատչելիություն  և անձնագրավորում</t>
  </si>
  <si>
    <t xml:space="preserve"> Քաղաքաշինության  կոմիտեի կարողությունների զարգացում և տեխնիկական հագեցվածության ապահովում</t>
  </si>
  <si>
    <t xml:space="preserve"> 1203</t>
  </si>
  <si>
    <t xml:space="preserve"> ՀՀ պետական վերահսկողական ծառայության տեխնիկական հագեցվածության բարելավում</t>
  </si>
  <si>
    <t xml:space="preserve"> 1231</t>
  </si>
  <si>
    <t xml:space="preserve"> ՀՀ հակակոռուպցիոն կոմիտեի  տեխնիկական հագեցվածության բարելավում</t>
  </si>
  <si>
    <t xml:space="preserve"> ՀՀ Արագածոտնի  մարզպետի աշխատակազմ</t>
  </si>
  <si>
    <t xml:space="preserve"> 1002</t>
  </si>
  <si>
    <t xml:space="preserve"> ՀՀ Արագածոտնի մարզպետարանի տեխնիկական հագեցվածության բարելավում</t>
  </si>
  <si>
    <t xml:space="preserve"> ՀՀ Լոռու մարզպետի աշխատակազմ</t>
  </si>
  <si>
    <t xml:space="preserve"> 1030</t>
  </si>
  <si>
    <t xml:space="preserve"> ՀՀ Լոռու մարզպետարանի տեխնիկական հագեցվածության բարելավում</t>
  </si>
  <si>
    <t xml:space="preserve"> ՀՀ Կոտայքի մարզպետի աշխատակազմ</t>
  </si>
  <si>
    <t xml:space="preserve"> 1037</t>
  </si>
  <si>
    <t xml:space="preserve"> ՀՀ Կոտայքի մարզպետարանի տեխնիկական հագեցվածության բարելավում</t>
  </si>
  <si>
    <t xml:space="preserve"> ՀՀ Շիրակի մարզպետի աշխատակազմ</t>
  </si>
  <si>
    <t xml:space="preserve"> 1039</t>
  </si>
  <si>
    <t xml:space="preserve"> ՀՀ Շիրակ մարզպետարանի տեխնիկական հագեցվածության բարելավում</t>
  </si>
  <si>
    <t xml:space="preserve"> ՀՀ Սյունիքի մարզպետի աշխատակազմ</t>
  </si>
  <si>
    <t xml:space="preserve"> 1047</t>
  </si>
  <si>
    <t xml:space="preserve"> ՀՀ Սյունիքի մարզպետարանի տեխնիկական հագեցվածության բարելավում</t>
  </si>
  <si>
    <t xml:space="preserve"> ՀՀ Վայոց ձորի մարզպետի աշխատակազմ</t>
  </si>
  <si>
    <t xml:space="preserve"> 1051</t>
  </si>
  <si>
    <t xml:space="preserve"> ՀՀ Վայոց ձորի մարզպետարանի տեխնիկական հագեցվածության բարելավում</t>
  </si>
  <si>
    <t xml:space="preserve"> ՀՀ Տավուշի մարզպետի աշխատակազմ</t>
  </si>
  <si>
    <t xml:space="preserve"> 1055</t>
  </si>
  <si>
    <t xml:space="preserve"> ՀՀ Տավուշի մարզպետարանի տեխնիկական հագեցվածության բարելավում</t>
  </si>
  <si>
    <t xml:space="preserve"> ՀՀ կառավարություն</t>
  </si>
  <si>
    <t xml:space="preserve"> 1139</t>
  </si>
  <si>
    <t xml:space="preserve"> 11001</t>
  </si>
  <si>
    <t xml:space="preserve"> ՀՀ կառավարության պահուստային ֆոնդ</t>
  </si>
  <si>
    <t>այդ թվում`</t>
  </si>
  <si>
    <t>Երևան քաղաք</t>
  </si>
  <si>
    <t>ՀՀ ԱՆ «Հոգեկան առողջության պահպանման ազգային կենտրոն» ՓԲԸ</t>
  </si>
  <si>
    <t>ՀՀ Արագածոտնի մարզ</t>
  </si>
  <si>
    <t>ՀՀ Արագածոտնի մարզի «Թալինի բժշկական կենտրոն» ՓԲԸ</t>
  </si>
  <si>
    <t>ՀՀ Արագածոտնի մարզի «Ծաղկահովիտի առողջության կենտրոն» ՓԲԸ</t>
  </si>
  <si>
    <t>ՀՀ Արարատի մարզ</t>
  </si>
  <si>
    <t>ՀՀ ԱՆ «Հիվանդությունների վերահսկման և կանխարգելման ազգային կենտրոն» ՊՈԱԿ Արարատի մարզի մասնաճյուղ</t>
  </si>
  <si>
    <t>ՀՀ Արարատի մարզի «Արտաշատի բժշկական կենտրոն» ՓԲԸ պոլիկլինիկա</t>
  </si>
  <si>
    <t>ՀՀ Արմավիրի մարզ</t>
  </si>
  <si>
    <t>ՀՀ Լոռու մարզի «Վանաձորի բժշկական կենտրոն» ՓԲԸ ինֆեկցիոն ծառայության նոր մասնաշենք</t>
  </si>
  <si>
    <t>ՀՀ Լոռու մարզ</t>
  </si>
  <si>
    <t xml:space="preserve"> ՀՀ Լոռու մարզի «Վանաձորի բժշկական կենտրոն» ՓԲԸ ինֆեկցիոն ծառայության նոր մասնաշենք</t>
  </si>
  <si>
    <t>ՀՀ Սյունիքի մարզ</t>
  </si>
  <si>
    <t>«Դատաբժշկական գիտագործնական կենտրոն» ՊՈԱԿ-ի Կապանի դիահերձարան</t>
  </si>
  <si>
    <t>Շտապ օգնության ծառայություններ մատուցող բժշկական կազմակերպությունների տեխնիկական վերազինում</t>
  </si>
  <si>
    <t>ՀՀ ԱՆ «Ինֆեկցիոն հիվանդությունների ազգային կենտրոն» ՓԲԸ</t>
  </si>
  <si>
    <t>ՀՀ Արագածոտնի մարզի «Աշտարակի բժշկական կենտրոն» ՓԲԸ</t>
  </si>
  <si>
    <t>ՀՀ Արագածոտնի մարզ «Ոսկևազի ԱԱՊԿ» ՀՈԱԿ</t>
  </si>
  <si>
    <t>ՀՀ Արարատի մարզի «Մասիսի բժշկական կենտրոն» ՓԲԸ</t>
  </si>
  <si>
    <t>ՀՀ Արարատի մարզի «Վեդու բժշկական կենտրոն» ՓԲԸ</t>
  </si>
  <si>
    <t>ՀՀ Արարատի մարզի «Արարատի հիվանդանոց» բժշկական կենտրոն ՓԲԸ պոլիկլինիկա</t>
  </si>
  <si>
    <t>ՀՀ Արարատի մարզ «Դիմիտրովի ԱԱՊԿ» ՊՈԱԿ</t>
  </si>
  <si>
    <t>ՀՀ Արարատի մարզ «Այգեստանի ԱԱՊԿ» ՊՈԱԿ</t>
  </si>
  <si>
    <t>ՀՀ Արարատի մարզ «Դվինի ԱԱՊԿ» ՊՈԱԿ</t>
  </si>
  <si>
    <t>ՀՀ ԱՆ «Հիվանդությունների վերահսկման և կանխարգելման ազգային կենտրոն» ՊՈԱԿ Արմավիրի մարզի մասնաճյուղ</t>
  </si>
  <si>
    <t>ՀՀ Արմավիրի մարզի «Վաղարշապատի բժշկական կենտրոն» ՓԲԸ</t>
  </si>
  <si>
    <t>ՀՀ Արմավիրի մարզի «Զարիշատ(Արամ) Մարտինի Մկրտչյանի անվան Արմավիրի բժշկական կենտրոն» ՓԲԸ պոլիկլինիկա</t>
  </si>
  <si>
    <t>ՀՀ Արմավիրի մարզ «Գայի ԲԱ» ՀՈԱԿ</t>
  </si>
  <si>
    <t>ՀՀ Արմավիրի մարզ «Ջրառատի ԲԱ» ՀՈԱԿ</t>
  </si>
  <si>
    <t>ՀՀ Արմավիրի մարզ «Վարդաշենի ԲԱ» ՀՈԱԿ</t>
  </si>
  <si>
    <t>ՀՀ Արմավիրի մարզ «Տանձուտի ԲԱ» ՀՈԱԿ</t>
  </si>
  <si>
    <t>ՀՀ Արմավիրի մարզ «Խանջյանի ԲԱ» ՀՈԱԿ</t>
  </si>
  <si>
    <t>ՀՀ Գեղարքունիքի մարզ</t>
  </si>
  <si>
    <t>«Դատաբժշկական գիտագործնական կենտրոն» ՊՈԱԿ-ի Սևանի դիահերձարան</t>
  </si>
  <si>
    <t>ՀՀ Գեղարքունիքի մարզի «Վարդենիսի բժշկական կենտրոն» ՓԲԸ</t>
  </si>
  <si>
    <t>ՀՀ Գեղարքունիքի մարզի «Գավառի բժշկական կենտրոն» ՓԲԸ պոլիկլինիկա</t>
  </si>
  <si>
    <t>ՀՀ Գեղարքունիքի մարզ «Ծակքարի ԱԱՊԿ» ՊՈԱԿ</t>
  </si>
  <si>
    <t>ՀՀ Կոտայքի մարզ</t>
  </si>
  <si>
    <t xml:space="preserve"> ՀՀ Կոտայքի մարզի Եղվարդի «Նաիրիի բժշկական կենտրոն» ՓԲԸ</t>
  </si>
  <si>
    <t>ՀՀ Կոտայքի մարզի «Նոր Հաճնի պոլիկլինիկա» ՊՓԲԸ</t>
  </si>
  <si>
    <t>ՀՀ Կոտայքի մարզ «Ձորաղբյուրի ԱԱՊԿ» ՊՈԱԿ</t>
  </si>
  <si>
    <t>ՀՀ Սյունիքի մարզի «Սիսիանի բժշկական կենտրոն» ՓԲԸ</t>
  </si>
  <si>
    <t>ՀՀ Սյունիքի մարզի «Կապանի բժշկական կենտրոն» ՓԲԸ պոլիկլինիկա</t>
  </si>
  <si>
    <t>ՀՀ Սյունիքի մարզի «Գորիսի բժշկական կենտրոն» ՓԲԸ պոլիկլինիկա</t>
  </si>
  <si>
    <t>ՀՀ Սյունիքի մարզ «Խնձորեսկի ԱԱՊԿ» ՊՈԱԿ</t>
  </si>
  <si>
    <t>ՀՀ Սյունիքի մարզ «Անգեղակոթի ԲԱ» ՊՈԱԿ</t>
  </si>
  <si>
    <t>ՀՀ Լոռու մարզի «Տաշիրի բժշկական կենտրոն» ՓԲԸ</t>
  </si>
  <si>
    <t>ՀՀ Լոռու մարզի «Վանաձորի թիվ 1 պոլիկլինիկա» ՊՓԲԸ</t>
  </si>
  <si>
    <t>ՀՀ Լոռու մարզ «Մեծավանի ԱԿ» ՊՈԱԿ</t>
  </si>
  <si>
    <t>ՀՀ Շիրակի մարզ</t>
  </si>
  <si>
    <t>ՀՀ Շիրակի մարզի «Արթիկի բժշկական կենտրոն» ՓԲԸ</t>
  </si>
  <si>
    <t>ՀՀ Շիրակի մարզի «Գյումրու թիվ 1 պոլիկլինիկա» ՓԲԸ</t>
  </si>
  <si>
    <t>ՀՀ Շիրակի մարզի «Գյումրու Ն․ Ա․ Մելիքյանի անվան թիվ 2 պոլիկլինիկա» ՓԲԸ</t>
  </si>
  <si>
    <t>ՀՀ Տավուշի մարզ</t>
  </si>
  <si>
    <t>«Դատաբժշկական գիտագործնական կենտրոն» ՊՈԱԿ-ի Բերդի դիահերձարան</t>
  </si>
  <si>
    <t>ՀՀ Տավուշի մարզ «Կողբի ԲԱ» ՀՈԱԿ</t>
  </si>
  <si>
    <t>ՀՀ Տավուշի մարզ «Այրումի ԳԲԱ» ՊՈԱԿ</t>
  </si>
  <si>
    <t>ՀՀ Վայոց Ձորի մարզ</t>
  </si>
  <si>
    <t>ՀՀ Վայոց ձորի «Ջերմուկի առողջության կենտրոն» ՓԲԸ</t>
  </si>
  <si>
    <t>ՀՀ Վայոց ձորի «Վայքի պոլիկլինիկա» ՊՓԲԸ</t>
  </si>
  <si>
    <t xml:space="preserve"> ՀՀ ԳԱԱ ինստիտուտների տեխնիկական հագեցվածության բարելավում և արդիականացում</t>
  </si>
  <si>
    <t>Թալին 1 պոմպակայանի վերականգնման աշխատանքներ</t>
  </si>
  <si>
    <t>Ոռոգման համակարգերում վերականգնման աշխատանքների նախագծերի և փորձաքննությունների  ձեռքբերում</t>
  </si>
  <si>
    <t>ՀՀ Արարատի մարզի Արաքսավան և Բուրաստան համայնքների Արաքս գետի N16-ից մինչև N14 սահմանների միջակայքում Արաքս գետի նախկին հունի վերականգման և N16 սահմանանշանի մոտակայքում Արաքս գետի հայկական կողմի մոտ 130 մ երկարությամբ և 8 մ խորությամբ ողողված պատնեշի վերականգնման աշխատանքների, նախագծանախահաշվային փաստաթղթերի և փորձաքննության ձեռքբերում</t>
  </si>
  <si>
    <t>Հակահեղեղային միջոցառումների իրականացման նախագծերի և աշխատանքների ձեռքբերում</t>
  </si>
  <si>
    <t xml:space="preserve">այդ թվում՝ </t>
  </si>
  <si>
    <t>ՀՀ Տավուշի մարզի Տավուշի ջրամբարի պատվարի վերականգնման աշխատանքներ</t>
  </si>
  <si>
    <t xml:space="preserve">ՀՀ Արարատի մարզի Բերդիկ համայնքի ջրամատակարարման համակարգի վերակառուցում </t>
  </si>
  <si>
    <t xml:space="preserve">ՀՀ Արարատի մարզի Ազատավան համայնքի ջրամատակարարման համակարգի վերակառուցում  </t>
  </si>
  <si>
    <t xml:space="preserve">ՀՀ Արարատի մարզի Վերին Արտաշատ համայնքի խմելու ջրամատակարարման համակարգի վերակառուցում                              </t>
  </si>
  <si>
    <r>
      <t xml:space="preserve">ՀՀ Արարատի մարզի Նոր Ուղի համայնքի խմելու ջրամատակարարման համակարգի վերակառուցում  </t>
    </r>
    <r>
      <rPr>
        <i/>
        <sz val="11"/>
        <color theme="1"/>
        <rFont val="GHEA Grapalat"/>
        <family val="3"/>
      </rPr>
      <t/>
    </r>
  </si>
  <si>
    <t xml:space="preserve">ՀՀ Արարատի մարզի Վ. Դվին համայնքի ջրամատակարարման համակարգի վերակառուցում   </t>
  </si>
  <si>
    <t xml:space="preserve">ՀՀ Գեղարքունիքի մարզի Ներքին Գետաշեն  բնակավայրի ջրամատակարարման համակարգի վերակառուցում                                                      </t>
  </si>
  <si>
    <t xml:space="preserve">ՀՀ Սյունիքի մարզի Մեղրի քաղաքի ջրի մաքրման կայանի ապամոնտաժում, նորի կառուցում   </t>
  </si>
  <si>
    <t xml:space="preserve">ՀՀ Սյունիքի մարզի Ագարակ քաղաքի գոյություն ունեցող ջրի մաքրման կայանի հիմնանորոգում, լրացուցիչ նոր կայանի կառուցում     </t>
  </si>
  <si>
    <t xml:space="preserve">ՀՀ Սյունիքի մարզի Բռնակոթ համայնքի այլընտրանքային աղբյուրից ջրատարի կառուցման աշխատանքներ </t>
  </si>
  <si>
    <t>ՀՀ քննչական կոմիտե</t>
  </si>
  <si>
    <t>ՀՀ քաղաքաշինության կոմիտե</t>
  </si>
  <si>
    <t>ՀՀ պետական վերահսկողական ծառայություն</t>
  </si>
  <si>
    <t>ՀՀ հակակոռուպցիոն կոմիտե</t>
  </si>
  <si>
    <t>ՀՀ Գեղարքունիքի մարզի ընդհանուր իրավասության դատարանի Գավառի նստավայրի կառուցում</t>
  </si>
  <si>
    <t>ՀՀ տարածքային կառավարման և 
ենթակառուցվածքների նախարարություն</t>
  </si>
  <si>
    <t>ՀՀ Լոռու մարզի (մասամբ) համայնքների համակցված տարածական պլանավորման փաստաթղթերի նախագծերի մշակման համար ձևավորված միկրոռեգիոնալ միավորների քանակ,հատ</t>
  </si>
  <si>
    <t>ՀՀ Կոտայքի մարզի (մասամբ) համայնքների համակցված տարածական պլանավորման փաստաթղթերի նախագծերի մշակման համար ձևավորված միկրոռեգիոնալ միավորների քանակ,հատ</t>
  </si>
  <si>
    <t>ՀՀ Տավուշի մարզի Տավուշ- 6 միկրոռեգիոնալ մակարդակի համակցված տարածական պլանավորման փաստաթղթում ներառված Իջևան համայնքի Ենոքավան բնակավայրի գլխավոր հատակագծի լրամշակման, քաղաքաշինական կանոնադրության և կառուցապատման կանոնադրական պլանի նախագծի մշակման աշխատանքներ</t>
  </si>
  <si>
    <t>ՀՀ Լոռու մարզի Ստեփանավան համայնքի Աշոտաբերդ թաղամասի կառուցապատման աշխատանքներ</t>
  </si>
  <si>
    <t xml:space="preserve">Ամբարտակ բետոնե և երկաթբետոնե (ՀՀ շինարարական նորմերի մշակում, տեղայնացում) </t>
  </si>
  <si>
    <t xml:space="preserve"> ՀՀ արտաքին հետախուզության ծառայություն</t>
  </si>
  <si>
    <t>Արտաքին հետախուզության ծառայության շենքային պայմանների ապահովում</t>
  </si>
  <si>
    <t>Արտաքին հետախուզության ծառայության տեխնիկական հագեցվածության ապահովում</t>
  </si>
  <si>
    <t>Արտաքին հետախուզության ծառայության տրանսպորտային սարքավորումներով հագեցվածության ապահովում</t>
  </si>
  <si>
    <t>«Երևանի հ․8 արհեստագործական պետական ուսումնարան» ՊՈԱԿ</t>
  </si>
  <si>
    <t xml:space="preserve"> «Երևանի Շառլ Ազնավուրի անվան մշակույթի և արվեստի պետական քոլեջ» ՊՈԱԿ</t>
  </si>
  <si>
    <t>«Մասիսի պետական գյուղատնտեսական քոլեջ» ՊՈԱԿ</t>
  </si>
  <si>
    <t xml:space="preserve">«Վանաձորի Կ. Ղարաքեշիշյանի անվան N 1 արհեստագործական պետական ուսումնարան» ՊՈԱԿ </t>
  </si>
  <si>
    <t>«Նոր Գեղիի ակադեմիկոս Գ. Աղաջանյանի անվան պետական գյուղատնտեսական քոլեջ» ՊՈԱԿ</t>
  </si>
  <si>
    <t xml:space="preserve">«Արթիկի պետական քոլեջ» ՊՈԱԿ </t>
  </si>
  <si>
    <t>«Գյումրու պետական բժշկական քոլեջ» ՊՈԱԿ</t>
  </si>
  <si>
    <t>«Երևանի պարարվեստի պետական քոլեջ» ՊՈԱԿ</t>
  </si>
  <si>
    <t>Հայաստանի ազգային ագրարային համալսարան հիմնադրամի Ապարանի մասնաճյուղ</t>
  </si>
  <si>
    <t>«Գավառի ակադեմիկոս Ա. Թամամշևի անվան պետական գյուղատնտեսական քոլեջ» ՊՈԱԿ</t>
  </si>
  <si>
    <t>«Ստեփանավանի պրոֆ. Քալանթարի անվան պետական գյուղատնտեսական քոլեջ» ՊՈԱԿ</t>
  </si>
  <si>
    <t>«Գորիսի պրոֆեսոր Խ. Երիցյանի անվան պետական գյուղատնտեսական քոլեջ» ՊՈԱԿ</t>
  </si>
  <si>
    <t>1. Վերականգնողական աշխատանքներ</t>
  </si>
  <si>
    <t>որից`</t>
  </si>
  <si>
    <t>Հայոց ցեղասպանության հուշահամալիրի և թանգարանի հիմնանորոգում և բարեկարգում</t>
  </si>
  <si>
    <t>ՀՀ Արագածոնի մարզ</t>
  </si>
  <si>
    <t>Փարպի համայնքի 5-րդ դարի Ծիրանավոր եկեղեցու ամրակայում, վերականգնում և տարածքի բարեկարգում</t>
  </si>
  <si>
    <t>Ամբերդ ամրոցի հրատապ ամրակայման ենթակա հատվածների նորոգում և վերականգնում</t>
  </si>
  <si>
    <t xml:space="preserve"> Այգեշատ համայնքի Թարգմանչաց եկեղեցու վերականգնում </t>
  </si>
  <si>
    <t>Լոռու մարզի Քաղաքատեղի Լոռի Բերդի միջնաբերդի պարիսպների ամրակայուման և վերականգնում</t>
  </si>
  <si>
    <t>Լոռու մարզի Քաղաքատեղի Լոռի Բերդի միջնաբերդի եկեղեցու ամրակայում, նորոգում և վերականգնում</t>
  </si>
  <si>
    <t>Ամրակիցի Սբ․ Նիկոլայ Հրաժագործ ռուսական եկեղեցու վերականգնման աժխատանքներ</t>
  </si>
  <si>
    <t>Ալավերդի համայնքի Հաղպատ վանական համալիրի արևմտյան պարսպապատի և աշտարակների նորոգում, ամրակայում և վերականգնում</t>
  </si>
  <si>
    <t xml:space="preserve">Շատիվանքի վանական համալիրի ամրակայում, մասնակի վերականգնում և տարածքի բարեկարգում </t>
  </si>
  <si>
    <t>Գնդեվազ համայնքի Սբ Աստվածածին եկեղեցու ամրակայում, նորոգում, վերականգնում</t>
  </si>
  <si>
    <t>Գնդեվազ համայնքի Սբ Աստվածածին եկեղեցու որմնանկարների ամրակայում և վերականգնում</t>
  </si>
  <si>
    <t>Տավուշի մարզի «Սրվեղ» վանական համալիրի ամրակայում, վերականգնում և տարածքի բարեկարգում</t>
  </si>
  <si>
    <t>Տավուշի մարզի «Տավուշ» ամրոցի պարիսպների, կից կառույցների, եկեղեցուամրակայում, վերականգնում և տարածքի բարեկարգում</t>
  </si>
  <si>
    <t>2. Վավերագրման և ուսումնասիրման աշխատանքներ, (այդ թվում՝ հետախուզումև պեղում), գիտանախագծային փաստաթղթերի կազմում և փորձաքննում</t>
  </si>
  <si>
    <t>Աղձք Հայոց արքաների դամբարանի և հնավայրի ամրակայման, վերականգնման և տարածքի բարեկարգման գիտանախագծային փաստաթղթեր</t>
  </si>
  <si>
    <t>Կաքավաբերդի ամրակայման, նորոգման, վերականգնման գիտանախագծային փաստաթղթեր</t>
  </si>
  <si>
    <t>Տափի բերդի պարիսպներին կից օժանդակ շինությունների վերականգնման, ավտոկայանատեղի կառուցման գիտանախագծային փաստաթղթեր</t>
  </si>
  <si>
    <t>Բագարանի Սբ․ Շուշանիկ եկեղեցու վերականգնման գիտանախագծային փաստաթղթեր</t>
  </si>
  <si>
    <t>Բերդկունքի Սպիտակ բերդի նորոգման, ամրակայման և վերականգնման գիտանախագծային փաստաթղթեր</t>
  </si>
  <si>
    <t>Ալավերդի համայնքի Կաճաճկուտ բնակավայրի Սեդվի վանական համալիրի փլուզված եռահարկ աշտարակի նորոգման, ամրակայման, վերականգնման և տարածքի բարեկարգման գիտանախագծային փաստաթղթեր</t>
  </si>
  <si>
    <t>Հորսի  իշխան Չեսար Օրբելյանի ապարանքի  ամրակայման, նորոգման, վերականգնման գիտանախագծային փաստաթղթեր</t>
  </si>
  <si>
    <t>Աղնջաձորի Օրբելյանների քարավանատան (Սելիմի) ամրակայման, նորոգման, վերականգնման և տարածքի բարեկարգման գիտանախագծային փաստաթղթեր</t>
  </si>
  <si>
    <t>Սմբատաբերդի պարիսպների վթարային հատվածների և կից կառույցների ամրակայման, նորոգման, վերականգնման և տարածքի բարեկարգման գիտանախագծային փաստաթղթեր</t>
  </si>
  <si>
    <t>Ներդրումներ թանգարանների և պատկերասրահների հիմնանորոգման համար</t>
  </si>
  <si>
    <t>Հայաստանի ազգային պատկերասրահ  ՊՈԱԿ-ի Արա Սարգսյանի և Հակոբ Կոջոյանի տուն-թանգարան մասնաճյուղ</t>
  </si>
  <si>
    <t>«Հ. Թումանյանի թանգարան» ՊՈԱԿ</t>
  </si>
  <si>
    <t>«Հայաստանի ազգային պատկերասրահ» ՊՈԱԿ</t>
  </si>
  <si>
    <t>«Արամ Խաչատրյանի տուն-թանգարան» ՊՈԱԿ</t>
  </si>
  <si>
    <t>«Ավետիք Իսահակյանի տուն թանգարան» ՊՈԱԿ</t>
  </si>
  <si>
    <t>«Ե. Չարենցի տուն-թանգարան» ՊՈԱԿ</t>
  </si>
  <si>
    <t>«Խաչատուր Աբովյանի տուն-թանգարան» ՊՈԱԿ</t>
  </si>
  <si>
    <t>«Կոմիտասի թանգարան-ինստիտուտ» ՊՈԱԿ</t>
  </si>
  <si>
    <t>«Ա. Սպենդիարյանի տուն-թանգարան» ՊՈԱԿ</t>
  </si>
  <si>
    <t>«Հայ և ռուս ժողովուրդների բարեկամության թանգարան» ՊՈԱԿ</t>
  </si>
  <si>
    <t>«Հայաստանի պատմության թանգարան» ՊՈԱԿ</t>
  </si>
  <si>
    <t>«Երվանդ Քոչարի թանգարան» ՊՈԱԿ</t>
  </si>
  <si>
    <t>«Ռուսական արվեստի թանգարան» ՊՈԱԿ</t>
  </si>
  <si>
    <t>«Մ. Սարյանի տուն-թանգարան» ՊՈԱԿ</t>
  </si>
  <si>
    <t>«Հովհաննես Շարամբեյանի անվան ժողովրդական արվեստենի թանգարան» ՊՈԱԿ</t>
  </si>
  <si>
    <t>«Հովհաննես Թումանյանի թանգարան» ՊՈԱԿ</t>
  </si>
  <si>
    <t>«Սարդարապատի հերոսամարտի հուշահամալիր, Հայոց ազգագրության և ազատագրական պայքարի պատմության ազգային թանգարան» ՊՈԱԿ</t>
  </si>
  <si>
    <t>«Օրբելի եղբայրների տուն-թանգարան» ՊՈԱԿ</t>
  </si>
  <si>
    <t>«Հրազդանի երկրագիտական թանգարան» ՊՈԱԿ</t>
  </si>
  <si>
    <t>Բարձրագույն ուսումնական հաստատությունների և ««Զեյթուն» ուսանողական ավան» հիմնադրամի շենքային պայմանների բարելավում</t>
  </si>
  <si>
    <t>«Երևանի Կոմիտասի անվան պետական կոնսերվատորիա» ՊՈԱԿ</t>
  </si>
  <si>
    <t xml:space="preserve">«Զեյթուն» ուսանողական ավան» հիմնադրամ </t>
  </si>
  <si>
    <t>Աջակցություն համայնքներին մարզական հաստատությունների շենքային պայմանների բարելավման համար</t>
  </si>
  <si>
    <t>«Արթուր Ալեքսանյանի անվան հունա-հռոմեական ըմբշամարտի մանկապատանեկան դպրոց» ՀՈԱԿ</t>
  </si>
  <si>
    <t>Մարզական օբյեկտների շինարարություն</t>
  </si>
  <si>
    <t>Մարզական համալիրի կառուցման բազմակի կիրառման օրինակելի նախագծանախահաշվային փաստաթղթեր</t>
  </si>
  <si>
    <t>«Հեծանվային սպորտի օլիմպիական մանկապատանեկան մարզադպրոց» ՊՈԱԿ</t>
  </si>
  <si>
    <t>Արթուր Աբրահամի անվան մարզահամալիր</t>
  </si>
  <si>
    <t>Ալագյազ համայնքում Մալխաս և Ռոման Ամոյանների անվան նոր մարզադպրոց</t>
  </si>
  <si>
    <t>Մարզական համալիր Եղեգնաձորում</t>
  </si>
  <si>
    <t>Մարզական համալիր Բերդում</t>
  </si>
  <si>
    <t>Մարզական օբյեկտների հիմնանորոգում</t>
  </si>
  <si>
    <t>«Երևանի օլիմպիական հերթափոխի պետական մարզական քոլեջ» ՊՈԱԿ</t>
  </si>
  <si>
    <t>Ներդրումներ թատրոնների և համերգային կազմակերպությունների շենքերի կապիտալ վերանորոգման համար</t>
  </si>
  <si>
    <t>«Գ. Սունդուկյանի անվան ազգային թատրոն» ՊՈԱԿ</t>
  </si>
  <si>
    <t>«Հայաստանի պետական սիմֆոնիկ նվագախումբ» ՊՈԱԿ</t>
  </si>
  <si>
    <t>«Վանաձորի Հ. Աբելյանի անվան պետական դրամատիկական թատրոն» ՊՈԱԿ</t>
  </si>
  <si>
    <t>Թատերահամերգային կազմակերպությունների նյութատեխնիկական բազայի  համալրում</t>
  </si>
  <si>
    <t>«Կ. Ստանիսլավսկու անվան պետական ռուսական դրամատիկական թատրոն» ՊՈԱԿ</t>
  </si>
  <si>
    <t>«Սոս Սարգսյանի անվան համազգային թատրոն» ՊՈԱԿ</t>
  </si>
  <si>
    <t xml:space="preserve">«Երևանի Հ. Թումանյանի անվան պետական տիկնիկային թատրոն» ՊՈԱԿ </t>
  </si>
  <si>
    <t>«Երևանի կամերային պետական թատրոն» ՊՈԱԿ</t>
  </si>
  <si>
    <t>«Հայաստանի ազգային ֆիլհարմոնիկ նվագախումբ» ՊՈԱԿ</t>
  </si>
  <si>
    <t>«Արտաշատի Ա. Խարազյանի անվան պետական դրամատիկական թատրոն» ՊՈԱԿ</t>
  </si>
  <si>
    <t xml:space="preserve">«Գյումրու Վ. Աճեմյանի անվան պետական դրամատիկական թատրոն» ՊՈԱԿ </t>
  </si>
  <si>
    <t>Երաժշտական գործիքների ձեռքբերում</t>
  </si>
  <si>
    <t>«Հայաստանի պետական ֆիլհարմոնիա» ՊՈԱԿ</t>
  </si>
  <si>
    <t>«Կամերային երաժշտության ազգային կենտրոն» ՊՈԱԿ</t>
  </si>
  <si>
    <t>«Հայաստանի էստրադային ջազ-նվագախումբ» ՊՈԱԿ</t>
  </si>
  <si>
    <t>Կրթական օբյեկտների շենքային ապահովվածության բարելավում</t>
  </si>
  <si>
    <t>«Երևանի թիվ 54 ավագ դպրոց» ՊՈԱԿ</t>
  </si>
  <si>
    <t>Հանրակրթական կրթություն իրականացնող ուսումնական հաստատությունների նոր մարզադահլիճների կառուցում</t>
  </si>
  <si>
    <t>ՀՀ Գեղարքունիքի մարզի Գագարինի միջնակարգ դպրոց ՊՈԱԿ</t>
  </si>
  <si>
    <t>«Արամ Մանուկյանի անվան մարզառազմական մասնագիտացված դպրոց» ՊՈԱԿ</t>
  </si>
  <si>
    <t>«Ախուրյանի Նիկոլ Աղբալյանի անվան ավագ դպրոց»ՊՈԱԿ</t>
  </si>
  <si>
    <t>Հանրակրթական կրթություն իրականացնող ուսումնական հաստատությունների մարզադահլիճների վերակառուցում</t>
  </si>
  <si>
    <t>«Երևանի Վ. Թեքեյանի անվան թիվ 92 հիմնական դպրոց» ՊՈԱԿ</t>
  </si>
  <si>
    <t>«Երևանի հ. 37 հիմնական դպրոց» ՊՈԱԿ</t>
  </si>
  <si>
    <t>«Վ․ Գետաշենի թիվ 2 միջնակարգ դպրոց» ՊՈԱԿ</t>
  </si>
  <si>
    <t>«Ալավերդու թիվ 12 հիմնական դպրոց» ՊՈԱԿ-ի մարզադահլիճի վերակառուցում</t>
  </si>
  <si>
    <t>«Իջևանի Գառնիկ Անանյանի անվան ավագ դպրոց» ՊՈԱԿ</t>
  </si>
  <si>
    <t>Մանկապարտեզների նոր շենքերի կառուցում</t>
  </si>
  <si>
    <t xml:space="preserve">ՀՀ Արագածոտնի մարզի  Ալագյազ համայնքում «Մոդուլային» տիպի 144 տեղ հզորությամբ մսուր-մանկապարտեզ </t>
  </si>
  <si>
    <t>ՀՀ Արմավիրի մարզի Գետաշեն համայնքում «Մոդուլային» տիպի 144 տեղ հզորությամբ մսուր-մանկապարտեզ</t>
  </si>
  <si>
    <t>ՀՀ Արմավիրի մարզի Նորավան համայնքում «Մոդուլային» տիպի 144 տեղ հզորությամբ մսուր-մանկապարտեզ</t>
  </si>
  <si>
    <t>ՀՀ Արմավիրի մարզի Փշատավան համայնքում «Մոդուլային» տիպի 144 տեղ հզորությամբ մսուր-մանկապարտեզ</t>
  </si>
  <si>
    <t>ՀՀ Արմավիրի մարզի Լենուղի համայնքում «Մոդուլային» տիպի 144 տեղ հզորությամբ մսուր-մանկապարտեզ</t>
  </si>
  <si>
    <t xml:space="preserve">ՀՀ Գեղարքունիքի մարզի Աստղաձոր համայնքում «Մոդուլային» տիպի 144 տեղ հզորությամբ մսուր-մանկապարտեզ </t>
  </si>
  <si>
    <t>ՀՀ Լոռու մարզի Գոգարան համայնքում «Մոդուլային» տիպի 144 տեղ հզորությամբ մսուր-մանկապարտեզ</t>
  </si>
  <si>
    <t>ՀՀ Լոռու մարզի Լեռնավան համայնքում «Մոդուլային» տիպի 144 տեղ հզորությամբ մսուր-մանկապարտեզ</t>
  </si>
  <si>
    <t>ՀՀ Լոռու մարզի Լուսաղբյուր համայնքում «Մոդուլային» տիպի 144 տեղ հզորությամբ մսուր-մանկապարտեզ</t>
  </si>
  <si>
    <t xml:space="preserve">ՀՀ Կոտայքի մարզի Հրազդան համայնքում «Մոդուլային» տիպի 144 տեղ հզորությամբ մսուր-մանկապարտեզ </t>
  </si>
  <si>
    <t>ՀՀ Կոտայքի մարզի Բյուրեղավան համայնքում «Մոդուլային» տիպի 144 տեղ հզորությամբ մսուր-մանկապարտեզ</t>
  </si>
  <si>
    <t>ՀՀ Շիրակի մարզի Արթիկ համայնքում «Մոդուլային» տիպի 144 տեղ հզորությամբ մսուր-մանկապարտեզ</t>
  </si>
  <si>
    <t>ՀՀ Շիրակի մարզի Արևշատ համայնքում «Մոդուլային» տիպի 144 տեղ հզորությամբ մսուր-մանկապարտեզ</t>
  </si>
  <si>
    <t>ՀՀ Վայոց ձորի մարզի Եղեգիս համայնքի Շատին բնակավայրում «Մոդուլային» տիպի 250 տեղ հզորությամբ մսուր-մանկապարտեզ</t>
  </si>
  <si>
    <t>ՀՀ Տավուշի մարզի Այրում համայնքի Բագրատաշեն բնակավայրում «Մոդուլային» տիպի 144 տեղ հզորությամբ մսուր-մանկապարտեզ</t>
  </si>
  <si>
    <t xml:space="preserve"> Մանկապարտեզների շենքերի վերակառուցում, հիմնանորոգում</t>
  </si>
  <si>
    <t>Հանրակրթական դպրոցների նոր շենքերի կառուցում</t>
  </si>
  <si>
    <t>«Երևանի թիվ 109 ավագ դպրոց» ՊՈԱԿ</t>
  </si>
  <si>
    <t>«Երևանի հ. 12 հիմնական դպրոց» ՊՈԱԿ</t>
  </si>
  <si>
    <t>Սպայական ավագ դպրոցի հիմնում</t>
  </si>
  <si>
    <t>Արվեստի ավագ դպրոցի հիմնում</t>
  </si>
  <si>
    <t>ք. Աշտարակի Վ.Պետրոսյան անվ. հիմնական դպրոց</t>
  </si>
  <si>
    <t>ք. Ապարանի միջնակարգ դպրոց (ք. Ապարանի Վ.Եղիազարյան անվ. թիվ 1 հիմնական դպրոցի տեղակայման վայրում)</t>
  </si>
  <si>
    <t>ք. Թալինի միջնակարգ դպրոց (ք. Թալինի թիվ 2 հիմնական դպրոցի տեղակայման վայրում)</t>
  </si>
  <si>
    <t>գ. Արագածավանի թիվ 2 միջնակարգ դպրոց</t>
  </si>
  <si>
    <t>գ. Ներքին Սասնաշենի միջնակարգ դպրոց</t>
  </si>
  <si>
    <t>գ. Ալագյազի միջնակարգ դպրոց</t>
  </si>
  <si>
    <t>գ. Նոր Եդեսիայի Ն. Շնորհալու անվ. միջնակարգ դպրոց</t>
  </si>
  <si>
    <t>գ. Օշականի Մ.Մաշտոցի անվ. միջնակարգ դպրոց</t>
  </si>
  <si>
    <t>«Լուսակնի միջնակարգ դպրոց» ՀՈԱԿ</t>
  </si>
  <si>
    <t>«Գառնահովիտի  միջնակարգ դպրոց» ՊՈԱԿ</t>
  </si>
  <si>
    <t>«Վեդիի ավագ դպրոց» ՊՈԱԿ</t>
  </si>
  <si>
    <t>«Բարձրաշենի միջնակարգ դպրոց»ՊՈԱԿ</t>
  </si>
  <si>
    <t>Ջրաշեն բնակավայրի միջնակարգ դպրոց</t>
  </si>
  <si>
    <t>Գետազատ բնակավայրի միջնակարգ դպրոց</t>
  </si>
  <si>
    <t>Գեղանիստ բնակավայրի միջնակարգ դպրոց</t>
  </si>
  <si>
    <t>Ոսկետափ բնակավայրի միջնակարգ դպրոց</t>
  </si>
  <si>
    <t>Արարատ գյուղի միջնակարգ դպրոց (գ. Արարատի թիվ 1 միջնակարգ դպրոցի տեղակայման վայրում)</t>
  </si>
  <si>
    <t>Ջրահովիտ բնակավայրի միջնակարգ դպրոց</t>
  </si>
  <si>
    <t>Վերին Դվին բնակավայրի միջնակարգ դպրոց</t>
  </si>
  <si>
    <t>Այգեստան բնակավայրի միջնակարգ դպրոց</t>
  </si>
  <si>
    <t>Արտաշատի թիվ 1 հիմնական դպրոց</t>
  </si>
  <si>
    <t>«Սիսավանի միջնակարգ դպրոց» ՊՈԱԿ</t>
  </si>
  <si>
    <t>«Նիզամիի միջնակարգ դպրոց» ՊՈԱԿ</t>
  </si>
  <si>
    <t>«Վաղարշապատի Մովսես Խորենացու անվան N 10 ավագ դպրոց» ՊՈԱԿ</t>
  </si>
  <si>
    <t>գ. Ջրառատի Թ.Խաչատրյանի անվ. միջնակարգ դպրոց</t>
  </si>
  <si>
    <t xml:space="preserve">գ. Վանանդի միջնակարգ դպրոց            </t>
  </si>
  <si>
    <t>գ. Նոր Կեսարիայի միջնակարգ դպրոց</t>
  </si>
  <si>
    <t>գ. Արաքսի Զ.Ավետիսյանի անվ. միջնակարգ դպրոց</t>
  </si>
  <si>
    <t>գ. Գեղակերտի միջնակարգ դպրոց</t>
  </si>
  <si>
    <t xml:space="preserve">գ. Ամբերդի Հ. Նավասարդյանի անվ. միջնակարգ դպրոց  </t>
  </si>
  <si>
    <t>ք. Վաղարշապատի Վ.Ռշտունու անվ. թիվ 11 հիմնական դպրոց</t>
  </si>
  <si>
    <t>ք. Վաղարշապատի Ե.Օտյանի անվ. թիվ 7 հիմնական դպրոց</t>
  </si>
  <si>
    <t>«Վաղարշապատի հ. 1 հիմնական դպրոց» ՊՈԱԿ</t>
  </si>
  <si>
    <t>«Հայկաշենի Գ. Կիրակոսյանի անվան միջնակարգ դպրոց» ՊՈԱԿ</t>
  </si>
  <si>
    <t>Ն.Գետաշենի թիվ 1 հիմնական դպրոց ՊՈԱԿ</t>
  </si>
  <si>
    <t>«Վարդենիսի Հ. Համբարձումյանի անվան ավագ դպրոց» ՊՈԱԿ</t>
  </si>
  <si>
    <t>ք. Վարդենիսի թիվ 3 հիմնական դպրոց</t>
  </si>
  <si>
    <t>գ. Ծովինարի Արծրուն Խաչատրյանի անվ. միջնակարգ դպրոց</t>
  </si>
  <si>
    <t>ք. Սևանի Վ.Կարապետյանի անվ. թիվ 3 հիմնական դպրոց</t>
  </si>
  <si>
    <t>գ. Լիճքի միջնակարգ դպրոց (գ. Լիճքի հիմնական դպրոցի տեղակայման վայրում)</t>
  </si>
  <si>
    <t xml:space="preserve">ք. Գավառի Գեորգի Մնացականյանի թիվ 7 միջնակարգ դպրոց     </t>
  </si>
  <si>
    <t>ք. Գավառի թիվ 5 հիմնական դպրոց</t>
  </si>
  <si>
    <t>«Լեռնահովիտ գյուղի Վ. Բարեղամյանի անվան հիմնական դպրոց» ՊՈԱԿ</t>
  </si>
  <si>
    <t>«Շատջրեք գյուղի միջնակարգ դպրոց» ՊՈԱԿ</t>
  </si>
  <si>
    <t>«Ջիլի միջնակարգ դպրոց» ՊՈԱԿ</t>
  </si>
  <si>
    <t>«Ալավերդու Սայաթ Նովայի անվան թիվ 8 ավագ դպրոց» ՊՈԱԿ</t>
  </si>
  <si>
    <t>գ. Արևածագի Կ․ Մելիքսեթյան անվան միջնակարգ դպրոց</t>
  </si>
  <si>
    <t>գ. Օձունի թիվ 2 միջնակարգ դպրոց</t>
  </si>
  <si>
    <t>ք. Տաշիրի միջնակարգ դպրոց (ք. Տաշիրի թիվ 1 հիմնական դպրոցի տեղակայման վայրում)</t>
  </si>
  <si>
    <t>ք. Սպիտակի թիվ 8 միջնակարգ դպրոց</t>
  </si>
  <si>
    <t>գ. Աքորու միջնակարգ դպրոց</t>
  </si>
  <si>
    <t>ք. Ալավերդու Մյասնիկյանի անվան թիվ 7 միջնակարգ դպրոց</t>
  </si>
  <si>
    <t>ք. Վանաձորի Ստ.Շահումյանի անվան թիվ 6 հիմնական դպրոց</t>
  </si>
  <si>
    <t>գ. Մեծավանի թիվ 2 միջնակարգ դպրոց</t>
  </si>
  <si>
    <t>գ. Դսեղի Հ.Թումանյանի անվան միջնակարգ դպրոց</t>
  </si>
  <si>
    <t>գ. Շիրակամուտի թիվ 1 միջնակարգ դպրոց</t>
  </si>
  <si>
    <t>գ. Ճոճկանի միջնակարգ դպրոց</t>
  </si>
  <si>
    <t>գ. Ախթալայի թիվ 2 միջնակարգ դպրոց</t>
  </si>
  <si>
    <t>գ. Ղուրսալու միջնակարգ դպրոց</t>
  </si>
  <si>
    <t>«Հրազդանի Լևոն Խեչոյանի անվան թիվ 10 ավագ դպրոց» ՊՈԱԿ</t>
  </si>
  <si>
    <t>Կապուտան բնակավայրի միջնակարգ դպրոց</t>
  </si>
  <si>
    <t>Զառ բնակավայրի միջնակարգ դպրոց</t>
  </si>
  <si>
    <t>Գեղադիր բնակավայրի միջնակարգ դպրոց</t>
  </si>
  <si>
    <t>Արագյուղ բնակավայրի միջնակարգ դպրոց</t>
  </si>
  <si>
    <t>Մայակովսկի բնակավայրի միջնակարգ դպրոց</t>
  </si>
  <si>
    <t>Կոտայք և Նոր Գյուղ բնակավայրերի միջնակարգ դպրոց</t>
  </si>
  <si>
    <t>Արգել բնակավայրի միջնակարգ դպրոց</t>
  </si>
  <si>
    <t>Գողթ բնակավայրի միջնակարգ դպրոց</t>
  </si>
  <si>
    <t>Պռոշյան բնակավայրի միջնակարգ դպրոց</t>
  </si>
  <si>
    <t>Զովունի բնակավայրի միջնակարգ դպրոց</t>
  </si>
  <si>
    <t>Լեռնանիստ բնակավայրի միջնակարգ դպրոց</t>
  </si>
  <si>
    <t>Արամուս բնակավայրի միջնակարգ դպրոց</t>
  </si>
  <si>
    <t>գ․ Սարատակի միջնակարգ դպրոց</t>
  </si>
  <si>
    <t>գ․ Ամասիայի միջնակարգ դպրոց</t>
  </si>
  <si>
    <t>գ․ Ջրափիի միջնակարգ դպրոց</t>
  </si>
  <si>
    <t>գ․ Շիրակավանի միջնակարգ դպրոց</t>
  </si>
  <si>
    <t>գ․ Երազգավորսի միջնակարգ դպրոց</t>
  </si>
  <si>
    <t>ք. Գյումրու Գ.Սարյանի անվան թիվ 24 հիմնական դպրոց</t>
  </si>
  <si>
    <t>գ․ Մայիսյանի միջնակարգ դպրոց</t>
  </si>
  <si>
    <t>գ․ Փոքր Մանթաշի միջնակարգ դպրոց</t>
  </si>
  <si>
    <t>գ․ Սառնաղբյուրի միջնակարգ դպրոց</t>
  </si>
  <si>
    <t>«Բերդաշենի միջնակարգ դպրոց» ՊՈԱԿ</t>
  </si>
  <si>
    <t>«Արեգնադեմի միջնակարգ դպրոց» ՊՈԱԿ</t>
  </si>
  <si>
    <t>գ. Ջաջուռի միջնակարգ դպրոց</t>
  </si>
  <si>
    <t>գ. Մուսայելյանի միջնակարգ դպրոց</t>
  </si>
  <si>
    <t>գ. Կառնուտի միջնակարգ դպրոց</t>
  </si>
  <si>
    <t>գ. Սարալանջի միջնակարգ դպրոց</t>
  </si>
  <si>
    <t>գ. Ցողամարգի միջնակարգ դպրոց</t>
  </si>
  <si>
    <t xml:space="preserve">«ք. Գորիսի Ս. Խանզադյանի անվան թիվ 6 հիմնական դպրոց» ՊՈԱԿ </t>
  </si>
  <si>
    <t xml:space="preserve">«ք. Սիսիանի թիվ 2 հիմնական դպրոց» ՊՈԱԿ </t>
  </si>
  <si>
    <t xml:space="preserve">«գ. Շաղաթի միջնակարգ դպրոց» ՊՈԱԿ </t>
  </si>
  <si>
    <t xml:space="preserve">«գ. Անգեղակոթի միջնակարգ դպրոց» ՊՈԱԿ </t>
  </si>
  <si>
    <t xml:space="preserve">«գ. Բռնակոթի միջնակարգ դպրոց» ՊՈԱԿ </t>
  </si>
  <si>
    <t xml:space="preserve">«գ. Ակների միջնակարգ դպրոց» ՊՈԱԿ </t>
  </si>
  <si>
    <t xml:space="preserve">«գ. Քարահունջի միջնակարգ դպրոց» ՊՈԱԿ </t>
  </si>
  <si>
    <t xml:space="preserve">«գ. Խնածախի միջնակարգ դպրոց» ՊՈԱԿ </t>
  </si>
  <si>
    <t xml:space="preserve">«գ. Կոռնիձորի միջնակարգ դպրոց» ՊՈԱԿ </t>
  </si>
  <si>
    <t xml:space="preserve">«գ. Վերիշենի միջնակարգ դպրոց» ՊՈԱԿ </t>
  </si>
  <si>
    <t xml:space="preserve">«գ. Խնձորեսկի միջնակարգ դպրոց» ՊՈԱԿ </t>
  </si>
  <si>
    <t xml:space="preserve">«ք. Կապանի թիվ 1 հիմնական դպրոց» ՊՈԱԿ </t>
  </si>
  <si>
    <t>«ք. Կապանի թիվ 6 հիմնական դպրոց» ՊՈԱԿ</t>
  </si>
  <si>
    <t>գ. Շինուհայրի միջնակարգ դպրոց</t>
  </si>
  <si>
    <t>գ. Խոտի միջնակարգ դպրոց</t>
  </si>
  <si>
    <t>գ. Ձագիկավանի միջնակարգ դպրոց</t>
  </si>
  <si>
    <t>գ. Լեհվազի միջնակարգ դպրոց</t>
  </si>
  <si>
    <t>ք. Ագարակի միջնակարգ դպրոց</t>
  </si>
  <si>
    <t>«Հարժիսի Համլետ Մինասյանի անվան միջնակարգ դպրոց» ՊՈԱԿ</t>
  </si>
  <si>
    <t>ք. Վայքի միջնակարգ դպրոց (գ. Վայքի ավագ դպրոցի տեղակայման վայրում)</t>
  </si>
  <si>
    <t>գ. Արենիի մինակարգ դպրոց</t>
  </si>
  <si>
    <t>«Չիվայի միջնակարգ դպրոց» ՊՈԱԿ</t>
  </si>
  <si>
    <t>«Գոմքի միջնակարգ դպրոց» ՊՈԱԿ</t>
  </si>
  <si>
    <t xml:space="preserve">ք. Այրումի Հ.Մալինյանի անվան միջնակարգ դպրոց </t>
  </si>
  <si>
    <t>գ. Կոթիի միջնակարգ դպրոց</t>
  </si>
  <si>
    <t>գ. Բագրատաշենի Մ․ Մագուլյանի անվան թիվ 1 միջնակարգ դպրոց</t>
  </si>
  <si>
    <t>գ. Արծվաբերդի թիվ 1 միջնակարգ դպրոց</t>
  </si>
  <si>
    <t>գ. Այգեձորի միջնակարգ դպրոց</t>
  </si>
  <si>
    <t>ք. Նոյեմբերյանի միջնակարգ դպրոց (ք. Նոյեմբերյանի թիվ 1 ավագ դպրոցի տեղակայման վայրում)</t>
  </si>
  <si>
    <t>գ. Կողբի Ջ.Կարախանյանի անվ. թիվ 1 միջնակարգ դպրոց</t>
  </si>
  <si>
    <t>գ. Սևքարի միջնակարգ դպրոց</t>
  </si>
  <si>
    <t>«գ. Դովեղի միջնակարգ դպրոց» ՊՈԱԿ</t>
  </si>
  <si>
    <t>«Նավուրի միջնակարգ դպրոց» ՊՈԱԿ</t>
  </si>
  <si>
    <t>Հանրակրթական դպրոցների շենքերի վերակառուցում, հիմնանորոգում</t>
  </si>
  <si>
    <t>«Երևանի թիվ 22 հիմնական դպրոց» ՊՈԱԿ</t>
  </si>
  <si>
    <t>«Երևանի Հ. Խաչատրյանի անվան N 199 հիմնական դպրոց» ՊՈԱԿ</t>
  </si>
  <si>
    <t>«Երևանի N 87 միջնակարգ դպրոց» ՊՈԱԿ</t>
  </si>
  <si>
    <t>«Երևանի N 156 հիմնական դպրոց» ՊՈԱԿ</t>
  </si>
  <si>
    <t>Կրթահամալիրների կառուցում</t>
  </si>
  <si>
    <t>Հացաշենի մոդուլային կրթահամալիր</t>
  </si>
  <si>
    <t>գ. Ագարակավանի կրթահամալիր</t>
  </si>
  <si>
    <t>գ. Ռյա Թազայի կրթահամալիր</t>
  </si>
  <si>
    <t>գ. Նոր-Ամանոսի կրթահամալիր</t>
  </si>
  <si>
    <t>գ. Ճարճակիսի կրթահամալիր</t>
  </si>
  <si>
    <t>գ. Վարդենուտի կրթահամալիր</t>
  </si>
  <si>
    <t>գ. Կարինի կրթահամալիր</t>
  </si>
  <si>
    <t>գ. Զարինջայի կրթահամալիր</t>
  </si>
  <si>
    <t>գ. Պարույր Սևակի կրթահամալիր</t>
  </si>
  <si>
    <t>գ. Լուսաշողի կրթահամալիր</t>
  </si>
  <si>
    <t>գ. Նոր կյուրինի կրթահամալիր</t>
  </si>
  <si>
    <t>գ. Երասխահունի կրթահամալիր</t>
  </si>
  <si>
    <t>գ. Վարդանաշենի կրթահամալիր</t>
  </si>
  <si>
    <t>գ. Երվանդաշատի կրթահամալիր</t>
  </si>
  <si>
    <t>գ. Նոր Արտագերսի կրթահամալիր</t>
  </si>
  <si>
    <t>Արփունքի մոդուլային կրթահամալիր</t>
  </si>
  <si>
    <t>գ. Թթուջուրի կրթահամալիր</t>
  </si>
  <si>
    <t>գ. Մարտունու կրթահամալիր</t>
  </si>
  <si>
    <t>գ. Շատվանի կրթահամալիր</t>
  </si>
  <si>
    <t>գ. Կախակնի կրթահամալիր</t>
  </si>
  <si>
    <t>գ. Արեգունու կրթահամալիր</t>
  </si>
  <si>
    <t>գ. Փոքր Մասրիկի  կրթահամալիր</t>
  </si>
  <si>
    <t>գ. Մաքենիսի  կրթահամալիր</t>
  </si>
  <si>
    <t>գ. Մադինայի  կրթահամալիր</t>
  </si>
  <si>
    <t>գ. Դպրաբակի կրթահամալիր</t>
  </si>
  <si>
    <t>գ. Հարթագյուղի կրթահամալիր</t>
  </si>
  <si>
    <t>գ. Լեջանի կրթահամալիր</t>
  </si>
  <si>
    <t>գ. Քարինջի կրթահամալիր</t>
  </si>
  <si>
    <t>գ. Նորաշենի կրթահամալիր</t>
  </si>
  <si>
    <t>գ. Լորուտի կրթահամալիր</t>
  </si>
  <si>
    <t>ք. Ալավերդիի կրթահամալիր (ք. Ալավերդու թիվ 4 հիմնական դպրոցի տեղակայման վայրում)</t>
  </si>
  <si>
    <t>ք. Թումանյանի կրթահամալիր (ք. Թումանյանի Խ.Աբովյանի անվան միջնակարգ դպրոցի տեղակայման վայրում)</t>
  </si>
  <si>
    <t>գ. Բազումի կրթահամալիր</t>
  </si>
  <si>
    <t>գ. Միխայլովկայի կրթահամալիր</t>
  </si>
  <si>
    <t>գ. Կաթնառատի կրթահամալիր</t>
  </si>
  <si>
    <t>գ. Գարգառի կրթահամալիր</t>
  </si>
  <si>
    <t>Նուռնուսի մոդուլային կրթահամալիր</t>
  </si>
  <si>
    <t>գ. Արտավազի կրթահամալիր</t>
  </si>
  <si>
    <t>գ. Քեթիի կրթահամալիր</t>
  </si>
  <si>
    <t>գ․ Բավրայի կրթահամալիր</t>
  </si>
  <si>
    <t>գ․ Հայրենյացի կրթահամալիր</t>
  </si>
  <si>
    <t>գ․ Բյուրակնի կրթահամալիր</t>
  </si>
  <si>
    <t>Սիսիան համայնքի Գորայքի կրթահամալիր</t>
  </si>
  <si>
    <t>Սիսիան համայնքի Սառնակունքի կրթահամալիր</t>
  </si>
  <si>
    <t>Սիսիան համայնքի Աշոտավանի կրթահամալիր</t>
  </si>
  <si>
    <t>Սիսիան համայնքի Նորավանի կրթահամալիր</t>
  </si>
  <si>
    <t>Սիսիան համայնքի Ախլաթյանի կրթահամալիր</t>
  </si>
  <si>
    <t>Սիսիան համայնքի Իշխանասարի կրթահամալիր</t>
  </si>
  <si>
    <t>Սիսիան համայնքի Ույծի կրթահամալիր</t>
  </si>
  <si>
    <t>Սիսիան համայնքի Շաքիի կրթահամալիր</t>
  </si>
  <si>
    <t>Գորիս համայնքի Որոտանի կրթահամալիր</t>
  </si>
  <si>
    <t>Գորիս համայնքի Հարթաշենի կրթահամալիր</t>
  </si>
  <si>
    <t>Տեղ համայնքի Տեղի թիվ 2 կրթահամալիր</t>
  </si>
  <si>
    <t>Տեղ համայնքի Քարաշենի կրթահամալիր</t>
  </si>
  <si>
    <t>Կապան համայնքի Սյունիքի կրթահամալիր</t>
  </si>
  <si>
    <t>Կապան համայնքի Արծվանիկի կրթահամալիր</t>
  </si>
  <si>
    <t>Կապան համայնքի Նորաշենիկի կրթահամալիր</t>
  </si>
  <si>
    <t>Կապան համայնքի Աճանանի կրթահամալիր</t>
  </si>
  <si>
    <t>Կապան համայնքի Գեղանուշի կրթահամալիր</t>
  </si>
  <si>
    <t>Կապան համայնքի Ծավի կրթահամալիր</t>
  </si>
  <si>
    <t>Կապան համայնքի Եղվարդի կրթահամալիր</t>
  </si>
  <si>
    <t>Տաթև համայնքի Տաթևի կրթահամալիր</t>
  </si>
  <si>
    <t>Տաթև համայնքի Հալիձորի կրթահամալիր</t>
  </si>
  <si>
    <t>Մեղրի համայնքի Շվանիձորի կրթահամալիր</t>
  </si>
  <si>
    <t>Գողթանիկի մոդուլային կրթահամալիր</t>
  </si>
  <si>
    <t>գ. Արտաբույնքի կրթահամալիր</t>
  </si>
  <si>
    <t>գ. Արփիի կրթահամալիր</t>
  </si>
  <si>
    <t>գ. Մարտիրոսի կրթահամալիր</t>
  </si>
  <si>
    <t>գ. Քարագլխի կրթահամալիր</t>
  </si>
  <si>
    <t>Գոշի մոդուլային կրթահամալիր</t>
  </si>
  <si>
    <t>գ. Լուսաձորի կրթահամալիր</t>
  </si>
  <si>
    <t>գ. Աղավնավանքի կրթահամալիր</t>
  </si>
  <si>
    <t>գ. Ոսկևանի կրթահամալիր</t>
  </si>
  <si>
    <t>գ. Պտղավանի կրթահամալիր</t>
  </si>
  <si>
    <t>Հանրակրթական դպրոցների, մանկապարտեզների և կրթահամալիրների գույքով և տեխնիկայով ապահովում</t>
  </si>
  <si>
    <t>«Երևանի հ. 22 հիմնական դպրոց» ՊՈԱԿ</t>
  </si>
  <si>
    <t>Լոռու մարզի դպրոցների լաբորատոր գույքով և սարքավորումներով ապահովում</t>
  </si>
  <si>
    <t>Շիրակի մարզի դպրոցների լաբորատոր գույքով և սարքավորումներով ապահովում</t>
  </si>
  <si>
    <t>Լոռու մարզի Քաղաքատեղի Լոռի Բերդի միջնաբերդի բաղնիքների ամրակայում և մասնակի վերականգնում</t>
  </si>
  <si>
    <t>«Քաղաքաշինության բնագավառում քաղաքաշինական գործունեության տեսակներին համապատասխան քաղաքաշինական գործունեության օբյեկտներում իրականացվող աշխաըանքների և ծառայությունների մատուցման գործելակարգերը և պատասխանատու մասնագետների մասնագիտական բնութագրերը» (ՀՀ շինարարական նորմերի մշակում)</t>
  </si>
  <si>
    <t xml:space="preserve">Գյուղատնտեսական նշանակության շենքեր և շինություններ                                       (ՀՀ շինարարական նորմերի մշակում, տեղայնացում) </t>
  </si>
  <si>
    <t xml:space="preserve"> Սանիտարահամաճարակային կայանների շենքերի և շինությունների նախագծման նորմեր    (ՀՀ շինարարական նորմերի մշակում, տեղայնացում)   </t>
  </si>
  <si>
    <t>Առողջապահական օբյեկտներ. Առաջնային բուժօգնության  շենքեր և շինություններ.Նախագծման նորմեր (ՀՀ շինարարական նորմերի մշակում, տեղայնացում)</t>
  </si>
  <si>
    <t>Մարզական օբյեկտներ. Բաց տիպի մարզական շենքեր և շինություններ. Նախագծման նորմեր (ՀՀ շինարարական նորմերի մշակում, տեղայնացում)</t>
  </si>
  <si>
    <t xml:space="preserve">Ամբարտակ գրունտային նյութերից                          (ՀՀ շինարարական նորմերի մշակում, տեղայնացում) </t>
  </si>
  <si>
    <t xml:space="preserve">Փայտե կոնստրուկցիաներ     (ՀՀ շինարարական նորմերի մշակում, տեղայնացում) </t>
  </si>
  <si>
    <t>Կառուցվող, հիմնանորոգվող, վերակառուցվող, վերականգնվող, ուժեղացվող, ընդլայնվող, արդիականացվող, վերազինվող, նորոգվող, քանդվող կամ ապամոնտաժվող շենքերի, շինությունների, կառուցվածքների և շինարարական աշխատանքների տեսակների արժեքի խոշորացված ցուցանիշների ժողովածու (մշակում, արդիականացում)</t>
  </si>
  <si>
    <t>Քաղաքացիական պաշտպանության ինժեներատեխնիկական միջոցառումներ  (ՀՀ շինարարական նորմերի մշակում, տեղայնացում)</t>
  </si>
  <si>
    <t xml:space="preserve">Շինարարական արտադրության կազմակերպում                            (ՀՀ շինարարական նորմերի մշակում, տեղայնացում)   </t>
  </si>
  <si>
    <t xml:space="preserve">Հիդրոտեխնիկական կառույցների հիմնատակեր (ՀՀ շինարարական նորմերի մշակում, տեղայնացում)  </t>
  </si>
  <si>
    <t xml:space="preserve">Ոչ կրող տարրերի երկրաշարժադիմացկություն (ՀՀ կանոնների հավաքածուի մշակում, տեղայնացում)   </t>
  </si>
  <si>
    <t xml:space="preserve">Արևային էլեկտրակայանների նախագծման նորմեր
(ՀՀ շինարարական նորմերի մշակում, տեղայնացում)                    </t>
  </si>
  <si>
    <t xml:space="preserve">Երկաթուղիներ. Նախագծման նորմեր
(ՀՀ շինարարական նորմերի մշակում, տեղայնացում) </t>
  </si>
  <si>
    <t xml:space="preserve">Տանիքներ և տանիքածածկեր               
(ՀՀ կանոնների հավաքածուի մշակում, տեղայնացում)               </t>
  </si>
  <si>
    <t>Կամուրջներ և խողովակներ. Հետազննության և փորձարկման կանոններ  
(ՀՀ շինարարական նորմերի մշակում, տեղայնացում)</t>
  </si>
  <si>
    <t xml:space="preserve">Քաղաքների և գյուղական բնակավայրերի փողոցների և ճանապարհների նախագծման կանոններ  
(ՀՀ կանոնների հավաքածուի մշակում, տեղայնացում)               </t>
  </si>
  <si>
    <t xml:space="preserve"> Ճանապարհային ոչ կոշտ պատվածքների նախագծման կանոնների հավաքածու 
(ՀՀ կանոնների հավաքածուի մշակում, տեղայնացում)               </t>
  </si>
  <si>
    <t xml:space="preserve">Ճանապարհային կոշտ պատվածքների նախագծման կանոնների հավաքածու 
(ՀՀ կանոնների հավաքածուի մշակում, տեղայնացում)               </t>
  </si>
  <si>
    <t xml:space="preserve"> Ինժեներական հետազննություններ շինարարությունում. Հիմնական դրույթներ 
(ՀՀ շինարարական նորմերի մշակում, տեղայնացում)         </t>
  </si>
  <si>
    <t xml:space="preserve">Բնակելի և հասարակական շենքերի էլեկտրասարքավորանք. Նախագծման նորմեր 
(ՀՀ շինարարական նորմերի մշակում, տեղայնացում)     </t>
  </si>
  <si>
    <t xml:space="preserve">Շենքերի և շինությունների տեղեկատվական մոդելավորում.
Տեղեկատվական մոդելավորման տեխնոլոգիաների կիրառմամբ  նախագծերի մշակման կանոններ   
(ՀՀ շինարարական նորմերի մշակում, տեղայնացում)     </t>
  </si>
  <si>
    <t xml:space="preserve">Շենքերի և շինությունների տեղեկատվական մոդելավորում.   Օբյեկտի տեղեկատվական մոդելի ձևավորման կանոնները կյանքի ցիկլի տարբեր փուլերում 
(ՀՀ շինարարական նորմերի մշակում, տեղայնացում)     
</t>
  </si>
  <si>
    <t>Չբաշխված</t>
  </si>
  <si>
    <t>Նորագավիթ Մ2 Հ8 հատման հատվածում էստակադայի կառուցման աշխատանքներ</t>
  </si>
  <si>
    <t xml:space="preserve">Նոր Նորք վարչական շրջանի Գյուրջյան փողոցը Մյասնիկյան պողոտային միացնող ճանապարհի հիմնանորոգում </t>
  </si>
  <si>
    <t>Երևան քաղաքում Հրազդան գետի վրա «Հաղթանակ» կամրջի հիմնանորոգման/ուժեղացման/ աշխատանքներ</t>
  </si>
  <si>
    <t>Երևան քաղաքի Հրազդանի գետի վրա «Կիևյան» կամուրջի հիմնանորոգում</t>
  </si>
  <si>
    <t xml:space="preserve"> 1098</t>
  </si>
  <si>
    <t xml:space="preserve"> Բնակարանային շինարարություն</t>
  </si>
  <si>
    <t xml:space="preserve"> Հաշվեքննիչ պալատի տրանսպորտային միջոցներով ապահովվածության բարելավում</t>
  </si>
  <si>
    <t>Առողջապահական կազմակերպությունների վերազինում</t>
  </si>
  <si>
    <t>Առողջապահական կազմակերպությունների կառուցում, վերակառուցում</t>
  </si>
  <si>
    <t>ՀՀ Կոտայքի մարզի «Չարենցավանի բժշկական կենտրոն» ՓԲԸ</t>
  </si>
  <si>
    <t>ՀՀ Շիրակի մարզ «Պեմզաշենի ԱԿ» ՊՈԱԿ</t>
  </si>
  <si>
    <t>ՀՀ Շիրակի մարզ «Ախուրիկի ԲԱ» ՊՈԱԿ</t>
  </si>
  <si>
    <t>ՀՀ Տավուշի մարզ «Գետահովիտի ԱԱՊԿ» ՊՈԱԿ</t>
  </si>
  <si>
    <t xml:space="preserve"> ՀՀ հակակոռուպցիոն կոմիտեի շենքային պայմանների ապահովում և բարելավում</t>
  </si>
  <si>
    <t>Երևան քաղաքի Շենգավիթ վարչական շրջանի հ.140 մանկապարտեզի հիմնանորոգման և բակի բարեկարգման աշխատանքներ</t>
  </si>
  <si>
    <t>Երևան քաղաքի Նոր Նորք վարչական շրջանի  հ.105 մանկապարտեզի հիմնանորոգման աշխատանքներ</t>
  </si>
  <si>
    <t>Երևան քաղաքի Աջափնյակ վարչական շրջանի Գուրգեն Մարգարյանի անվան հ.41 մանկապարտեզի հիմնանորոգման և բակի բարեկարգման աշխատանքներ</t>
  </si>
  <si>
    <t>Արհեստական բանականության գիտահետազոտական կենտրոնի արդիականացում</t>
  </si>
  <si>
    <t xml:space="preserve"> Միջոցառում</t>
  </si>
  <si>
    <t xml:space="preserve">Վտանգավոր բնական ազդեցությունների երկրաֆիզիկա                  (ՀՀ շինարարական նորմերի մշակում, տեղայնացում)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</si>
</sst>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_);\(#,##0.0\)"/>
    <numFmt numFmtId="165" formatCode="#,##0.0"/>
    <numFmt numFmtId="166" formatCode="##,##0.0;\(##,##0.0\);\-"/>
    <numFmt numFmtId="167" formatCode="_(* #,##0.0_);_(* \(#,##0.0\);_(* &quot;-&quot;??_);_(@_)"/>
    <numFmt numFmtId="168" formatCode="#,##0.00000"/>
  </numFmts>
  <fonts count="46" x14ac:knownFonts="1"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b/>
      <sz val="11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sz val="8"/>
      <name val="GHEA Grapalat"/>
      <family val="2"/>
    </font>
    <font>
      <sz val="11"/>
      <color theme="1"/>
      <name val="Calibri"/>
      <family val="2"/>
      <charset val="1"/>
      <scheme val="minor"/>
    </font>
    <font>
      <b/>
      <sz val="10"/>
      <name val="GHEA Grapalat"/>
      <family val="2"/>
    </font>
    <font>
      <sz val="11"/>
      <name val="GHEA Grapalat"/>
      <family val="3"/>
    </font>
    <font>
      <b/>
      <u/>
      <sz val="11"/>
      <name val="GHEA Grapalat"/>
      <family val="3"/>
    </font>
    <font>
      <b/>
      <sz val="12"/>
      <name val="GHEA Grapalat"/>
      <family val="3"/>
    </font>
    <font>
      <b/>
      <i/>
      <sz val="11"/>
      <name val="GHEA Grapalat"/>
      <family val="3"/>
    </font>
    <font>
      <i/>
      <sz val="11"/>
      <name val="GHEA Grapalat"/>
      <family val="3"/>
    </font>
    <font>
      <i/>
      <sz val="10"/>
      <name val="GHEA Grapalat"/>
      <family val="3"/>
    </font>
    <font>
      <i/>
      <sz val="11"/>
      <color theme="1"/>
      <name val="GHEA Grapalat"/>
      <family val="3"/>
    </font>
    <font>
      <sz val="10"/>
      <name val="GHEA Grapalat"/>
      <family val="3"/>
    </font>
    <font>
      <sz val="12"/>
      <name val="GHEA Grapalat"/>
      <family val="3"/>
    </font>
    <font>
      <b/>
      <i/>
      <sz val="12"/>
      <name val="GHEA Grapalat"/>
      <family val="3"/>
    </font>
    <font>
      <b/>
      <sz val="11"/>
      <color theme="1"/>
      <name val="Calibri"/>
      <family val="2"/>
      <charset val="1"/>
      <scheme val="minor"/>
    </font>
    <font>
      <i/>
      <sz val="8"/>
      <name val="GHEA Grapalat"/>
      <family val="3"/>
    </font>
    <font>
      <b/>
      <i/>
      <sz val="11"/>
      <color theme="1"/>
      <name val="Calibri"/>
      <family val="2"/>
      <charset val="1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9">
    <xf numFmtId="0" fontId="0" fillId="0" borderId="0"/>
    <xf numFmtId="43" fontId="5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0" fillId="0" borderId="0"/>
    <xf numFmtId="0" fontId="5" fillId="0" borderId="0"/>
    <xf numFmtId="0" fontId="11" fillId="2" borderId="0" applyNumberFormat="0" applyBorder="0" applyAlignment="0" applyProtection="0"/>
    <xf numFmtId="0" fontId="9" fillId="0" borderId="0"/>
    <xf numFmtId="0" fontId="7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2" fillId="9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3" applyNumberFormat="0" applyAlignment="0" applyProtection="0"/>
    <xf numFmtId="0" fontId="15" fillId="22" borderId="4" applyNumberFormat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3" applyNumberFormat="0" applyAlignment="0" applyProtection="0"/>
    <xf numFmtId="0" fontId="22" fillId="0" borderId="8" applyNumberFormat="0" applyFill="0" applyAlignment="0" applyProtection="0"/>
    <xf numFmtId="0" fontId="23" fillId="23" borderId="0" applyNumberFormat="0" applyBorder="0" applyAlignment="0" applyProtection="0"/>
    <xf numFmtId="1" fontId="29" fillId="0" borderId="0"/>
    <xf numFmtId="1" fontId="29" fillId="0" borderId="0"/>
    <xf numFmtId="1" fontId="29" fillId="0" borderId="0"/>
    <xf numFmtId="0" fontId="4" fillId="0" borderId="0"/>
    <xf numFmtId="0" fontId="7" fillId="0" borderId="0"/>
    <xf numFmtId="0" fontId="7" fillId="0" borderId="0"/>
    <xf numFmtId="0" fontId="5" fillId="24" borderId="9" applyNumberFormat="0" applyFont="0" applyAlignment="0" applyProtection="0"/>
    <xf numFmtId="0" fontId="24" fillId="21" borderId="10" applyNumberFormat="0" applyAlignment="0" applyProtection="0"/>
    <xf numFmtId="0" fontId="28" fillId="0" borderId="0"/>
    <xf numFmtId="0" fontId="28" fillId="0" borderId="0"/>
    <xf numFmtId="0" fontId="28" fillId="0" borderId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10" fillId="0" borderId="0"/>
    <xf numFmtId="1" fontId="29" fillId="0" borderId="0"/>
    <xf numFmtId="0" fontId="28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6" fontId="30" fillId="0" borderId="0" applyFill="0" applyBorder="0" applyProtection="0">
      <alignment horizontal="right" vertical="top"/>
    </xf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43" fontId="31" fillId="0" borderId="0" applyFont="0" applyFill="0" applyBorder="0" applyAlignment="0" applyProtection="0"/>
    <xf numFmtId="0" fontId="30" fillId="0" borderId="0">
      <alignment horizontal="left" vertical="top" wrapText="1"/>
    </xf>
    <xf numFmtId="0" fontId="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32" fillId="0" borderId="0" applyFill="0" applyBorder="0" applyProtection="0">
      <alignment horizontal="right" vertical="top"/>
    </xf>
    <xf numFmtId="0" fontId="5" fillId="0" borderId="0"/>
  </cellStyleXfs>
  <cellXfs count="56">
    <xf numFmtId="0" fontId="0" fillId="0" borderId="0" xfId="0"/>
    <xf numFmtId="0" fontId="33" fillId="25" borderId="0" xfId="0" applyFont="1" applyFill="1" applyAlignment="1">
      <alignment horizontal="center" vertical="center" wrapText="1"/>
    </xf>
    <xf numFmtId="0" fontId="33" fillId="25" borderId="0" xfId="0" applyFont="1" applyFill="1" applyAlignment="1">
      <alignment vertical="center" wrapText="1"/>
    </xf>
    <xf numFmtId="165" fontId="33" fillId="25" borderId="0" xfId="0" applyNumberFormat="1" applyFont="1" applyFill="1" applyAlignment="1">
      <alignment vertical="center" wrapText="1"/>
    </xf>
    <xf numFmtId="167" fontId="33" fillId="25" borderId="0" xfId="0" applyNumberFormat="1" applyFont="1" applyFill="1" applyAlignment="1">
      <alignment vertical="center" wrapText="1"/>
    </xf>
    <xf numFmtId="43" fontId="33" fillId="25" borderId="0" xfId="0" applyNumberFormat="1" applyFont="1" applyFill="1" applyAlignment="1">
      <alignment vertical="center" wrapText="1"/>
    </xf>
    <xf numFmtId="49" fontId="6" fillId="25" borderId="0" xfId="0" applyNumberFormat="1" applyFont="1" applyFill="1" applyAlignment="1">
      <alignment horizontal="center" vertical="center" wrapText="1"/>
    </xf>
    <xf numFmtId="165" fontId="6" fillId="25" borderId="0" xfId="0" applyNumberFormat="1" applyFont="1" applyFill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43" fontId="33" fillId="25" borderId="0" xfId="1" applyFont="1" applyFill="1" applyAlignment="1">
      <alignment vertical="center" wrapText="1"/>
    </xf>
    <xf numFmtId="164" fontId="33" fillId="25" borderId="0" xfId="0" applyNumberFormat="1" applyFont="1" applyFill="1" applyAlignment="1">
      <alignment vertical="center" wrapText="1"/>
    </xf>
    <xf numFmtId="0" fontId="33" fillId="25" borderId="2" xfId="0" applyFont="1" applyFill="1" applyBorder="1" applyAlignment="1">
      <alignment horizontal="center" vertical="top" wrapText="1"/>
    </xf>
    <xf numFmtId="0" fontId="38" fillId="25" borderId="2" xfId="0" applyFont="1" applyFill="1" applyBorder="1" applyAlignment="1">
      <alignment horizontal="left" vertical="top" wrapText="1"/>
    </xf>
    <xf numFmtId="0" fontId="37" fillId="25" borderId="2" xfId="0" applyFont="1" applyFill="1" applyBorder="1" applyAlignment="1">
      <alignment horizontal="center" vertical="top" wrapText="1"/>
    </xf>
    <xf numFmtId="0" fontId="6" fillId="25" borderId="0" xfId="0" applyFont="1" applyFill="1" applyAlignment="1">
      <alignment vertical="center" wrapText="1"/>
    </xf>
    <xf numFmtId="0" fontId="36" fillId="25" borderId="0" xfId="0" applyFont="1" applyFill="1" applyAlignment="1">
      <alignment vertical="center" wrapText="1"/>
    </xf>
    <xf numFmtId="0" fontId="35" fillId="25" borderId="2" xfId="81" applyFont="1" applyFill="1" applyBorder="1" applyAlignment="1">
      <alignment horizontal="center" vertical="center" wrapText="1"/>
    </xf>
    <xf numFmtId="0" fontId="31" fillId="25" borderId="0" xfId="93" applyFill="1"/>
    <xf numFmtId="0" fontId="37" fillId="25" borderId="2" xfId="93" applyFont="1" applyFill="1" applyBorder="1" applyAlignment="1">
      <alignment vertical="center" wrapText="1"/>
    </xf>
    <xf numFmtId="0" fontId="33" fillId="25" borderId="2" xfId="0" applyFont="1" applyFill="1" applyBorder="1" applyAlignment="1">
      <alignment horizontal="center" vertical="center" wrapText="1"/>
    </xf>
    <xf numFmtId="0" fontId="35" fillId="25" borderId="2" xfId="96" applyFont="1" applyFill="1" applyBorder="1" applyAlignment="1">
      <alignment horizontal="left" vertical="center" wrapText="1"/>
    </xf>
    <xf numFmtId="0" fontId="41" fillId="25" borderId="2" xfId="2" applyFont="1" applyFill="1" applyBorder="1" applyAlignment="1">
      <alignment horizontal="center" vertical="center" wrapText="1"/>
    </xf>
    <xf numFmtId="0" fontId="41" fillId="25" borderId="2" xfId="81" applyFont="1" applyFill="1" applyBorder="1" applyAlignment="1">
      <alignment horizontal="center" vertical="center" wrapText="1"/>
    </xf>
    <xf numFmtId="165" fontId="41" fillId="25" borderId="2" xfId="2" applyNumberFormat="1" applyFont="1" applyFill="1" applyBorder="1" applyAlignment="1">
      <alignment horizontal="center" vertical="center" wrapText="1"/>
    </xf>
    <xf numFmtId="0" fontId="42" fillId="25" borderId="2" xfId="81" applyFont="1" applyFill="1" applyBorder="1" applyAlignment="1">
      <alignment horizontal="left" vertical="center" wrapText="1"/>
    </xf>
    <xf numFmtId="0" fontId="41" fillId="25" borderId="2" xfId="2" applyFont="1" applyFill="1" applyBorder="1" applyAlignment="1">
      <alignment horizontal="left" vertical="center" wrapText="1"/>
    </xf>
    <xf numFmtId="164" fontId="44" fillId="25" borderId="2" xfId="0" applyNumberFormat="1" applyFont="1" applyFill="1" applyBorder="1" applyAlignment="1" applyProtection="1">
      <alignment horizontal="left" vertical="center" wrapText="1"/>
      <protection locked="0"/>
    </xf>
    <xf numFmtId="0" fontId="6" fillId="25" borderId="2" xfId="0" applyFont="1" applyFill="1" applyBorder="1" applyAlignment="1">
      <alignment horizontal="center" vertical="center" wrapText="1"/>
    </xf>
    <xf numFmtId="0" fontId="6" fillId="25" borderId="0" xfId="0" applyFont="1" applyFill="1" applyAlignment="1">
      <alignment horizontal="center" vertical="center" wrapText="1"/>
    </xf>
    <xf numFmtId="168" fontId="33" fillId="25" borderId="0" xfId="0" applyNumberFormat="1" applyFont="1" applyFill="1" applyAlignment="1">
      <alignment vertical="center" wrapText="1"/>
    </xf>
    <xf numFmtId="168" fontId="6" fillId="25" borderId="0" xfId="0" applyNumberFormat="1" applyFont="1" applyFill="1" applyAlignment="1">
      <alignment horizontal="center" vertical="center" wrapText="1"/>
    </xf>
    <xf numFmtId="165" fontId="37" fillId="25" borderId="2" xfId="94" applyNumberFormat="1" applyFont="1" applyFill="1" applyBorder="1" applyAlignment="1">
      <alignment horizontal="center" vertical="center"/>
    </xf>
    <xf numFmtId="0" fontId="34" fillId="25" borderId="2" xfId="0" applyFont="1" applyFill="1" applyBorder="1" applyAlignment="1">
      <alignment horizontal="center" vertical="center" wrapText="1"/>
    </xf>
    <xf numFmtId="0" fontId="6" fillId="25" borderId="2" xfId="0" applyFont="1" applyFill="1" applyBorder="1" applyAlignment="1">
      <alignment horizontal="center" vertical="center" wrapText="1"/>
    </xf>
    <xf numFmtId="168" fontId="6" fillId="25" borderId="2" xfId="0" applyNumberFormat="1" applyFont="1" applyFill="1" applyBorder="1" applyAlignment="1">
      <alignment horizontal="center" vertical="center" wrapText="1"/>
    </xf>
    <xf numFmtId="164" fontId="6" fillId="25" borderId="0" xfId="0" applyNumberFormat="1" applyFont="1" applyFill="1" applyAlignment="1">
      <alignment horizontal="right" vertical="center" wrapText="1"/>
    </xf>
    <xf numFmtId="0" fontId="6" fillId="25" borderId="0" xfId="0" applyFont="1" applyFill="1" applyAlignment="1">
      <alignment horizontal="center" vertical="center" wrapText="1"/>
    </xf>
    <xf numFmtId="165" fontId="33" fillId="25" borderId="1" xfId="0" applyNumberFormat="1" applyFont="1" applyFill="1" applyBorder="1" applyAlignment="1">
      <alignment horizontal="right" vertical="center" wrapText="1"/>
    </xf>
    <xf numFmtId="0" fontId="33" fillId="25" borderId="2" xfId="0" applyFont="1" applyFill="1" applyBorder="1" applyAlignment="1">
      <alignment horizontal="left" vertical="center" wrapText="1"/>
    </xf>
    <xf numFmtId="0" fontId="38" fillId="25" borderId="2" xfId="0" applyFont="1" applyFill="1" applyBorder="1" applyAlignment="1">
      <alignment horizontal="left" vertical="center" wrapText="1"/>
    </xf>
    <xf numFmtId="0" fontId="37" fillId="25" borderId="2" xfId="0" applyFont="1" applyFill="1" applyBorder="1" applyAlignment="1">
      <alignment horizontal="left" vertical="center" wrapText="1"/>
    </xf>
    <xf numFmtId="0" fontId="36" fillId="25" borderId="2" xfId="0" applyFont="1" applyFill="1" applyBorder="1" applyAlignment="1">
      <alignment horizontal="left" vertical="center" wrapText="1"/>
    </xf>
    <xf numFmtId="0" fontId="43" fillId="25" borderId="2" xfId="93" applyFont="1" applyFill="1" applyBorder="1" applyAlignment="1">
      <alignment vertical="center"/>
    </xf>
    <xf numFmtId="0" fontId="31" fillId="25" borderId="2" xfId="93" applyFill="1" applyBorder="1" applyAlignment="1">
      <alignment vertical="center"/>
    </xf>
    <xf numFmtId="0" fontId="45" fillId="25" borderId="2" xfId="93" applyFont="1" applyFill="1" applyBorder="1" applyAlignment="1">
      <alignment vertical="center"/>
    </xf>
    <xf numFmtId="165" fontId="38" fillId="25" borderId="2" xfId="1" applyNumberFormat="1" applyFont="1" applyFill="1" applyBorder="1" applyAlignment="1">
      <alignment horizontal="center" vertical="center"/>
    </xf>
    <xf numFmtId="165" fontId="6" fillId="25" borderId="2" xfId="1" applyNumberFormat="1" applyFont="1" applyFill="1" applyBorder="1" applyAlignment="1">
      <alignment horizontal="center" vertical="center"/>
    </xf>
    <xf numFmtId="165" fontId="33" fillId="25" borderId="2" xfId="1" applyNumberFormat="1" applyFont="1" applyFill="1" applyBorder="1" applyAlignment="1">
      <alignment horizontal="center" vertical="center" wrapText="1"/>
    </xf>
    <xf numFmtId="165" fontId="33" fillId="25" borderId="2" xfId="1" applyNumberFormat="1" applyFont="1" applyFill="1" applyBorder="1" applyAlignment="1">
      <alignment horizontal="center" vertical="center"/>
    </xf>
    <xf numFmtId="165" fontId="6" fillId="25" borderId="2" xfId="94" applyNumberFormat="1" applyFont="1" applyFill="1" applyBorder="1" applyAlignment="1">
      <alignment horizontal="center" vertical="center"/>
    </xf>
    <xf numFmtId="165" fontId="36" fillId="25" borderId="2" xfId="94" applyNumberFormat="1" applyFont="1" applyFill="1" applyBorder="1" applyAlignment="1">
      <alignment horizontal="center" vertical="center"/>
    </xf>
    <xf numFmtId="165" fontId="37" fillId="25" borderId="2" xfId="1" applyNumberFormat="1" applyFont="1" applyFill="1" applyBorder="1" applyAlignment="1">
      <alignment horizontal="center" vertical="center"/>
    </xf>
    <xf numFmtId="165" fontId="6" fillId="25" borderId="2" xfId="1" applyNumberFormat="1" applyFont="1" applyFill="1" applyBorder="1" applyAlignment="1">
      <alignment horizontal="center" vertical="center" wrapText="1"/>
    </xf>
    <xf numFmtId="165" fontId="40" fillId="25" borderId="2" xfId="1" applyNumberFormat="1" applyFont="1" applyFill="1" applyBorder="1" applyAlignment="1">
      <alignment horizontal="center" vertical="center"/>
    </xf>
    <xf numFmtId="165" fontId="32" fillId="25" borderId="2" xfId="117" applyNumberFormat="1" applyFill="1" applyBorder="1" applyAlignment="1">
      <alignment horizontal="center" vertical="center"/>
    </xf>
    <xf numFmtId="165" fontId="33" fillId="25" borderId="2" xfId="0" applyNumberFormat="1" applyFont="1" applyFill="1" applyBorder="1" applyAlignment="1">
      <alignment horizontal="center" vertical="center" wrapText="1"/>
    </xf>
  </cellXfs>
  <cellStyles count="119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heck Cell 2" xfId="44" xr:uid="{00000000-0005-0000-0000-00001A000000}"/>
    <cellStyle name="Comma" xfId="1" builtinId="3"/>
    <cellStyle name="Comma 13 2" xfId="82" xr:uid="{00000000-0005-0000-0000-00001C000000}"/>
    <cellStyle name="Comma 19" xfId="94" xr:uid="{00000000-0005-0000-0000-00001D000000}"/>
    <cellStyle name="Comma 2" xfId="6" xr:uid="{00000000-0005-0000-0000-00001E000000}"/>
    <cellStyle name="Comma 2 2" xfId="10" xr:uid="{00000000-0005-0000-0000-00001F000000}"/>
    <cellStyle name="Comma 2 2 2" xfId="45" xr:uid="{00000000-0005-0000-0000-000020000000}"/>
    <cellStyle name="Comma 2 3" xfId="3" xr:uid="{00000000-0005-0000-0000-000021000000}"/>
    <cellStyle name="Comma 3" xfId="9" xr:uid="{00000000-0005-0000-0000-000022000000}"/>
    <cellStyle name="Comma 3 2" xfId="46" xr:uid="{00000000-0005-0000-0000-000023000000}"/>
    <cellStyle name="Comma 3 2 2" xfId="77" xr:uid="{00000000-0005-0000-0000-000024000000}"/>
    <cellStyle name="Comma 3 2 2 2" xfId="91" xr:uid="{00000000-0005-0000-0000-000025000000}"/>
    <cellStyle name="Comma 3 2 2 2 2" xfId="115" xr:uid="{00000000-0005-0000-0000-000026000000}"/>
    <cellStyle name="Comma 3 2 2 3" xfId="105" xr:uid="{00000000-0005-0000-0000-000027000000}"/>
    <cellStyle name="Comma 3 2 3" xfId="85" xr:uid="{00000000-0005-0000-0000-000028000000}"/>
    <cellStyle name="Comma 3 2 3 2" xfId="109" xr:uid="{00000000-0005-0000-0000-000029000000}"/>
    <cellStyle name="Comma 3 2 4" xfId="99" xr:uid="{00000000-0005-0000-0000-00002A000000}"/>
    <cellStyle name="Comma 4" xfId="12" xr:uid="{00000000-0005-0000-0000-00002B000000}"/>
    <cellStyle name="Comma 5" xfId="5" xr:uid="{00000000-0005-0000-0000-00002C000000}"/>
    <cellStyle name="Comma 5 2" xfId="84" xr:uid="{00000000-0005-0000-0000-00002D000000}"/>
    <cellStyle name="Comma 5 2 2" xfId="108" xr:uid="{00000000-0005-0000-0000-00002E000000}"/>
    <cellStyle name="Comma 5 3" xfId="98" xr:uid="{00000000-0005-0000-0000-00002F000000}"/>
    <cellStyle name="Comma 6" xfId="76" xr:uid="{00000000-0005-0000-0000-000030000000}"/>
    <cellStyle name="Comma 6 2" xfId="90" xr:uid="{00000000-0005-0000-0000-000031000000}"/>
    <cellStyle name="Comma 6 2 2" xfId="114" xr:uid="{00000000-0005-0000-0000-000032000000}"/>
    <cellStyle name="Comma 6 3" xfId="104" xr:uid="{00000000-0005-0000-0000-000033000000}"/>
    <cellStyle name="Explanatory Text 2" xfId="47" xr:uid="{00000000-0005-0000-0000-000034000000}"/>
    <cellStyle name="Good 2" xfId="48" xr:uid="{00000000-0005-0000-0000-000035000000}"/>
    <cellStyle name="Heading 1 2" xfId="49" xr:uid="{00000000-0005-0000-0000-000036000000}"/>
    <cellStyle name="Heading 2 2" xfId="50" xr:uid="{00000000-0005-0000-0000-000037000000}"/>
    <cellStyle name="Heading 3 2" xfId="51" xr:uid="{00000000-0005-0000-0000-000038000000}"/>
    <cellStyle name="Heading 4 2" xfId="52" xr:uid="{00000000-0005-0000-0000-000039000000}"/>
    <cellStyle name="Input 2" xfId="53" xr:uid="{00000000-0005-0000-0000-00003A000000}"/>
    <cellStyle name="Linked Cell 2" xfId="54" xr:uid="{00000000-0005-0000-0000-00003B000000}"/>
    <cellStyle name="Neutral 2" xfId="15" xr:uid="{00000000-0005-0000-0000-00003C000000}"/>
    <cellStyle name="Neutral 3" xfId="55" xr:uid="{00000000-0005-0000-0000-00003D000000}"/>
    <cellStyle name="Normal" xfId="0" builtinId="0"/>
    <cellStyle name="Normal 10" xfId="74" xr:uid="{00000000-0005-0000-0000-00003F000000}"/>
    <cellStyle name="Normal 10 2" xfId="88" xr:uid="{00000000-0005-0000-0000-000040000000}"/>
    <cellStyle name="Normal 10 2 2" xfId="112" xr:uid="{00000000-0005-0000-0000-000041000000}"/>
    <cellStyle name="Normal 10 3" xfId="93" xr:uid="{00000000-0005-0000-0000-000042000000}"/>
    <cellStyle name="Normal 10 4" xfId="102" xr:uid="{00000000-0005-0000-0000-000043000000}"/>
    <cellStyle name="Normal 11" xfId="75" xr:uid="{00000000-0005-0000-0000-000044000000}"/>
    <cellStyle name="Normal 11 2" xfId="89" xr:uid="{00000000-0005-0000-0000-000045000000}"/>
    <cellStyle name="Normal 11 2 2" xfId="113" xr:uid="{00000000-0005-0000-0000-000046000000}"/>
    <cellStyle name="Normal 11 3" xfId="96" xr:uid="{00000000-0005-0000-0000-000047000000}"/>
    <cellStyle name="Normal 11 4" xfId="103" xr:uid="{00000000-0005-0000-0000-000048000000}"/>
    <cellStyle name="Normal 12" xfId="80" xr:uid="{00000000-0005-0000-0000-000049000000}"/>
    <cellStyle name="Normal 13" xfId="95" xr:uid="{00000000-0005-0000-0000-00004A000000}"/>
    <cellStyle name="Normal 2" xfId="2" xr:uid="{00000000-0005-0000-0000-00004B000000}"/>
    <cellStyle name="Normal 2 2" xfId="56" xr:uid="{00000000-0005-0000-0000-00004C000000}"/>
    <cellStyle name="Normal 2 3" xfId="57" xr:uid="{00000000-0005-0000-0000-00004D000000}"/>
    <cellStyle name="Normal 2 4" xfId="81" xr:uid="{00000000-0005-0000-0000-00004E000000}"/>
    <cellStyle name="Normal 3" xfId="8" xr:uid="{00000000-0005-0000-0000-00004F000000}"/>
    <cellStyle name="Normal 3 2" xfId="13" xr:uid="{00000000-0005-0000-0000-000050000000}"/>
    <cellStyle name="Normal 3 2 2" xfId="58" xr:uid="{00000000-0005-0000-0000-000051000000}"/>
    <cellStyle name="Normal 3_HavelvacN2axjusakN3" xfId="16" xr:uid="{00000000-0005-0000-0000-000052000000}"/>
    <cellStyle name="Normal 4" xfId="11" xr:uid="{00000000-0005-0000-0000-000053000000}"/>
    <cellStyle name="Normal 4 2" xfId="14" xr:uid="{00000000-0005-0000-0000-000054000000}"/>
    <cellStyle name="Normal 5" xfId="17" xr:uid="{00000000-0005-0000-0000-000055000000}"/>
    <cellStyle name="Normal 5 2" xfId="59" xr:uid="{00000000-0005-0000-0000-000056000000}"/>
    <cellStyle name="Normal 5 2 2" xfId="78" xr:uid="{00000000-0005-0000-0000-000057000000}"/>
    <cellStyle name="Normal 5 2 2 2" xfId="92" xr:uid="{00000000-0005-0000-0000-000058000000}"/>
    <cellStyle name="Normal 5 2 2 2 2" xfId="116" xr:uid="{00000000-0005-0000-0000-000059000000}"/>
    <cellStyle name="Normal 5 2 2 3" xfId="106" xr:uid="{00000000-0005-0000-0000-00005A000000}"/>
    <cellStyle name="Normal 5 2 3" xfId="86" xr:uid="{00000000-0005-0000-0000-00005B000000}"/>
    <cellStyle name="Normal 5 2 3 2" xfId="110" xr:uid="{00000000-0005-0000-0000-00005C000000}"/>
    <cellStyle name="Normal 5 2 4" xfId="100" xr:uid="{00000000-0005-0000-0000-00005D000000}"/>
    <cellStyle name="Normal 5 3" xfId="118" xr:uid="{00000000-0005-0000-0000-00005E000000}"/>
    <cellStyle name="Normal 6" xfId="60" xr:uid="{00000000-0005-0000-0000-00005F000000}"/>
    <cellStyle name="Normal 7" xfId="61" xr:uid="{00000000-0005-0000-0000-000060000000}"/>
    <cellStyle name="Normal 8" xfId="4" xr:uid="{00000000-0005-0000-0000-000061000000}"/>
    <cellStyle name="Normal 8 2" xfId="83" xr:uid="{00000000-0005-0000-0000-000062000000}"/>
    <cellStyle name="Normal 8 2 2" xfId="107" xr:uid="{00000000-0005-0000-0000-000063000000}"/>
    <cellStyle name="Normal 8 3" xfId="97" xr:uid="{00000000-0005-0000-0000-000064000000}"/>
    <cellStyle name="Normal 9" xfId="73" xr:uid="{00000000-0005-0000-0000-000065000000}"/>
    <cellStyle name="Normal 9 2" xfId="87" xr:uid="{00000000-0005-0000-0000-000066000000}"/>
    <cellStyle name="Normal 9 2 2" xfId="111" xr:uid="{00000000-0005-0000-0000-000067000000}"/>
    <cellStyle name="Normal 9 3" xfId="101" xr:uid="{00000000-0005-0000-0000-000068000000}"/>
    <cellStyle name="Note 2" xfId="62" xr:uid="{00000000-0005-0000-0000-000069000000}"/>
    <cellStyle name="Output 2" xfId="63" xr:uid="{00000000-0005-0000-0000-00006A000000}"/>
    <cellStyle name="Percent 2" xfId="7" xr:uid="{00000000-0005-0000-0000-00006B000000}"/>
    <cellStyle name="SN_241" xfId="79" xr:uid="{00000000-0005-0000-0000-00006C000000}"/>
    <cellStyle name="SN10_bold" xfId="117" xr:uid="{00000000-0005-0000-0000-00006D000000}"/>
    <cellStyle name="Style 1" xfId="64" xr:uid="{00000000-0005-0000-0000-00006E000000}"/>
    <cellStyle name="Style 1 2" xfId="65" xr:uid="{00000000-0005-0000-0000-00006F000000}"/>
    <cellStyle name="Style 1 2 2" xfId="72" xr:uid="{00000000-0005-0000-0000-000070000000}"/>
    <cellStyle name="Style 1_verchnakan_ax21-25_2018" xfId="66" xr:uid="{00000000-0005-0000-0000-000071000000}"/>
    <cellStyle name="Title 2" xfId="67" xr:uid="{00000000-0005-0000-0000-000072000000}"/>
    <cellStyle name="Total 2" xfId="68" xr:uid="{00000000-0005-0000-0000-000073000000}"/>
    <cellStyle name="Warning Text 2" xfId="69" xr:uid="{00000000-0005-0000-0000-000074000000}"/>
    <cellStyle name="Обычный 2" xfId="70" xr:uid="{00000000-0005-0000-0000-000075000000}"/>
    <cellStyle name="Обычный 2 2" xfId="71" xr:uid="{00000000-0005-0000-0000-000076000000}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ak.Karapetyan\Downloads\kap254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Կապիտալ - բյուջե"/>
    </sheetNames>
    <sheetDataSet>
      <sheetData sheetId="0">
        <row r="86">
          <cell r="D86">
            <v>114662614.09999999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5"/>
  <sheetViews>
    <sheetView tabSelected="1" view="pageBreakPreview" zoomScale="80" zoomScaleNormal="100" zoomScaleSheetLayoutView="80" workbookViewId="0">
      <pane ySplit="8" topLeftCell="A762" activePane="bottomLeft" state="frozen"/>
      <selection pane="bottomLeft" activeCell="F764" sqref="F764"/>
    </sheetView>
  </sheetViews>
  <sheetFormatPr defaultRowHeight="16.5" x14ac:dyDescent="0.2"/>
  <cols>
    <col min="1" max="1" width="11" style="1" customWidth="1"/>
    <col min="2" max="2" width="15.42578125" style="1" customWidth="1"/>
    <col min="3" max="3" width="60.140625" style="2" customWidth="1"/>
    <col min="4" max="4" width="21.140625" style="29" customWidth="1"/>
    <col min="5" max="7" width="21.140625" style="3" customWidth="1"/>
    <col min="8" max="8" width="18.85546875" style="3" customWidth="1"/>
    <col min="9" max="9" width="16.42578125" style="2" customWidth="1"/>
    <col min="10" max="10" width="15.85546875" style="2" customWidth="1"/>
    <col min="11" max="16384" width="9.140625" style="2"/>
  </cols>
  <sheetData>
    <row r="1" spans="1:10" x14ac:dyDescent="0.2">
      <c r="A1" s="35" t="s">
        <v>0</v>
      </c>
      <c r="B1" s="35"/>
      <c r="C1" s="35"/>
      <c r="D1" s="35"/>
      <c r="E1" s="35"/>
      <c r="F1" s="35"/>
      <c r="G1" s="35"/>
      <c r="H1" s="35"/>
      <c r="I1" s="4"/>
      <c r="J1" s="5"/>
    </row>
    <row r="2" spans="1:10" x14ac:dyDescent="0.2">
      <c r="A2" s="35" t="s">
        <v>2</v>
      </c>
      <c r="B2" s="35"/>
      <c r="C2" s="35"/>
      <c r="D2" s="35"/>
      <c r="E2" s="35"/>
      <c r="F2" s="35"/>
      <c r="G2" s="35"/>
      <c r="H2" s="35"/>
    </row>
    <row r="3" spans="1:10" x14ac:dyDescent="0.2">
      <c r="A3" s="36" t="s">
        <v>3</v>
      </c>
      <c r="B3" s="36"/>
      <c r="C3" s="36"/>
      <c r="D3" s="36"/>
      <c r="E3" s="36"/>
      <c r="F3" s="36"/>
      <c r="G3" s="36"/>
      <c r="H3" s="36"/>
    </row>
    <row r="4" spans="1:10" x14ac:dyDescent="0.2">
      <c r="A4" s="28"/>
      <c r="B4" s="28"/>
      <c r="C4" s="28"/>
      <c r="D4" s="30"/>
      <c r="E4" s="28"/>
      <c r="F4" s="28"/>
      <c r="G4" s="28"/>
      <c r="H4" s="28"/>
    </row>
    <row r="5" spans="1:10" x14ac:dyDescent="0.2">
      <c r="A5" s="6"/>
      <c r="B5" s="6"/>
      <c r="C5" s="28"/>
      <c r="D5" s="30"/>
      <c r="E5" s="7"/>
      <c r="F5" s="7"/>
      <c r="G5" s="37" t="s">
        <v>1</v>
      </c>
      <c r="H5" s="37"/>
    </row>
    <row r="6" spans="1:10" x14ac:dyDescent="0.2">
      <c r="A6" s="33" t="s">
        <v>4</v>
      </c>
      <c r="B6" s="33"/>
      <c r="C6" s="33" t="s">
        <v>5</v>
      </c>
      <c r="D6" s="34" t="s">
        <v>6</v>
      </c>
      <c r="E6" s="33" t="s">
        <v>7</v>
      </c>
      <c r="F6" s="33"/>
      <c r="G6" s="33"/>
      <c r="H6" s="33"/>
    </row>
    <row r="7" spans="1:10" ht="82.5" x14ac:dyDescent="0.2">
      <c r="A7" s="27" t="s">
        <v>8</v>
      </c>
      <c r="B7" s="27" t="s">
        <v>716</v>
      </c>
      <c r="C7" s="33"/>
      <c r="D7" s="34"/>
      <c r="E7" s="27" t="s">
        <v>9</v>
      </c>
      <c r="F7" s="27" t="s">
        <v>10</v>
      </c>
      <c r="G7" s="27" t="s">
        <v>11</v>
      </c>
      <c r="H7" s="27" t="s">
        <v>12</v>
      </c>
    </row>
    <row r="8" spans="1:10" ht="26.25" customHeight="1" x14ac:dyDescent="0.2">
      <c r="A8" s="8"/>
      <c r="B8" s="8"/>
      <c r="C8" s="27" t="s">
        <v>13</v>
      </c>
      <c r="D8" s="54">
        <f>+D9+D12+D16+D26+D29+D37+D91+D172+D180+D186+D191+D198+D659+D662+D667+D672+D675+D679+D682+D685+D688+D691+D696+D699+D704+D709+D714+D718+D721+D724+D729+D734+D774+D778+D782+D785+D788+D791+D794+D797+D800+D803</f>
        <v>588135817.696859</v>
      </c>
      <c r="E8" s="54">
        <f t="shared" ref="E8:H8" si="0">+E9+E12+E16+E26+E29+E37+E91+E172+E180+E186+E191+E198+E659+E662+E667+E672+E675+E679+E682+E685+E688+E691+E696+E699+E704+E709+E714+E718+E721+E724+E729+E734+E774+E778+E782+E785+E788+E791+E794+E797+E800+E803</f>
        <v>442742388.78900003</v>
      </c>
      <c r="F8" s="54">
        <f t="shared" si="0"/>
        <v>97893888.607744977</v>
      </c>
      <c r="G8" s="54">
        <f t="shared" si="0"/>
        <v>4007404.8000000003</v>
      </c>
      <c r="H8" s="54">
        <f t="shared" si="0"/>
        <v>43492135.500114001</v>
      </c>
      <c r="I8" s="9"/>
      <c r="J8" s="9"/>
    </row>
    <row r="9" spans="1:10" x14ac:dyDescent="0.2">
      <c r="A9" s="8"/>
      <c r="B9" s="8"/>
      <c r="C9" s="32" t="s">
        <v>14</v>
      </c>
      <c r="D9" s="46">
        <v>85800</v>
      </c>
      <c r="E9" s="46">
        <v>0</v>
      </c>
      <c r="F9" s="46">
        <v>0</v>
      </c>
      <c r="G9" s="46">
        <v>0</v>
      </c>
      <c r="H9" s="46">
        <v>85800</v>
      </c>
      <c r="I9" s="10"/>
      <c r="J9" s="10"/>
    </row>
    <row r="10" spans="1:10" x14ac:dyDescent="0.2">
      <c r="A10" s="8"/>
      <c r="B10" s="8"/>
      <c r="C10" s="11" t="s">
        <v>15</v>
      </c>
      <c r="D10" s="47"/>
      <c r="E10" s="47"/>
      <c r="F10" s="47"/>
      <c r="G10" s="47"/>
      <c r="H10" s="47"/>
    </row>
    <row r="11" spans="1:10" ht="33" x14ac:dyDescent="0.2">
      <c r="A11" s="11" t="s">
        <v>16</v>
      </c>
      <c r="B11" s="11" t="s">
        <v>17</v>
      </c>
      <c r="C11" s="8" t="s">
        <v>18</v>
      </c>
      <c r="D11" s="48">
        <v>85800</v>
      </c>
      <c r="E11" s="48">
        <v>0</v>
      </c>
      <c r="F11" s="48">
        <v>0</v>
      </c>
      <c r="G11" s="48">
        <v>0</v>
      </c>
      <c r="H11" s="48">
        <v>85800</v>
      </c>
    </row>
    <row r="12" spans="1:10" x14ac:dyDescent="0.2">
      <c r="A12" s="8"/>
      <c r="B12" s="8"/>
      <c r="C12" s="32" t="s">
        <v>19</v>
      </c>
      <c r="D12" s="46">
        <v>367279</v>
      </c>
      <c r="E12" s="46">
        <v>0</v>
      </c>
      <c r="F12" s="46">
        <v>191490</v>
      </c>
      <c r="G12" s="46">
        <v>0</v>
      </c>
      <c r="H12" s="46">
        <v>175789</v>
      </c>
    </row>
    <row r="13" spans="1:10" x14ac:dyDescent="0.2">
      <c r="A13" s="8"/>
      <c r="B13" s="8"/>
      <c r="C13" s="11" t="s">
        <v>15</v>
      </c>
      <c r="D13" s="47"/>
      <c r="E13" s="47"/>
      <c r="F13" s="47"/>
      <c r="G13" s="47"/>
      <c r="H13" s="47"/>
    </row>
    <row r="14" spans="1:10" ht="33" x14ac:dyDescent="0.2">
      <c r="A14" s="11" t="s">
        <v>20</v>
      </c>
      <c r="B14" s="11" t="s">
        <v>17</v>
      </c>
      <c r="C14" s="8" t="s">
        <v>21</v>
      </c>
      <c r="D14" s="48">
        <v>175789</v>
      </c>
      <c r="E14" s="48">
        <v>0</v>
      </c>
      <c r="F14" s="48">
        <v>0</v>
      </c>
      <c r="G14" s="48">
        <v>0</v>
      </c>
      <c r="H14" s="48">
        <v>175789</v>
      </c>
    </row>
    <row r="15" spans="1:10" x14ac:dyDescent="0.2">
      <c r="A15" s="11" t="s">
        <v>20</v>
      </c>
      <c r="B15" s="11" t="s">
        <v>22</v>
      </c>
      <c r="C15" s="8" t="s">
        <v>23</v>
      </c>
      <c r="D15" s="48">
        <v>191490</v>
      </c>
      <c r="E15" s="48">
        <v>0</v>
      </c>
      <c r="F15" s="48">
        <v>191490</v>
      </c>
      <c r="G15" s="48">
        <v>0</v>
      </c>
      <c r="H15" s="48">
        <v>0</v>
      </c>
    </row>
    <row r="16" spans="1:10" x14ac:dyDescent="0.2">
      <c r="A16" s="8"/>
      <c r="B16" s="8"/>
      <c r="C16" s="32" t="s">
        <v>24</v>
      </c>
      <c r="D16" s="46">
        <v>258469.7</v>
      </c>
      <c r="E16" s="46">
        <v>0</v>
      </c>
      <c r="F16" s="46">
        <v>0</v>
      </c>
      <c r="G16" s="46">
        <v>0</v>
      </c>
      <c r="H16" s="46">
        <v>258469.7</v>
      </c>
    </row>
    <row r="17" spans="1:8" x14ac:dyDescent="0.2">
      <c r="A17" s="8"/>
      <c r="B17" s="8"/>
      <c r="C17" s="11" t="s">
        <v>15</v>
      </c>
      <c r="D17" s="47"/>
      <c r="E17" s="47"/>
      <c r="F17" s="47"/>
      <c r="G17" s="47"/>
      <c r="H17" s="47"/>
    </row>
    <row r="18" spans="1:8" ht="33" x14ac:dyDescent="0.2">
      <c r="A18" s="11" t="s">
        <v>25</v>
      </c>
      <c r="B18" s="11" t="s">
        <v>26</v>
      </c>
      <c r="C18" s="8" t="s">
        <v>27</v>
      </c>
      <c r="D18" s="48">
        <v>25000</v>
      </c>
      <c r="E18" s="48">
        <v>0</v>
      </c>
      <c r="F18" s="48">
        <v>0</v>
      </c>
      <c r="G18" s="48">
        <v>0</v>
      </c>
      <c r="H18" s="48">
        <v>25000</v>
      </c>
    </row>
    <row r="19" spans="1:8" ht="49.5" x14ac:dyDescent="0.2">
      <c r="A19" s="11" t="s">
        <v>28</v>
      </c>
      <c r="B19" s="11" t="s">
        <v>17</v>
      </c>
      <c r="C19" s="8" t="s">
        <v>29</v>
      </c>
      <c r="D19" s="48">
        <v>58130</v>
      </c>
      <c r="E19" s="48">
        <v>0</v>
      </c>
      <c r="F19" s="48">
        <v>0</v>
      </c>
      <c r="G19" s="48">
        <v>0</v>
      </c>
      <c r="H19" s="48">
        <v>58130</v>
      </c>
    </row>
    <row r="20" spans="1:8" ht="49.5" x14ac:dyDescent="0.2">
      <c r="A20" s="11" t="s">
        <v>28</v>
      </c>
      <c r="B20" s="11" t="s">
        <v>26</v>
      </c>
      <c r="C20" s="8" t="s">
        <v>30</v>
      </c>
      <c r="D20" s="48">
        <v>4748.7</v>
      </c>
      <c r="E20" s="48">
        <v>0</v>
      </c>
      <c r="F20" s="48">
        <v>0</v>
      </c>
      <c r="G20" s="48">
        <v>0</v>
      </c>
      <c r="H20" s="48">
        <v>4748.7</v>
      </c>
    </row>
    <row r="21" spans="1:8" ht="49.5" x14ac:dyDescent="0.2">
      <c r="A21" s="11" t="s">
        <v>28</v>
      </c>
      <c r="B21" s="11" t="s">
        <v>22</v>
      </c>
      <c r="C21" s="8" t="s">
        <v>31</v>
      </c>
      <c r="D21" s="48">
        <v>74770</v>
      </c>
      <c r="E21" s="48">
        <v>0</v>
      </c>
      <c r="F21" s="48">
        <v>0</v>
      </c>
      <c r="G21" s="48">
        <v>0</v>
      </c>
      <c r="H21" s="48">
        <v>74770</v>
      </c>
    </row>
    <row r="22" spans="1:8" ht="66" x14ac:dyDescent="0.2">
      <c r="A22" s="11" t="s">
        <v>28</v>
      </c>
      <c r="B22" s="11" t="s">
        <v>32</v>
      </c>
      <c r="C22" s="8" t="s">
        <v>33</v>
      </c>
      <c r="D22" s="48">
        <v>12800</v>
      </c>
      <c r="E22" s="48">
        <v>0</v>
      </c>
      <c r="F22" s="48">
        <v>0</v>
      </c>
      <c r="G22" s="48">
        <v>0</v>
      </c>
      <c r="H22" s="48">
        <v>12800</v>
      </c>
    </row>
    <row r="23" spans="1:8" ht="49.5" x14ac:dyDescent="0.2">
      <c r="A23" s="11" t="s">
        <v>28</v>
      </c>
      <c r="B23" s="11" t="s">
        <v>34</v>
      </c>
      <c r="C23" s="8" t="s">
        <v>35</v>
      </c>
      <c r="D23" s="48">
        <v>22793</v>
      </c>
      <c r="E23" s="48">
        <v>0</v>
      </c>
      <c r="F23" s="48">
        <v>0</v>
      </c>
      <c r="G23" s="48">
        <v>0</v>
      </c>
      <c r="H23" s="48">
        <v>22793</v>
      </c>
    </row>
    <row r="24" spans="1:8" ht="33" x14ac:dyDescent="0.2">
      <c r="A24" s="11" t="s">
        <v>28</v>
      </c>
      <c r="B24" s="11" t="s">
        <v>36</v>
      </c>
      <c r="C24" s="8" t="s">
        <v>37</v>
      </c>
      <c r="D24" s="48">
        <v>43228</v>
      </c>
      <c r="E24" s="48">
        <v>0</v>
      </c>
      <c r="F24" s="48">
        <v>0</v>
      </c>
      <c r="G24" s="48">
        <v>0</v>
      </c>
      <c r="H24" s="48">
        <v>43228</v>
      </c>
    </row>
    <row r="25" spans="1:8" ht="33" x14ac:dyDescent="0.2">
      <c r="A25" s="11" t="s">
        <v>28</v>
      </c>
      <c r="B25" s="11" t="s">
        <v>38</v>
      </c>
      <c r="C25" s="8" t="s">
        <v>39</v>
      </c>
      <c r="D25" s="48">
        <v>17000</v>
      </c>
      <c r="E25" s="48">
        <v>0</v>
      </c>
      <c r="F25" s="48">
        <v>0</v>
      </c>
      <c r="G25" s="48">
        <v>0</v>
      </c>
      <c r="H25" s="48">
        <v>17000</v>
      </c>
    </row>
    <row r="26" spans="1:8" x14ac:dyDescent="0.2">
      <c r="A26" s="8"/>
      <c r="B26" s="8"/>
      <c r="C26" s="32" t="s">
        <v>40</v>
      </c>
      <c r="D26" s="46">
        <v>8650</v>
      </c>
      <c r="E26" s="46">
        <v>0</v>
      </c>
      <c r="F26" s="46">
        <v>0</v>
      </c>
      <c r="G26" s="46">
        <v>0</v>
      </c>
      <c r="H26" s="46">
        <v>8650</v>
      </c>
    </row>
    <row r="27" spans="1:8" x14ac:dyDescent="0.2">
      <c r="A27" s="8"/>
      <c r="B27" s="8"/>
      <c r="C27" s="11" t="s">
        <v>15</v>
      </c>
      <c r="D27" s="47"/>
      <c r="E27" s="47"/>
      <c r="F27" s="47"/>
      <c r="G27" s="47"/>
      <c r="H27" s="47"/>
    </row>
    <row r="28" spans="1:8" ht="33" x14ac:dyDescent="0.2">
      <c r="A28" s="11" t="s">
        <v>41</v>
      </c>
      <c r="B28" s="11" t="s">
        <v>17</v>
      </c>
      <c r="C28" s="8" t="s">
        <v>42</v>
      </c>
      <c r="D28" s="48">
        <v>8650</v>
      </c>
      <c r="E28" s="48">
        <v>0</v>
      </c>
      <c r="F28" s="48">
        <v>0</v>
      </c>
      <c r="G28" s="48">
        <v>0</v>
      </c>
      <c r="H28" s="48">
        <v>8650</v>
      </c>
    </row>
    <row r="29" spans="1:8" x14ac:dyDescent="0.2">
      <c r="A29" s="8"/>
      <c r="B29" s="8"/>
      <c r="C29" s="32" t="s">
        <v>43</v>
      </c>
      <c r="D29" s="46">
        <v>1092775.6000000001</v>
      </c>
      <c r="E29" s="46">
        <v>425488</v>
      </c>
      <c r="F29" s="46">
        <v>0</v>
      </c>
      <c r="G29" s="46">
        <v>0</v>
      </c>
      <c r="H29" s="46">
        <v>667287.6</v>
      </c>
    </row>
    <row r="30" spans="1:8" x14ac:dyDescent="0.2">
      <c r="A30" s="8"/>
      <c r="B30" s="8"/>
      <c r="C30" s="11" t="s">
        <v>15</v>
      </c>
      <c r="D30" s="47"/>
      <c r="E30" s="47"/>
      <c r="F30" s="47"/>
      <c r="G30" s="47"/>
      <c r="H30" s="47"/>
    </row>
    <row r="31" spans="1:8" ht="33" x14ac:dyDescent="0.2">
      <c r="A31" s="11" t="s">
        <v>44</v>
      </c>
      <c r="B31" s="11" t="s">
        <v>17</v>
      </c>
      <c r="C31" s="8" t="s">
        <v>45</v>
      </c>
      <c r="D31" s="48">
        <v>647287.6</v>
      </c>
      <c r="E31" s="48">
        <v>0</v>
      </c>
      <c r="F31" s="48">
        <v>0</v>
      </c>
      <c r="G31" s="48">
        <v>0</v>
      </c>
      <c r="H31" s="48">
        <v>647287.6</v>
      </c>
    </row>
    <row r="32" spans="1:8" ht="33" x14ac:dyDescent="0.2">
      <c r="A32" s="11" t="s">
        <v>44</v>
      </c>
      <c r="B32" s="11" t="s">
        <v>26</v>
      </c>
      <c r="C32" s="8" t="s">
        <v>46</v>
      </c>
      <c r="D32" s="48">
        <f>+D34</f>
        <v>425488</v>
      </c>
      <c r="E32" s="48">
        <f>+E34</f>
        <v>425488</v>
      </c>
      <c r="F32" s="48">
        <v>0</v>
      </c>
      <c r="G32" s="48">
        <v>0</v>
      </c>
      <c r="H32" s="48">
        <v>0</v>
      </c>
    </row>
    <row r="33" spans="1:8" x14ac:dyDescent="0.2">
      <c r="A33" s="11"/>
      <c r="B33" s="11"/>
      <c r="C33" s="12" t="s">
        <v>320</v>
      </c>
      <c r="D33" s="48"/>
      <c r="E33" s="48"/>
      <c r="F33" s="48"/>
      <c r="G33" s="48"/>
      <c r="H33" s="48"/>
    </row>
    <row r="34" spans="1:8" ht="27" x14ac:dyDescent="0.2">
      <c r="A34" s="11"/>
      <c r="B34" s="11"/>
      <c r="C34" s="12" t="s">
        <v>335</v>
      </c>
      <c r="D34" s="48">
        <f>SUM(E34:H34)</f>
        <v>425488</v>
      </c>
      <c r="E34" s="48">
        <v>425488</v>
      </c>
      <c r="F34" s="48"/>
      <c r="G34" s="48"/>
      <c r="H34" s="48"/>
    </row>
    <row r="35" spans="1:8" ht="33" x14ac:dyDescent="0.2">
      <c r="A35" s="11" t="s">
        <v>44</v>
      </c>
      <c r="B35" s="11" t="s">
        <v>22</v>
      </c>
      <c r="C35" s="8" t="s">
        <v>47</v>
      </c>
      <c r="D35" s="48">
        <v>20000</v>
      </c>
      <c r="E35" s="48">
        <v>0</v>
      </c>
      <c r="F35" s="48">
        <v>0</v>
      </c>
      <c r="G35" s="48">
        <v>0</v>
      </c>
      <c r="H35" s="48">
        <v>20000</v>
      </c>
    </row>
    <row r="36" spans="1:8" x14ac:dyDescent="0.2">
      <c r="A36" s="11"/>
      <c r="B36" s="11"/>
      <c r="C36" s="8"/>
      <c r="D36" s="48"/>
      <c r="E36" s="48"/>
      <c r="F36" s="48"/>
      <c r="G36" s="48"/>
      <c r="H36" s="48"/>
    </row>
    <row r="37" spans="1:8" ht="33" x14ac:dyDescent="0.2">
      <c r="A37" s="8"/>
      <c r="B37" s="8"/>
      <c r="C37" s="32" t="s">
        <v>336</v>
      </c>
      <c r="D37" s="46">
        <f>+D39+D40+D44+D45+D49+D50+D53+D54+D59+D64+D65+D75+D78+D79+D80+D81+D82+D83+D84+D89+D90</f>
        <v>84375187.999999985</v>
      </c>
      <c r="E37" s="46">
        <f t="shared" ref="E37:H37" si="1">+E39+E40+E44+E45+E49+E50+E53+E54+E59+E64+E65+E75+E78+E79+E80+E81+E82+E83+E84+E89+E90</f>
        <v>9986173.8000000007</v>
      </c>
      <c r="F37" s="46">
        <f t="shared" si="1"/>
        <v>71428325.5</v>
      </c>
      <c r="G37" s="46">
        <f t="shared" si="1"/>
        <v>1700600</v>
      </c>
      <c r="H37" s="46">
        <f t="shared" si="1"/>
        <v>1260088.7000000002</v>
      </c>
    </row>
    <row r="38" spans="1:8" x14ac:dyDescent="0.2">
      <c r="A38" s="8"/>
      <c r="B38" s="8"/>
      <c r="C38" s="13" t="s">
        <v>15</v>
      </c>
      <c r="D38" s="47"/>
      <c r="E38" s="47"/>
      <c r="F38" s="47"/>
      <c r="G38" s="47"/>
      <c r="H38" s="47"/>
    </row>
    <row r="39" spans="1:8" ht="49.5" x14ac:dyDescent="0.2">
      <c r="A39" s="19" t="s">
        <v>48</v>
      </c>
      <c r="B39" s="19" t="s">
        <v>17</v>
      </c>
      <c r="C39" s="38" t="s">
        <v>49</v>
      </c>
      <c r="D39" s="48">
        <v>21900</v>
      </c>
      <c r="E39" s="48">
        <v>0</v>
      </c>
      <c r="F39" s="48">
        <v>0</v>
      </c>
      <c r="G39" s="48">
        <v>0</v>
      </c>
      <c r="H39" s="48">
        <v>21900</v>
      </c>
    </row>
    <row r="40" spans="1:8" x14ac:dyDescent="0.2">
      <c r="A40" s="19" t="s">
        <v>50</v>
      </c>
      <c r="B40" s="19" t="s">
        <v>26</v>
      </c>
      <c r="C40" s="38" t="s">
        <v>51</v>
      </c>
      <c r="D40" s="48">
        <f>SUM(D42:D43)</f>
        <v>672000</v>
      </c>
      <c r="E40" s="48">
        <v>0</v>
      </c>
      <c r="F40" s="48">
        <v>550000</v>
      </c>
      <c r="G40" s="48">
        <v>122000</v>
      </c>
      <c r="H40" s="48">
        <v>0</v>
      </c>
    </row>
    <row r="41" spans="1:8" x14ac:dyDescent="0.2">
      <c r="A41" s="19"/>
      <c r="B41" s="19"/>
      <c r="C41" s="39" t="s">
        <v>320</v>
      </c>
      <c r="D41" s="48"/>
      <c r="E41" s="48"/>
      <c r="F41" s="48"/>
      <c r="G41" s="48"/>
      <c r="H41" s="48"/>
    </row>
    <row r="42" spans="1:8" x14ac:dyDescent="0.2">
      <c r="A42" s="19"/>
      <c r="B42" s="19"/>
      <c r="C42" s="39" t="s">
        <v>316</v>
      </c>
      <c r="D42" s="45">
        <f>SUM(E42:H42)</f>
        <v>550000</v>
      </c>
      <c r="E42" s="45"/>
      <c r="F42" s="45">
        <v>550000</v>
      </c>
      <c r="G42" s="45"/>
      <c r="H42" s="45"/>
    </row>
    <row r="43" spans="1:8" ht="27" x14ac:dyDescent="0.2">
      <c r="A43" s="19"/>
      <c r="B43" s="19"/>
      <c r="C43" s="39" t="s">
        <v>317</v>
      </c>
      <c r="D43" s="45">
        <f>SUM(E43:H43)</f>
        <v>122000</v>
      </c>
      <c r="E43" s="45"/>
      <c r="F43" s="45"/>
      <c r="G43" s="45">
        <v>122000</v>
      </c>
      <c r="H43" s="45"/>
    </row>
    <row r="44" spans="1:8" ht="33" x14ac:dyDescent="0.2">
      <c r="A44" s="19" t="s">
        <v>50</v>
      </c>
      <c r="B44" s="19" t="s">
        <v>52</v>
      </c>
      <c r="C44" s="38" t="s">
        <v>53</v>
      </c>
      <c r="D44" s="48">
        <v>2700000</v>
      </c>
      <c r="E44" s="48">
        <v>2700000</v>
      </c>
      <c r="F44" s="48">
        <v>0</v>
      </c>
      <c r="G44" s="48">
        <v>0</v>
      </c>
      <c r="H44" s="48">
        <v>0</v>
      </c>
    </row>
    <row r="45" spans="1:8" ht="33" x14ac:dyDescent="0.2">
      <c r="A45" s="19" t="s">
        <v>50</v>
      </c>
      <c r="B45" s="19" t="s">
        <v>54</v>
      </c>
      <c r="C45" s="38" t="s">
        <v>55</v>
      </c>
      <c r="D45" s="48">
        <f>SUM(D47:D48)</f>
        <v>400000</v>
      </c>
      <c r="E45" s="48">
        <f t="shared" ref="E45:G45" si="2">SUM(E47:E48)</f>
        <v>0</v>
      </c>
      <c r="F45" s="48">
        <f t="shared" si="2"/>
        <v>340000</v>
      </c>
      <c r="G45" s="48">
        <f t="shared" si="2"/>
        <v>60000</v>
      </c>
      <c r="H45" s="48">
        <f>SUM(H47:H48)</f>
        <v>0</v>
      </c>
    </row>
    <row r="46" spans="1:8" x14ac:dyDescent="0.2">
      <c r="A46" s="19"/>
      <c r="B46" s="19"/>
      <c r="C46" s="39" t="s">
        <v>320</v>
      </c>
      <c r="D46" s="48"/>
      <c r="E46" s="48"/>
      <c r="F46" s="48"/>
      <c r="G46" s="48"/>
      <c r="H46" s="48"/>
    </row>
    <row r="47" spans="1:8" ht="105.75" customHeight="1" x14ac:dyDescent="0.2">
      <c r="A47" s="19"/>
      <c r="B47" s="19"/>
      <c r="C47" s="39" t="s">
        <v>318</v>
      </c>
      <c r="D47" s="45">
        <f>SUM(E47:H47)</f>
        <v>151776.4</v>
      </c>
      <c r="E47" s="45"/>
      <c r="F47" s="45">
        <v>151776.4</v>
      </c>
      <c r="G47" s="45"/>
      <c r="H47" s="45"/>
    </row>
    <row r="48" spans="1:8" ht="27" x14ac:dyDescent="0.2">
      <c r="A48" s="19"/>
      <c r="B48" s="19"/>
      <c r="C48" s="39" t="s">
        <v>319</v>
      </c>
      <c r="D48" s="45">
        <f>SUM(E48:H48)</f>
        <v>248223.6</v>
      </c>
      <c r="E48" s="45"/>
      <c r="F48" s="45">
        <v>188223.6</v>
      </c>
      <c r="G48" s="45">
        <v>60000</v>
      </c>
      <c r="H48" s="45"/>
    </row>
    <row r="49" spans="1:8" x14ac:dyDescent="0.2">
      <c r="A49" s="19" t="s">
        <v>50</v>
      </c>
      <c r="B49" s="19" t="s">
        <v>56</v>
      </c>
      <c r="C49" s="38" t="s">
        <v>57</v>
      </c>
      <c r="D49" s="48">
        <f>SUM(E49:H49)</f>
        <v>2000000</v>
      </c>
      <c r="E49" s="48">
        <v>500000</v>
      </c>
      <c r="F49" s="48">
        <v>0</v>
      </c>
      <c r="G49" s="48">
        <v>1500000</v>
      </c>
      <c r="H49" s="48">
        <v>0</v>
      </c>
    </row>
    <row r="50" spans="1:8" ht="33" x14ac:dyDescent="0.2">
      <c r="A50" s="19" t="s">
        <v>50</v>
      </c>
      <c r="B50" s="19" t="s">
        <v>58</v>
      </c>
      <c r="C50" s="38" t="s">
        <v>59</v>
      </c>
      <c r="D50" s="48">
        <f>+D52</f>
        <v>288863.8</v>
      </c>
      <c r="E50" s="48">
        <f>+E52</f>
        <v>0</v>
      </c>
      <c r="F50" s="48">
        <f>+F52</f>
        <v>288863.8</v>
      </c>
      <c r="G50" s="48">
        <f t="shared" ref="G50:H50" si="3">+G52</f>
        <v>0</v>
      </c>
      <c r="H50" s="48">
        <f t="shared" si="3"/>
        <v>0</v>
      </c>
    </row>
    <row r="51" spans="1:8" x14ac:dyDescent="0.2">
      <c r="A51" s="19"/>
      <c r="B51" s="19"/>
      <c r="C51" s="39" t="s">
        <v>320</v>
      </c>
      <c r="D51" s="48"/>
      <c r="E51" s="48"/>
      <c r="F51" s="48"/>
      <c r="G51" s="48"/>
      <c r="H51" s="48"/>
    </row>
    <row r="52" spans="1:8" ht="27" x14ac:dyDescent="0.2">
      <c r="A52" s="19"/>
      <c r="B52" s="19"/>
      <c r="C52" s="39" t="s">
        <v>321</v>
      </c>
      <c r="D52" s="45">
        <f>SUM(E52:H52)</f>
        <v>288863.8</v>
      </c>
      <c r="E52" s="45"/>
      <c r="F52" s="45">
        <v>288863.8</v>
      </c>
      <c r="G52" s="45"/>
      <c r="H52" s="45"/>
    </row>
    <row r="53" spans="1:8" ht="33" x14ac:dyDescent="0.2">
      <c r="A53" s="19" t="s">
        <v>60</v>
      </c>
      <c r="B53" s="19" t="s">
        <v>61</v>
      </c>
      <c r="C53" s="38" t="s">
        <v>62</v>
      </c>
      <c r="D53" s="48">
        <v>1000000</v>
      </c>
      <c r="E53" s="48">
        <v>0</v>
      </c>
      <c r="F53" s="48">
        <v>1000000</v>
      </c>
      <c r="G53" s="48">
        <v>0</v>
      </c>
      <c r="H53" s="48">
        <v>0</v>
      </c>
    </row>
    <row r="54" spans="1:8" ht="33" x14ac:dyDescent="0.2">
      <c r="A54" s="19" t="s">
        <v>63</v>
      </c>
      <c r="B54" s="19" t="s">
        <v>61</v>
      </c>
      <c r="C54" s="38" t="s">
        <v>64</v>
      </c>
      <c r="D54" s="48">
        <f>SUM(E54:H54)</f>
        <v>59000000</v>
      </c>
      <c r="E54" s="48">
        <f>SUM(E56:E58)</f>
        <v>1500000</v>
      </c>
      <c r="F54" s="48">
        <f>SUM(F56:F58)</f>
        <v>57500000</v>
      </c>
      <c r="G54" s="48">
        <f t="shared" ref="G54:H54" si="4">SUM(G56:G58)</f>
        <v>0</v>
      </c>
      <c r="H54" s="48">
        <f t="shared" si="4"/>
        <v>0</v>
      </c>
    </row>
    <row r="55" spans="1:8" x14ac:dyDescent="0.2">
      <c r="A55" s="19"/>
      <c r="B55" s="19"/>
      <c r="C55" s="39" t="s">
        <v>320</v>
      </c>
      <c r="D55" s="48"/>
      <c r="E55" s="48"/>
      <c r="F55" s="48"/>
      <c r="G55" s="48"/>
      <c r="H55" s="48"/>
    </row>
    <row r="56" spans="1:8" ht="27" x14ac:dyDescent="0.2">
      <c r="A56" s="19"/>
      <c r="B56" s="19"/>
      <c r="C56" s="39" t="s">
        <v>699</v>
      </c>
      <c r="D56" s="45">
        <f>SUM(E56:H56)</f>
        <v>1167382</v>
      </c>
      <c r="E56" s="45"/>
      <c r="F56" s="45">
        <v>1167382</v>
      </c>
      <c r="G56" s="45"/>
      <c r="H56" s="45"/>
    </row>
    <row r="57" spans="1:8" ht="27" x14ac:dyDescent="0.2">
      <c r="A57" s="19"/>
      <c r="B57" s="19"/>
      <c r="C57" s="39" t="s">
        <v>698</v>
      </c>
      <c r="D57" s="45">
        <f>SUM(E57:H57)</f>
        <v>1500000</v>
      </c>
      <c r="E57" s="45">
        <v>1500000</v>
      </c>
      <c r="F57" s="45"/>
      <c r="G57" s="45"/>
      <c r="H57" s="45"/>
    </row>
    <row r="58" spans="1:8" x14ac:dyDescent="0.2">
      <c r="A58" s="19"/>
      <c r="B58" s="19"/>
      <c r="C58" s="39" t="s">
        <v>697</v>
      </c>
      <c r="D58" s="45">
        <f>SUM(E58:H58)</f>
        <v>56332618</v>
      </c>
      <c r="E58" s="45"/>
      <c r="F58" s="45">
        <v>56332618</v>
      </c>
      <c r="G58" s="45"/>
      <c r="H58" s="45"/>
    </row>
    <row r="59" spans="1:8" x14ac:dyDescent="0.2">
      <c r="A59" s="19" t="s">
        <v>63</v>
      </c>
      <c r="B59" s="19" t="s">
        <v>65</v>
      </c>
      <c r="C59" s="38" t="s">
        <v>66</v>
      </c>
      <c r="D59" s="48">
        <f>SUM(E59:H59)</f>
        <v>2500000</v>
      </c>
      <c r="E59" s="48">
        <f>SUM(E61:E63)</f>
        <v>0</v>
      </c>
      <c r="F59" s="48">
        <f>SUM(F61:F63)</f>
        <v>2500000</v>
      </c>
      <c r="G59" s="48">
        <f t="shared" ref="G59:H59" si="5">SUM(G61:G63)</f>
        <v>0</v>
      </c>
      <c r="H59" s="48">
        <f t="shared" si="5"/>
        <v>0</v>
      </c>
    </row>
    <row r="60" spans="1:8" x14ac:dyDescent="0.2">
      <c r="A60" s="19"/>
      <c r="B60" s="19"/>
      <c r="C60" s="39" t="s">
        <v>320</v>
      </c>
      <c r="D60" s="45"/>
      <c r="E60" s="45"/>
      <c r="F60" s="45"/>
      <c r="G60" s="45"/>
      <c r="H60" s="45"/>
    </row>
    <row r="61" spans="1:8" ht="27" x14ac:dyDescent="0.2">
      <c r="A61" s="19"/>
      <c r="B61" s="19"/>
      <c r="C61" s="39" t="s">
        <v>701</v>
      </c>
      <c r="D61" s="45">
        <f>SUM(E61:H61)</f>
        <v>409099.1</v>
      </c>
      <c r="E61" s="45"/>
      <c r="F61" s="45">
        <v>409099.1</v>
      </c>
      <c r="G61" s="45"/>
      <c r="H61" s="45"/>
    </row>
    <row r="62" spans="1:8" ht="27" x14ac:dyDescent="0.2">
      <c r="A62" s="19"/>
      <c r="B62" s="19"/>
      <c r="C62" s="39" t="s">
        <v>700</v>
      </c>
      <c r="D62" s="45">
        <f t="shared" ref="D62:D63" si="6">SUM(E62:H62)</f>
        <v>350000</v>
      </c>
      <c r="E62" s="45"/>
      <c r="F62" s="45">
        <v>350000</v>
      </c>
      <c r="G62" s="45"/>
      <c r="H62" s="45"/>
    </row>
    <row r="63" spans="1:8" x14ac:dyDescent="0.2">
      <c r="A63" s="19"/>
      <c r="B63" s="19"/>
      <c r="C63" s="39" t="s">
        <v>697</v>
      </c>
      <c r="D63" s="45">
        <f t="shared" si="6"/>
        <v>1740900.9</v>
      </c>
      <c r="E63" s="45"/>
      <c r="F63" s="45">
        <v>1740900.9</v>
      </c>
      <c r="G63" s="45"/>
      <c r="H63" s="45"/>
    </row>
    <row r="64" spans="1:8" ht="33" x14ac:dyDescent="0.2">
      <c r="A64" s="19" t="s">
        <v>63</v>
      </c>
      <c r="B64" s="19" t="s">
        <v>67</v>
      </c>
      <c r="C64" s="38" t="s">
        <v>68</v>
      </c>
      <c r="D64" s="48">
        <v>5088982</v>
      </c>
      <c r="E64" s="48">
        <v>0</v>
      </c>
      <c r="F64" s="48">
        <v>5088982</v>
      </c>
      <c r="G64" s="48">
        <v>0</v>
      </c>
      <c r="H64" s="48">
        <v>0</v>
      </c>
    </row>
    <row r="65" spans="1:8" ht="33" x14ac:dyDescent="0.2">
      <c r="A65" s="19" t="s">
        <v>69</v>
      </c>
      <c r="B65" s="19" t="s">
        <v>70</v>
      </c>
      <c r="C65" s="38" t="s">
        <v>71</v>
      </c>
      <c r="D65" s="48">
        <f>SUM(D67:D74)</f>
        <v>1917698.2000000002</v>
      </c>
      <c r="E65" s="48">
        <f>SUM(E67:E74)</f>
        <v>1286173.7999999998</v>
      </c>
      <c r="F65" s="48">
        <f t="shared" ref="F65:H65" si="7">SUM(F67:F74)</f>
        <v>631524.4</v>
      </c>
      <c r="G65" s="48">
        <f t="shared" si="7"/>
        <v>0</v>
      </c>
      <c r="H65" s="48">
        <f t="shared" si="7"/>
        <v>0</v>
      </c>
    </row>
    <row r="66" spans="1:8" x14ac:dyDescent="0.2">
      <c r="A66" s="19"/>
      <c r="B66" s="19"/>
      <c r="C66" s="39" t="s">
        <v>320</v>
      </c>
      <c r="D66" s="48"/>
      <c r="E66" s="48"/>
      <c r="F66" s="48"/>
      <c r="G66" s="48"/>
      <c r="H66" s="48"/>
    </row>
    <row r="67" spans="1:8" ht="27" x14ac:dyDescent="0.2">
      <c r="A67" s="19"/>
      <c r="B67" s="19"/>
      <c r="C67" s="39" t="s">
        <v>322</v>
      </c>
      <c r="D67" s="45">
        <f>SUM(E67:H67)</f>
        <v>47109.8</v>
      </c>
      <c r="E67" s="45"/>
      <c r="F67" s="45">
        <v>47109.8</v>
      </c>
      <c r="G67" s="45"/>
      <c r="H67" s="45"/>
    </row>
    <row r="68" spans="1:8" ht="27" x14ac:dyDescent="0.2">
      <c r="A68" s="19"/>
      <c r="B68" s="19"/>
      <c r="C68" s="39" t="s">
        <v>323</v>
      </c>
      <c r="D68" s="45">
        <f t="shared" ref="D68:D74" si="8">SUM(E68:H68)</f>
        <v>125000</v>
      </c>
      <c r="E68" s="45"/>
      <c r="F68" s="45">
        <v>125000</v>
      </c>
      <c r="G68" s="45"/>
      <c r="H68" s="45"/>
    </row>
    <row r="69" spans="1:8" ht="27" x14ac:dyDescent="0.2">
      <c r="A69" s="19"/>
      <c r="B69" s="19"/>
      <c r="C69" s="39" t="s">
        <v>324</v>
      </c>
      <c r="D69" s="45">
        <f t="shared" si="8"/>
        <v>112000</v>
      </c>
      <c r="E69" s="45"/>
      <c r="F69" s="45">
        <v>112000</v>
      </c>
      <c r="G69" s="45"/>
      <c r="H69" s="45"/>
    </row>
    <row r="70" spans="1:8" ht="27" x14ac:dyDescent="0.2">
      <c r="A70" s="19"/>
      <c r="B70" s="19"/>
      <c r="C70" s="39" t="s">
        <v>325</v>
      </c>
      <c r="D70" s="45">
        <f t="shared" si="8"/>
        <v>105000</v>
      </c>
      <c r="E70" s="45"/>
      <c r="F70" s="45">
        <v>105000</v>
      </c>
      <c r="G70" s="45"/>
      <c r="H70" s="45"/>
    </row>
    <row r="71" spans="1:8" ht="27" x14ac:dyDescent="0.2">
      <c r="A71" s="19"/>
      <c r="B71" s="19"/>
      <c r="C71" s="39" t="s">
        <v>326</v>
      </c>
      <c r="D71" s="45">
        <f t="shared" si="8"/>
        <v>98700</v>
      </c>
      <c r="E71" s="45"/>
      <c r="F71" s="45">
        <v>98700</v>
      </c>
      <c r="G71" s="45"/>
      <c r="H71" s="45"/>
    </row>
    <row r="72" spans="1:8" ht="27" x14ac:dyDescent="0.2">
      <c r="A72" s="19"/>
      <c r="B72" s="19"/>
      <c r="C72" s="39" t="s">
        <v>327</v>
      </c>
      <c r="D72" s="45">
        <f t="shared" si="8"/>
        <v>143714.6</v>
      </c>
      <c r="E72" s="45"/>
      <c r="F72" s="45">
        <v>143714.6</v>
      </c>
      <c r="G72" s="45"/>
      <c r="H72" s="45"/>
    </row>
    <row r="73" spans="1:8" ht="27" x14ac:dyDescent="0.2">
      <c r="A73" s="19"/>
      <c r="B73" s="19"/>
      <c r="C73" s="39" t="s">
        <v>328</v>
      </c>
      <c r="D73" s="45">
        <f>SUM(E73:H73)</f>
        <v>694539.2</v>
      </c>
      <c r="E73" s="45">
        <v>694539.2</v>
      </c>
      <c r="F73" s="45"/>
      <c r="G73" s="45"/>
      <c r="H73" s="45"/>
    </row>
    <row r="74" spans="1:8" ht="40.5" x14ac:dyDescent="0.2">
      <c r="A74" s="19"/>
      <c r="B74" s="19"/>
      <c r="C74" s="39" t="s">
        <v>329</v>
      </c>
      <c r="D74" s="45">
        <f t="shared" si="8"/>
        <v>591634.6</v>
      </c>
      <c r="E74" s="45">
        <v>591634.6</v>
      </c>
      <c r="F74" s="45"/>
      <c r="G74" s="45"/>
      <c r="H74" s="45"/>
    </row>
    <row r="75" spans="1:8" ht="33" x14ac:dyDescent="0.2">
      <c r="A75" s="19" t="s">
        <v>69</v>
      </c>
      <c r="B75" s="19" t="s">
        <v>56</v>
      </c>
      <c r="C75" s="38" t="s">
        <v>72</v>
      </c>
      <c r="D75" s="48">
        <f>+D77</f>
        <v>18600</v>
      </c>
      <c r="E75" s="48">
        <f t="shared" ref="E75:F75" si="9">+E77</f>
        <v>0</v>
      </c>
      <c r="F75" s="48">
        <f t="shared" si="9"/>
        <v>0</v>
      </c>
      <c r="G75" s="48">
        <f>+G77</f>
        <v>18600</v>
      </c>
      <c r="H75" s="48">
        <f>+H77</f>
        <v>0</v>
      </c>
    </row>
    <row r="76" spans="1:8" x14ac:dyDescent="0.2">
      <c r="A76" s="19"/>
      <c r="B76" s="19"/>
      <c r="C76" s="39" t="s">
        <v>320</v>
      </c>
      <c r="D76" s="48"/>
      <c r="E76" s="48"/>
      <c r="F76" s="48"/>
      <c r="G76" s="48"/>
      <c r="H76" s="48"/>
    </row>
    <row r="77" spans="1:8" ht="27" x14ac:dyDescent="0.2">
      <c r="A77" s="19"/>
      <c r="B77" s="19"/>
      <c r="C77" s="39" t="s">
        <v>330</v>
      </c>
      <c r="D77" s="45">
        <f>SUM(E77:H77)</f>
        <v>18600</v>
      </c>
      <c r="E77" s="45"/>
      <c r="F77" s="45"/>
      <c r="G77" s="45">
        <v>18600</v>
      </c>
      <c r="H77" s="45"/>
    </row>
    <row r="78" spans="1:8" ht="33" x14ac:dyDescent="0.2">
      <c r="A78" s="19" t="s">
        <v>73</v>
      </c>
      <c r="B78" s="19" t="s">
        <v>17</v>
      </c>
      <c r="C78" s="38" t="s">
        <v>74</v>
      </c>
      <c r="D78" s="48">
        <v>11783.1</v>
      </c>
      <c r="E78" s="48">
        <v>0</v>
      </c>
      <c r="F78" s="48">
        <v>0</v>
      </c>
      <c r="G78" s="48">
        <v>0</v>
      </c>
      <c r="H78" s="48">
        <v>11783.1</v>
      </c>
    </row>
    <row r="79" spans="1:8" ht="33" x14ac:dyDescent="0.2">
      <c r="A79" s="19" t="s">
        <v>73</v>
      </c>
      <c r="B79" s="19" t="s">
        <v>32</v>
      </c>
      <c r="C79" s="38" t="s">
        <v>75</v>
      </c>
      <c r="D79" s="48">
        <v>46812.1</v>
      </c>
      <c r="E79" s="48">
        <v>0</v>
      </c>
      <c r="F79" s="48">
        <v>46812.1</v>
      </c>
      <c r="G79" s="48">
        <v>0</v>
      </c>
      <c r="H79" s="48">
        <v>0</v>
      </c>
    </row>
    <row r="80" spans="1:8" ht="33" x14ac:dyDescent="0.2">
      <c r="A80" s="19" t="s">
        <v>73</v>
      </c>
      <c r="B80" s="19" t="s">
        <v>34</v>
      </c>
      <c r="C80" s="38" t="s">
        <v>76</v>
      </c>
      <c r="D80" s="48">
        <f>+H80</f>
        <v>1216316.6000000001</v>
      </c>
      <c r="E80" s="48">
        <v>0</v>
      </c>
      <c r="F80" s="48">
        <v>0</v>
      </c>
      <c r="G80" s="48">
        <v>0</v>
      </c>
      <c r="H80" s="48">
        <v>1216316.6000000001</v>
      </c>
    </row>
    <row r="81" spans="1:8" ht="33" x14ac:dyDescent="0.2">
      <c r="A81" s="19" t="s">
        <v>77</v>
      </c>
      <c r="B81" s="19" t="s">
        <v>17</v>
      </c>
      <c r="C81" s="38" t="s">
        <v>78</v>
      </c>
      <c r="D81" s="48">
        <v>8889</v>
      </c>
      <c r="E81" s="48">
        <v>0</v>
      </c>
      <c r="F81" s="48">
        <v>0</v>
      </c>
      <c r="G81" s="48">
        <v>0</v>
      </c>
      <c r="H81" s="48">
        <v>8889</v>
      </c>
    </row>
    <row r="82" spans="1:8" ht="33" x14ac:dyDescent="0.2">
      <c r="A82" s="19" t="s">
        <v>79</v>
      </c>
      <c r="B82" s="19" t="s">
        <v>61</v>
      </c>
      <c r="C82" s="38" t="s">
        <v>80</v>
      </c>
      <c r="D82" s="48">
        <f>SUM(E82:H82)</f>
        <v>879380</v>
      </c>
      <c r="E82" s="48">
        <v>0</v>
      </c>
      <c r="F82" s="48">
        <v>879380</v>
      </c>
      <c r="G82" s="48">
        <v>0</v>
      </c>
      <c r="H82" s="48">
        <v>0</v>
      </c>
    </row>
    <row r="83" spans="1:8" ht="33" x14ac:dyDescent="0.2">
      <c r="A83" s="19" t="s">
        <v>79</v>
      </c>
      <c r="B83" s="19" t="s">
        <v>65</v>
      </c>
      <c r="C83" s="38" t="s">
        <v>81</v>
      </c>
      <c r="D83" s="48">
        <v>4000000</v>
      </c>
      <c r="E83" s="48">
        <v>4000000</v>
      </c>
      <c r="F83" s="48">
        <v>0</v>
      </c>
      <c r="G83" s="48">
        <v>0</v>
      </c>
      <c r="H83" s="48">
        <v>0</v>
      </c>
    </row>
    <row r="84" spans="1:8" ht="49.5" x14ac:dyDescent="0.2">
      <c r="A84" s="19" t="s">
        <v>79</v>
      </c>
      <c r="B84" s="19" t="s">
        <v>82</v>
      </c>
      <c r="C84" s="38" t="s">
        <v>83</v>
      </c>
      <c r="D84" s="48">
        <f>SUM(E84:H84)</f>
        <v>402763.2</v>
      </c>
      <c r="E84" s="48">
        <v>0</v>
      </c>
      <c r="F84" s="48">
        <f>SUM(F86:F88)</f>
        <v>402763.2</v>
      </c>
      <c r="G84" s="48">
        <v>0</v>
      </c>
      <c r="H84" s="48">
        <v>0</v>
      </c>
    </row>
    <row r="85" spans="1:8" x14ac:dyDescent="0.2">
      <c r="A85" s="19"/>
      <c r="B85" s="19"/>
      <c r="C85" s="39" t="s">
        <v>320</v>
      </c>
      <c r="D85" s="45"/>
      <c r="E85" s="45"/>
      <c r="F85" s="45"/>
      <c r="G85" s="45"/>
      <c r="H85" s="45"/>
    </row>
    <row r="86" spans="1:8" ht="40.5" x14ac:dyDescent="0.2">
      <c r="A86" s="19"/>
      <c r="B86" s="19"/>
      <c r="C86" s="39" t="s">
        <v>712</v>
      </c>
      <c r="D86" s="45">
        <f>SUM(E86:H86)</f>
        <v>69079.899999999994</v>
      </c>
      <c r="E86" s="45"/>
      <c r="F86" s="45">
        <v>69079.899999999994</v>
      </c>
      <c r="G86" s="45"/>
      <c r="H86" s="45"/>
    </row>
    <row r="87" spans="1:8" ht="27" x14ac:dyDescent="0.2">
      <c r="A87" s="19"/>
      <c r="B87" s="19"/>
      <c r="C87" s="39" t="s">
        <v>713</v>
      </c>
      <c r="D87" s="45">
        <f t="shared" ref="D87:D88" si="10">SUM(E87:H87)</f>
        <v>77391.8</v>
      </c>
      <c r="E87" s="45"/>
      <c r="F87" s="45">
        <v>77391.8</v>
      </c>
      <c r="G87" s="45"/>
      <c r="H87" s="45"/>
    </row>
    <row r="88" spans="1:8" ht="40.5" x14ac:dyDescent="0.2">
      <c r="A88" s="19"/>
      <c r="B88" s="19"/>
      <c r="C88" s="39" t="s">
        <v>714</v>
      </c>
      <c r="D88" s="45">
        <f t="shared" si="10"/>
        <v>256291.5</v>
      </c>
      <c r="E88" s="45"/>
      <c r="F88" s="45">
        <v>256291.5</v>
      </c>
      <c r="G88" s="45"/>
      <c r="H88" s="45"/>
    </row>
    <row r="89" spans="1:8" ht="33" x14ac:dyDescent="0.2">
      <c r="A89" s="19" t="s">
        <v>79</v>
      </c>
      <c r="B89" s="19" t="s">
        <v>84</v>
      </c>
      <c r="C89" s="38" t="s">
        <v>85</v>
      </c>
      <c r="D89" s="48">
        <v>2200000</v>
      </c>
      <c r="E89" s="48">
        <v>0</v>
      </c>
      <c r="F89" s="48">
        <v>2200000</v>
      </c>
      <c r="G89" s="48">
        <v>0</v>
      </c>
      <c r="H89" s="48">
        <v>0</v>
      </c>
    </row>
    <row r="90" spans="1:8" ht="33" x14ac:dyDescent="0.2">
      <c r="A90" s="19" t="s">
        <v>86</v>
      </c>
      <c r="B90" s="19" t="s">
        <v>17</v>
      </c>
      <c r="C90" s="38" t="s">
        <v>87</v>
      </c>
      <c r="D90" s="48">
        <v>1200</v>
      </c>
      <c r="E90" s="48">
        <v>0</v>
      </c>
      <c r="F90" s="48">
        <v>0</v>
      </c>
      <c r="G90" s="48">
        <v>0</v>
      </c>
      <c r="H90" s="48">
        <v>1200</v>
      </c>
    </row>
    <row r="91" spans="1:8" x14ac:dyDescent="0.2">
      <c r="A91" s="38"/>
      <c r="B91" s="38"/>
      <c r="C91" s="32" t="s">
        <v>88</v>
      </c>
      <c r="D91" s="46">
        <f>+D92+D109</f>
        <v>11058786.696744973</v>
      </c>
      <c r="E91" s="46">
        <f t="shared" ref="E91:H91" si="11">+E92+E109</f>
        <v>4098048.5890000006</v>
      </c>
      <c r="F91" s="46">
        <f t="shared" si="11"/>
        <v>5256354.107744975</v>
      </c>
      <c r="G91" s="46">
        <f t="shared" si="11"/>
        <v>0</v>
      </c>
      <c r="H91" s="46">
        <f t="shared" si="11"/>
        <v>1704384</v>
      </c>
    </row>
    <row r="92" spans="1:8" ht="34.5" x14ac:dyDescent="0.2">
      <c r="A92" s="16">
        <v>1126</v>
      </c>
      <c r="B92" s="16">
        <v>31002</v>
      </c>
      <c r="C92" s="20" t="s">
        <v>705</v>
      </c>
      <c r="D92" s="49">
        <f>+D94+D96+D99+D102+D104+D106+D108</f>
        <v>1704384</v>
      </c>
      <c r="E92" s="49">
        <f>+E94+E96+E99+E102+E104+E106+E108</f>
        <v>0</v>
      </c>
      <c r="F92" s="49">
        <f>+F94+F96+F99+F102+F104+F106+F108</f>
        <v>0</v>
      </c>
      <c r="G92" s="49">
        <f>+G94+G96+G99+G102+G104+G106+G108</f>
        <v>0</v>
      </c>
      <c r="H92" s="49">
        <f>+H94+H96+H99+H102+H104+H106+H108</f>
        <v>1704384</v>
      </c>
    </row>
    <row r="93" spans="1:8" s="14" customFormat="1" ht="17.25" x14ac:dyDescent="0.2">
      <c r="A93" s="21"/>
      <c r="B93" s="21"/>
      <c r="C93" s="22" t="s">
        <v>254</v>
      </c>
      <c r="D93" s="23"/>
      <c r="E93" s="23"/>
      <c r="F93" s="23"/>
      <c r="G93" s="23"/>
      <c r="H93" s="23"/>
    </row>
    <row r="94" spans="1:8" ht="17.25" x14ac:dyDescent="0.2">
      <c r="A94" s="16"/>
      <c r="B94" s="16"/>
      <c r="C94" s="24" t="s">
        <v>255</v>
      </c>
      <c r="D94" s="50">
        <f>+D95</f>
        <v>127774</v>
      </c>
      <c r="E94" s="50">
        <f>+E95</f>
        <v>0</v>
      </c>
      <c r="F94" s="50">
        <f>+F95</f>
        <v>0</v>
      </c>
      <c r="G94" s="50">
        <f>+G95</f>
        <v>0</v>
      </c>
      <c r="H94" s="50">
        <f>+H95</f>
        <v>127774</v>
      </c>
    </row>
    <row r="95" spans="1:8" s="15" customFormat="1" ht="34.5" x14ac:dyDescent="0.2">
      <c r="A95" s="21"/>
      <c r="B95" s="21"/>
      <c r="C95" s="25" t="s">
        <v>256</v>
      </c>
      <c r="D95" s="23">
        <f>+E95+F95+G95+H95</f>
        <v>127774</v>
      </c>
      <c r="E95" s="23"/>
      <c r="F95" s="23"/>
      <c r="G95" s="23"/>
      <c r="H95" s="23">
        <v>127774</v>
      </c>
    </row>
    <row r="96" spans="1:8" ht="17.25" x14ac:dyDescent="0.2">
      <c r="A96" s="42"/>
      <c r="B96" s="42"/>
      <c r="C96" s="24" t="s">
        <v>257</v>
      </c>
      <c r="D96" s="50">
        <f>+D97+D98</f>
        <v>771500</v>
      </c>
      <c r="E96" s="50">
        <f t="shared" ref="E96:H96" si="12">+E97+E98</f>
        <v>0</v>
      </c>
      <c r="F96" s="50">
        <f t="shared" si="12"/>
        <v>0</v>
      </c>
      <c r="G96" s="50">
        <f t="shared" si="12"/>
        <v>0</v>
      </c>
      <c r="H96" s="50">
        <f t="shared" si="12"/>
        <v>771500</v>
      </c>
    </row>
    <row r="97" spans="1:8" s="15" customFormat="1" ht="34.5" x14ac:dyDescent="0.2">
      <c r="A97" s="21"/>
      <c r="B97" s="21"/>
      <c r="C97" s="25" t="s">
        <v>258</v>
      </c>
      <c r="D97" s="23">
        <f>+E97+F97+G97+H97</f>
        <v>550000</v>
      </c>
      <c r="E97" s="23"/>
      <c r="F97" s="23"/>
      <c r="G97" s="23"/>
      <c r="H97" s="23">
        <v>550000</v>
      </c>
    </row>
    <row r="98" spans="1:8" ht="34.5" x14ac:dyDescent="0.2">
      <c r="A98" s="21"/>
      <c r="B98" s="21"/>
      <c r="C98" s="25" t="s">
        <v>259</v>
      </c>
      <c r="D98" s="23">
        <f>+E98+F98+G98+H98</f>
        <v>221500</v>
      </c>
      <c r="E98" s="23"/>
      <c r="F98" s="23"/>
      <c r="G98" s="23"/>
      <c r="H98" s="23">
        <v>221500</v>
      </c>
    </row>
    <row r="99" spans="1:8" ht="17.25" x14ac:dyDescent="0.2">
      <c r="A99" s="42"/>
      <c r="B99" s="42"/>
      <c r="C99" s="24" t="s">
        <v>260</v>
      </c>
      <c r="D99" s="50">
        <f>+D100+D101</f>
        <v>395000</v>
      </c>
      <c r="E99" s="50">
        <f>+E100+E101</f>
        <v>0</v>
      </c>
      <c r="F99" s="50">
        <f t="shared" ref="F99:H99" si="13">+F100+F101</f>
        <v>0</v>
      </c>
      <c r="G99" s="50">
        <f t="shared" si="13"/>
        <v>0</v>
      </c>
      <c r="H99" s="50">
        <f t="shared" si="13"/>
        <v>395000</v>
      </c>
    </row>
    <row r="100" spans="1:8" s="15" customFormat="1" ht="51.75" x14ac:dyDescent="0.2">
      <c r="A100" s="21"/>
      <c r="B100" s="21"/>
      <c r="C100" s="25" t="s">
        <v>261</v>
      </c>
      <c r="D100" s="23">
        <f>+E100+F100+G100+H100</f>
        <v>145000</v>
      </c>
      <c r="E100" s="23"/>
      <c r="F100" s="23"/>
      <c r="G100" s="23"/>
      <c r="H100" s="23">
        <v>145000</v>
      </c>
    </row>
    <row r="101" spans="1:8" ht="34.5" x14ac:dyDescent="0.2">
      <c r="A101" s="21"/>
      <c r="B101" s="21"/>
      <c r="C101" s="25" t="s">
        <v>262</v>
      </c>
      <c r="D101" s="23">
        <f>+E101+F101+G101+H101</f>
        <v>250000</v>
      </c>
      <c r="E101" s="23"/>
      <c r="F101" s="23"/>
      <c r="G101" s="23"/>
      <c r="H101" s="23">
        <v>250000</v>
      </c>
    </row>
    <row r="102" spans="1:8" ht="17.25" x14ac:dyDescent="0.2">
      <c r="A102" s="16"/>
      <c r="B102" s="16"/>
      <c r="C102" s="24" t="s">
        <v>263</v>
      </c>
      <c r="D102" s="50">
        <f>+D103</f>
        <v>155000</v>
      </c>
      <c r="E102" s="50">
        <f>+E103</f>
        <v>0</v>
      </c>
      <c r="F102" s="50">
        <f>+F103</f>
        <v>0</v>
      </c>
      <c r="G102" s="50">
        <f>+G103</f>
        <v>0</v>
      </c>
      <c r="H102" s="50">
        <f>+H103</f>
        <v>155000</v>
      </c>
    </row>
    <row r="103" spans="1:8" s="15" customFormat="1" ht="51.75" x14ac:dyDescent="0.2">
      <c r="A103" s="21"/>
      <c r="B103" s="21"/>
      <c r="C103" s="25" t="s">
        <v>279</v>
      </c>
      <c r="D103" s="23">
        <f>+E103+F103+G103+H103</f>
        <v>155000</v>
      </c>
      <c r="E103" s="23"/>
      <c r="F103" s="23"/>
      <c r="G103" s="23"/>
      <c r="H103" s="23">
        <v>155000</v>
      </c>
    </row>
    <row r="104" spans="1:8" ht="17.25" x14ac:dyDescent="0.2">
      <c r="A104" s="16"/>
      <c r="B104" s="16"/>
      <c r="C104" s="24" t="s">
        <v>265</v>
      </c>
      <c r="D104" s="50">
        <f>+D105</f>
        <v>160000</v>
      </c>
      <c r="E104" s="50">
        <f>+E105</f>
        <v>0</v>
      </c>
      <c r="F104" s="50">
        <f>+F105</f>
        <v>0</v>
      </c>
      <c r="G104" s="50">
        <f>+G105</f>
        <v>0</v>
      </c>
      <c r="H104" s="50">
        <f>+H105</f>
        <v>160000</v>
      </c>
    </row>
    <row r="105" spans="1:8" s="15" customFormat="1" ht="34.5" x14ac:dyDescent="0.2">
      <c r="A105" s="21"/>
      <c r="B105" s="21"/>
      <c r="C105" s="25" t="s">
        <v>266</v>
      </c>
      <c r="D105" s="23">
        <f>+E105+F105+G105+H105</f>
        <v>160000</v>
      </c>
      <c r="E105" s="23"/>
      <c r="F105" s="23"/>
      <c r="G105" s="23"/>
      <c r="H105" s="23">
        <v>160000</v>
      </c>
    </row>
    <row r="106" spans="1:8" ht="17.25" x14ac:dyDescent="0.2">
      <c r="A106" s="16"/>
      <c r="B106" s="16"/>
      <c r="C106" s="24" t="s">
        <v>267</v>
      </c>
      <c r="D106" s="50">
        <f>+D107</f>
        <v>30000</v>
      </c>
      <c r="E106" s="50">
        <f t="shared" ref="E106:H106" si="14">+E107</f>
        <v>0</v>
      </c>
      <c r="F106" s="50">
        <f t="shared" si="14"/>
        <v>0</v>
      </c>
      <c r="G106" s="50">
        <f t="shared" si="14"/>
        <v>0</v>
      </c>
      <c r="H106" s="50">
        <f t="shared" si="14"/>
        <v>30000</v>
      </c>
    </row>
    <row r="107" spans="1:8" s="15" customFormat="1" ht="34.5" x14ac:dyDescent="0.2">
      <c r="A107" s="21"/>
      <c r="B107" s="21"/>
      <c r="C107" s="25" t="s">
        <v>268</v>
      </c>
      <c r="D107" s="23">
        <f>+E107+F107+G107+H107</f>
        <v>30000</v>
      </c>
      <c r="E107" s="23"/>
      <c r="F107" s="23"/>
      <c r="G107" s="23"/>
      <c r="H107" s="23">
        <v>30000</v>
      </c>
    </row>
    <row r="108" spans="1:8" ht="51.75" x14ac:dyDescent="0.2">
      <c r="A108" s="21"/>
      <c r="B108" s="21"/>
      <c r="C108" s="24" t="s">
        <v>269</v>
      </c>
      <c r="D108" s="50">
        <f>SUM(E108:H108)</f>
        <v>65110</v>
      </c>
      <c r="E108" s="50"/>
      <c r="F108" s="50"/>
      <c r="G108" s="50"/>
      <c r="H108" s="50">
        <v>65110</v>
      </c>
    </row>
    <row r="109" spans="1:8" s="15" customFormat="1" ht="34.5" x14ac:dyDescent="0.2">
      <c r="A109" s="16">
        <v>1126</v>
      </c>
      <c r="B109" s="16">
        <v>31003</v>
      </c>
      <c r="C109" s="20" t="s">
        <v>706</v>
      </c>
      <c r="D109" s="49">
        <f>D111+D127+D114+D118+D141+D146+D153+D136+D158+D164+D169</f>
        <v>9354402.6967449728</v>
      </c>
      <c r="E109" s="49">
        <f>E111+E127+E114+E118+E141+E146+E153+E136+E158+E164+E169</f>
        <v>4098048.5890000006</v>
      </c>
      <c r="F109" s="49">
        <f>F111+F127+F114+F118+F141+F146+F153+F136+F158+F164+F169</f>
        <v>5256354.107744975</v>
      </c>
      <c r="G109" s="49">
        <f>G111+G127+G114+G118+G141+G146+G153+G136+G158+G164+G169</f>
        <v>0</v>
      </c>
      <c r="H109" s="49">
        <f>H111+H127+H114+H118+H141+H146+H153+H136+H158+H164+H169</f>
        <v>0</v>
      </c>
    </row>
    <row r="110" spans="1:8" s="14" customFormat="1" ht="17.25" x14ac:dyDescent="0.2">
      <c r="A110" s="16"/>
      <c r="B110" s="16"/>
      <c r="C110" s="22" t="s">
        <v>254</v>
      </c>
      <c r="D110" s="31">
        <f>E110+F110+G110+H110</f>
        <v>0</v>
      </c>
      <c r="E110" s="31"/>
      <c r="F110" s="31"/>
      <c r="G110" s="31"/>
      <c r="H110" s="31"/>
    </row>
    <row r="111" spans="1:8" s="17" customFormat="1" ht="17.25" x14ac:dyDescent="0.25">
      <c r="A111" s="16"/>
      <c r="B111" s="16"/>
      <c r="C111" s="24" t="s">
        <v>255</v>
      </c>
      <c r="D111" s="50">
        <f>SUM(D112:D113)</f>
        <v>1977990.1507449744</v>
      </c>
      <c r="E111" s="50">
        <f t="shared" ref="E111:H111" si="15">SUM(E112:E113)</f>
        <v>0</v>
      </c>
      <c r="F111" s="50">
        <f t="shared" si="15"/>
        <v>1977990.1507449744</v>
      </c>
      <c r="G111" s="50">
        <f t="shared" si="15"/>
        <v>0</v>
      </c>
      <c r="H111" s="50">
        <f t="shared" si="15"/>
        <v>0</v>
      </c>
    </row>
    <row r="112" spans="1:8" s="15" customFormat="1" ht="33" x14ac:dyDescent="0.2">
      <c r="A112" s="43"/>
      <c r="B112" s="43"/>
      <c r="C112" s="18" t="s">
        <v>256</v>
      </c>
      <c r="D112" s="31">
        <f>SUM(E112:H112)</f>
        <v>1117877.3999999999</v>
      </c>
      <c r="E112" s="31"/>
      <c r="F112" s="31">
        <v>1117877.3999999999</v>
      </c>
      <c r="G112" s="31"/>
      <c r="H112" s="31"/>
    </row>
    <row r="113" spans="1:8" s="17" customFormat="1" ht="33" x14ac:dyDescent="0.25">
      <c r="A113" s="43"/>
      <c r="B113" s="43"/>
      <c r="C113" s="18" t="s">
        <v>270</v>
      </c>
      <c r="D113" s="31">
        <f t="shared" ref="D113" si="16">SUM(E113:H113)</f>
        <v>860112.75074497447</v>
      </c>
      <c r="E113" s="31"/>
      <c r="F113" s="31">
        <v>860112.75074497447</v>
      </c>
      <c r="G113" s="31"/>
      <c r="H113" s="31"/>
    </row>
    <row r="114" spans="1:8" s="17" customFormat="1" ht="17.25" x14ac:dyDescent="0.25">
      <c r="A114" s="42"/>
      <c r="B114" s="42"/>
      <c r="C114" s="24" t="s">
        <v>257</v>
      </c>
      <c r="D114" s="50">
        <f>SUM(D115:D117)</f>
        <v>557609.16500000004</v>
      </c>
      <c r="E114" s="50">
        <f t="shared" ref="E114:H114" si="17">SUM(E115:E117)</f>
        <v>237609.16500000001</v>
      </c>
      <c r="F114" s="50">
        <f t="shared" si="17"/>
        <v>320000</v>
      </c>
      <c r="G114" s="50">
        <f t="shared" si="17"/>
        <v>0</v>
      </c>
      <c r="H114" s="50">
        <f t="shared" si="17"/>
        <v>0</v>
      </c>
    </row>
    <row r="115" spans="1:8" s="15" customFormat="1" ht="33" x14ac:dyDescent="0.2">
      <c r="A115" s="43"/>
      <c r="B115" s="26"/>
      <c r="C115" s="18" t="s">
        <v>259</v>
      </c>
      <c r="D115" s="31">
        <f>SUM(E115:H115)</f>
        <v>209749.72500000001</v>
      </c>
      <c r="E115" s="31">
        <v>209749.72500000001</v>
      </c>
      <c r="F115" s="31"/>
      <c r="G115" s="31"/>
      <c r="H115" s="31"/>
    </row>
    <row r="116" spans="1:8" s="17" customFormat="1" ht="33" x14ac:dyDescent="0.25">
      <c r="A116" s="43"/>
      <c r="B116" s="26"/>
      <c r="C116" s="18" t="s">
        <v>271</v>
      </c>
      <c r="D116" s="31">
        <f t="shared" ref="D116:D117" si="18">SUM(E116:H116)</f>
        <v>320000</v>
      </c>
      <c r="E116" s="31"/>
      <c r="F116" s="31">
        <v>320000</v>
      </c>
      <c r="G116" s="31"/>
      <c r="H116" s="31"/>
    </row>
    <row r="117" spans="1:8" s="17" customFormat="1" x14ac:dyDescent="0.25">
      <c r="A117" s="43"/>
      <c r="B117" s="26"/>
      <c r="C117" s="18" t="s">
        <v>272</v>
      </c>
      <c r="D117" s="31">
        <f t="shared" si="18"/>
        <v>27859.440000000006</v>
      </c>
      <c r="E117" s="31">
        <v>27859.440000000006</v>
      </c>
      <c r="F117" s="31"/>
      <c r="G117" s="31"/>
      <c r="H117" s="31"/>
    </row>
    <row r="118" spans="1:8" s="17" customFormat="1" ht="17.25" x14ac:dyDescent="0.25">
      <c r="A118" s="42"/>
      <c r="B118" s="42"/>
      <c r="C118" s="24" t="s">
        <v>260</v>
      </c>
      <c r="D118" s="50">
        <f>SUM(D119:D126)</f>
        <v>1229704.1389999997</v>
      </c>
      <c r="E118" s="50">
        <f>SUM(E119:E126)</f>
        <v>634443.50400000007</v>
      </c>
      <c r="F118" s="50">
        <f>SUM(F119:F126)</f>
        <v>595260.63500000001</v>
      </c>
      <c r="G118" s="50">
        <f>SUM(G119:G126)</f>
        <v>0</v>
      </c>
      <c r="H118" s="50">
        <f>SUM(H119:H126)</f>
        <v>0</v>
      </c>
    </row>
    <row r="119" spans="1:8" s="15" customFormat="1" ht="49.5" x14ac:dyDescent="0.2">
      <c r="A119" s="43"/>
      <c r="B119" s="43"/>
      <c r="C119" s="18" t="s">
        <v>261</v>
      </c>
      <c r="D119" s="31">
        <f>SUM(E119:H119)</f>
        <v>27500</v>
      </c>
      <c r="E119" s="31"/>
      <c r="F119" s="31">
        <v>27500</v>
      </c>
      <c r="G119" s="31"/>
      <c r="H119" s="31"/>
    </row>
    <row r="120" spans="1:8" s="17" customFormat="1" ht="33" x14ac:dyDescent="0.25">
      <c r="A120" s="43"/>
      <c r="B120" s="43"/>
      <c r="C120" s="18" t="s">
        <v>273</v>
      </c>
      <c r="D120" s="31">
        <f>SUM(E120:H120)</f>
        <v>550865.18399999989</v>
      </c>
      <c r="E120" s="31">
        <v>550865.18399999989</v>
      </c>
      <c r="F120" s="31"/>
      <c r="G120" s="31"/>
      <c r="H120" s="31"/>
    </row>
    <row r="121" spans="1:8" s="17" customFormat="1" x14ac:dyDescent="0.25">
      <c r="A121" s="43"/>
      <c r="B121" s="43"/>
      <c r="C121" s="18" t="s">
        <v>274</v>
      </c>
      <c r="D121" s="31">
        <f>SUM(E121:H121)</f>
        <v>331515.78600000008</v>
      </c>
      <c r="E121" s="31"/>
      <c r="F121" s="31">
        <v>331515.78600000008</v>
      </c>
      <c r="G121" s="31"/>
      <c r="H121" s="31"/>
    </row>
    <row r="122" spans="1:8" s="17" customFormat="1" ht="33" x14ac:dyDescent="0.25">
      <c r="A122" s="43"/>
      <c r="B122" s="43"/>
      <c r="C122" s="18" t="s">
        <v>262</v>
      </c>
      <c r="D122" s="31">
        <f>SUM(E122:H122)</f>
        <v>185733.99</v>
      </c>
      <c r="E122" s="31"/>
      <c r="F122" s="31">
        <v>185733.99</v>
      </c>
      <c r="G122" s="31"/>
      <c r="H122" s="31"/>
    </row>
    <row r="123" spans="1:8" s="17" customFormat="1" ht="33" x14ac:dyDescent="0.25">
      <c r="A123" s="43"/>
      <c r="B123" s="43"/>
      <c r="C123" s="18" t="s">
        <v>275</v>
      </c>
      <c r="D123" s="31">
        <f>SUM(E123:H123)</f>
        <v>50510.858999999997</v>
      </c>
      <c r="E123" s="31"/>
      <c r="F123" s="31">
        <v>50510.858999999997</v>
      </c>
      <c r="G123" s="31"/>
      <c r="H123" s="31"/>
    </row>
    <row r="124" spans="1:8" s="17" customFormat="1" x14ac:dyDescent="0.25">
      <c r="A124" s="43"/>
      <c r="B124" s="43"/>
      <c r="C124" s="18" t="s">
        <v>276</v>
      </c>
      <c r="D124" s="31">
        <f t="shared" ref="D124:D126" si="19">SUM(E124:H124)</f>
        <v>27859.440000000006</v>
      </c>
      <c r="E124" s="31">
        <v>27859.440000000006</v>
      </c>
      <c r="F124" s="31"/>
      <c r="G124" s="31"/>
      <c r="H124" s="31"/>
    </row>
    <row r="125" spans="1:8" s="17" customFormat="1" x14ac:dyDescent="0.25">
      <c r="A125" s="43"/>
      <c r="B125" s="43"/>
      <c r="C125" s="18" t="s">
        <v>277</v>
      </c>
      <c r="D125" s="31">
        <f t="shared" si="19"/>
        <v>27859.440000000006</v>
      </c>
      <c r="E125" s="31">
        <v>27859.440000000006</v>
      </c>
      <c r="F125" s="31"/>
      <c r="G125" s="31"/>
      <c r="H125" s="31"/>
    </row>
    <row r="126" spans="1:8" s="17" customFormat="1" x14ac:dyDescent="0.25">
      <c r="A126" s="43"/>
      <c r="B126" s="43"/>
      <c r="C126" s="18" t="s">
        <v>278</v>
      </c>
      <c r="D126" s="31">
        <f t="shared" si="19"/>
        <v>27859.440000000006</v>
      </c>
      <c r="E126" s="31">
        <v>27859.440000000006</v>
      </c>
      <c r="F126" s="31"/>
      <c r="G126" s="31"/>
      <c r="H126" s="31"/>
    </row>
    <row r="127" spans="1:8" s="17" customFormat="1" ht="17.25" x14ac:dyDescent="0.25">
      <c r="A127" s="16"/>
      <c r="B127" s="16"/>
      <c r="C127" s="24" t="s">
        <v>263</v>
      </c>
      <c r="D127" s="50">
        <f>SUM(D128:D135)</f>
        <v>710383.00200000033</v>
      </c>
      <c r="E127" s="50">
        <f>SUM(E128:E135)</f>
        <v>139297.20000000004</v>
      </c>
      <c r="F127" s="50">
        <f>SUM(F128:F135)</f>
        <v>571085.80200000003</v>
      </c>
      <c r="G127" s="50">
        <f>SUM(G128:G135)</f>
        <v>0</v>
      </c>
      <c r="H127" s="50">
        <f>SUM(H128:H135)</f>
        <v>0</v>
      </c>
    </row>
    <row r="128" spans="1:8" s="17" customFormat="1" ht="49.5" x14ac:dyDescent="0.25">
      <c r="A128" s="43"/>
      <c r="B128" s="43"/>
      <c r="C128" s="18" t="s">
        <v>279</v>
      </c>
      <c r="D128" s="31">
        <f>SUM(E128:H128)</f>
        <v>102500</v>
      </c>
      <c r="E128" s="31"/>
      <c r="F128" s="31">
        <v>102500</v>
      </c>
      <c r="G128" s="31"/>
      <c r="H128" s="31"/>
    </row>
    <row r="129" spans="1:8" s="15" customFormat="1" ht="33" x14ac:dyDescent="0.2">
      <c r="A129" s="43"/>
      <c r="B129" s="43"/>
      <c r="C129" s="18" t="s">
        <v>280</v>
      </c>
      <c r="D129" s="31">
        <f>SUM(E129:H129)</f>
        <v>328000</v>
      </c>
      <c r="E129" s="31"/>
      <c r="F129" s="31">
        <v>328000</v>
      </c>
      <c r="G129" s="31"/>
      <c r="H129" s="31"/>
    </row>
    <row r="130" spans="1:8" s="17" customFormat="1" ht="49.5" x14ac:dyDescent="0.25">
      <c r="A130" s="43"/>
      <c r="B130" s="43"/>
      <c r="C130" s="18" t="s">
        <v>281</v>
      </c>
      <c r="D130" s="31">
        <f>SUM(E130:H130)</f>
        <v>140585.802</v>
      </c>
      <c r="E130" s="31"/>
      <c r="F130" s="31">
        <v>140585.802</v>
      </c>
      <c r="G130" s="31"/>
      <c r="H130" s="31"/>
    </row>
    <row r="131" spans="1:8" s="17" customFormat="1" x14ac:dyDescent="0.25">
      <c r="A131" s="43"/>
      <c r="B131" s="43"/>
      <c r="C131" s="18" t="s">
        <v>282</v>
      </c>
      <c r="D131" s="31">
        <f t="shared" ref="D131:D135" si="20">SUM(E131:H131)</f>
        <v>27859.440000000006</v>
      </c>
      <c r="E131" s="31">
        <v>27859.440000000006</v>
      </c>
      <c r="F131" s="31"/>
      <c r="G131" s="31"/>
      <c r="H131" s="31"/>
    </row>
    <row r="132" spans="1:8" s="17" customFormat="1" x14ac:dyDescent="0.25">
      <c r="A132" s="43"/>
      <c r="B132" s="43"/>
      <c r="C132" s="18" t="s">
        <v>283</v>
      </c>
      <c r="D132" s="31">
        <f t="shared" si="20"/>
        <v>27859.440000000006</v>
      </c>
      <c r="E132" s="31">
        <v>27859.440000000006</v>
      </c>
      <c r="F132" s="31"/>
      <c r="G132" s="31"/>
      <c r="H132" s="31"/>
    </row>
    <row r="133" spans="1:8" s="17" customFormat="1" x14ac:dyDescent="0.25">
      <c r="A133" s="43"/>
      <c r="B133" s="43"/>
      <c r="C133" s="18" t="s">
        <v>284</v>
      </c>
      <c r="D133" s="31">
        <f t="shared" si="20"/>
        <v>27859.440000000006</v>
      </c>
      <c r="E133" s="31">
        <v>27859.440000000006</v>
      </c>
      <c r="F133" s="31"/>
      <c r="G133" s="31"/>
      <c r="H133" s="31"/>
    </row>
    <row r="134" spans="1:8" s="17" customFormat="1" x14ac:dyDescent="0.25">
      <c r="A134" s="43"/>
      <c r="B134" s="43"/>
      <c r="C134" s="18" t="s">
        <v>285</v>
      </c>
      <c r="D134" s="31">
        <f t="shared" si="20"/>
        <v>27859.440000000006</v>
      </c>
      <c r="E134" s="31">
        <v>27859.440000000006</v>
      </c>
      <c r="F134" s="31"/>
      <c r="G134" s="31"/>
      <c r="H134" s="31"/>
    </row>
    <row r="135" spans="1:8" s="17" customFormat="1" x14ac:dyDescent="0.25">
      <c r="A135" s="43"/>
      <c r="B135" s="43"/>
      <c r="C135" s="18" t="s">
        <v>286</v>
      </c>
      <c r="D135" s="31">
        <f t="shared" si="20"/>
        <v>27859.440000000006</v>
      </c>
      <c r="E135" s="31">
        <v>27859.440000000006</v>
      </c>
      <c r="F135" s="31"/>
      <c r="G135" s="31"/>
      <c r="H135" s="31"/>
    </row>
    <row r="136" spans="1:8" s="17" customFormat="1" ht="17.25" x14ac:dyDescent="0.25">
      <c r="A136" s="42"/>
      <c r="B136" s="42"/>
      <c r="C136" s="24" t="s">
        <v>287</v>
      </c>
      <c r="D136" s="50">
        <f>SUM(D137:D140)</f>
        <v>460224.114</v>
      </c>
      <c r="E136" s="50">
        <f>SUM(E137:E140)</f>
        <v>139297.20000000001</v>
      </c>
      <c r="F136" s="50">
        <f>SUM(F137:F140)</f>
        <v>320926.91399999999</v>
      </c>
      <c r="G136" s="50">
        <f>SUM(G137:G140)</f>
        <v>0</v>
      </c>
      <c r="H136" s="50">
        <f>SUM(H137:H140)</f>
        <v>0</v>
      </c>
    </row>
    <row r="137" spans="1:8" s="17" customFormat="1" ht="33" x14ac:dyDescent="0.25">
      <c r="A137" s="43"/>
      <c r="B137" s="43"/>
      <c r="C137" s="18" t="s">
        <v>288</v>
      </c>
      <c r="D137" s="31">
        <f>SUM(E137:H137)</f>
        <v>111437.76000000001</v>
      </c>
      <c r="E137" s="31">
        <v>111437.76000000001</v>
      </c>
      <c r="F137" s="31"/>
      <c r="G137" s="31"/>
      <c r="H137" s="31"/>
    </row>
    <row r="138" spans="1:8" s="17" customFormat="1" ht="33" x14ac:dyDescent="0.25">
      <c r="A138" s="43"/>
      <c r="B138" s="43"/>
      <c r="C138" s="18" t="s">
        <v>289</v>
      </c>
      <c r="D138" s="31">
        <f t="shared" ref="D138:D140" si="21">SUM(E138:H138)</f>
        <v>229215.98700000002</v>
      </c>
      <c r="E138" s="31"/>
      <c r="F138" s="31">
        <v>229215.98700000002</v>
      </c>
      <c r="G138" s="31"/>
      <c r="H138" s="31"/>
    </row>
    <row r="139" spans="1:8" s="17" customFormat="1" ht="33" x14ac:dyDescent="0.25">
      <c r="A139" s="43"/>
      <c r="B139" s="43"/>
      <c r="C139" s="18" t="s">
        <v>290</v>
      </c>
      <c r="D139" s="31">
        <f t="shared" si="21"/>
        <v>91710.926999999996</v>
      </c>
      <c r="E139" s="31"/>
      <c r="F139" s="31">
        <v>91710.926999999996</v>
      </c>
      <c r="G139" s="31"/>
      <c r="H139" s="31"/>
    </row>
    <row r="140" spans="1:8" s="15" customFormat="1" x14ac:dyDescent="0.2">
      <c r="A140" s="43"/>
      <c r="B140" s="43"/>
      <c r="C140" s="18" t="s">
        <v>291</v>
      </c>
      <c r="D140" s="31">
        <f t="shared" si="21"/>
        <v>27859.440000000006</v>
      </c>
      <c r="E140" s="31">
        <v>27859.440000000006</v>
      </c>
      <c r="F140" s="31"/>
      <c r="G140" s="31"/>
      <c r="H140" s="31"/>
    </row>
    <row r="141" spans="1:8" s="17" customFormat="1" ht="17.25" x14ac:dyDescent="0.25">
      <c r="A141" s="42"/>
      <c r="B141" s="42"/>
      <c r="C141" s="24" t="s">
        <v>292</v>
      </c>
      <c r="D141" s="50">
        <f>SUM(D142:D145)</f>
        <v>834385.74400000018</v>
      </c>
      <c r="E141" s="50">
        <f t="shared" ref="E141:H141" si="22">SUM(E142:E145)</f>
        <v>753959.44000000006</v>
      </c>
      <c r="F141" s="50">
        <f t="shared" si="22"/>
        <v>80426.304000000004</v>
      </c>
      <c r="G141" s="50">
        <f t="shared" si="22"/>
        <v>0</v>
      </c>
      <c r="H141" s="50">
        <f t="shared" si="22"/>
        <v>0</v>
      </c>
    </row>
    <row r="142" spans="1:8" s="17" customFormat="1" ht="33" x14ac:dyDescent="0.25">
      <c r="A142" s="43"/>
      <c r="B142" s="43"/>
      <c r="C142" s="18" t="s">
        <v>293</v>
      </c>
      <c r="D142" s="31">
        <f>SUM(E142:H142)</f>
        <v>726100</v>
      </c>
      <c r="E142" s="31">
        <v>726100</v>
      </c>
      <c r="F142" s="31"/>
      <c r="G142" s="31"/>
      <c r="H142" s="31"/>
    </row>
    <row r="143" spans="1:8" s="17" customFormat="1" x14ac:dyDescent="0.25">
      <c r="A143" s="43"/>
      <c r="B143" s="43"/>
      <c r="C143" s="18" t="s">
        <v>294</v>
      </c>
      <c r="D143" s="31">
        <f t="shared" ref="D143:D144" si="23">SUM(E143:H143)</f>
        <v>52566.864000000001</v>
      </c>
      <c r="E143" s="31"/>
      <c r="F143" s="31">
        <v>52566.864000000001</v>
      </c>
      <c r="G143" s="31"/>
      <c r="H143" s="31"/>
    </row>
    <row r="144" spans="1:8" s="17" customFormat="1" x14ac:dyDescent="0.25">
      <c r="A144" s="43"/>
      <c r="B144" s="43"/>
      <c r="C144" s="18" t="s">
        <v>295</v>
      </c>
      <c r="D144" s="31">
        <f t="shared" si="23"/>
        <v>27859.440000000006</v>
      </c>
      <c r="E144" s="31">
        <v>27859.440000000006</v>
      </c>
      <c r="F144" s="31"/>
      <c r="G144" s="31"/>
      <c r="H144" s="31"/>
    </row>
    <row r="145" spans="1:8" s="17" customFormat="1" ht="33" x14ac:dyDescent="0.25">
      <c r="A145" s="43"/>
      <c r="B145" s="43"/>
      <c r="C145" s="18" t="s">
        <v>707</v>
      </c>
      <c r="D145" s="31">
        <v>27859.440000000006</v>
      </c>
      <c r="E145" s="31"/>
      <c r="F145" s="31">
        <v>27859.440000000006</v>
      </c>
      <c r="G145" s="31"/>
      <c r="H145" s="31"/>
    </row>
    <row r="146" spans="1:8" s="17" customFormat="1" ht="17.25" x14ac:dyDescent="0.25">
      <c r="A146" s="42"/>
      <c r="B146" s="42"/>
      <c r="C146" s="24" t="s">
        <v>267</v>
      </c>
      <c r="D146" s="50">
        <f>SUM(D147:D152)</f>
        <v>1001009.5960000001</v>
      </c>
      <c r="E146" s="50">
        <f t="shared" ref="E146:H146" si="24">SUM(E147:E152)</f>
        <v>55718.880000000012</v>
      </c>
      <c r="F146" s="50">
        <f t="shared" si="24"/>
        <v>945290.71600000001</v>
      </c>
      <c r="G146" s="50">
        <f t="shared" si="24"/>
        <v>0</v>
      </c>
      <c r="H146" s="50">
        <f t="shared" si="24"/>
        <v>0</v>
      </c>
    </row>
    <row r="147" spans="1:8" s="17" customFormat="1" x14ac:dyDescent="0.25">
      <c r="A147" s="43"/>
      <c r="B147" s="43"/>
      <c r="C147" s="18" t="s">
        <v>296</v>
      </c>
      <c r="D147" s="31">
        <f>+E147+F147+G147+H147</f>
        <v>616428.69999999995</v>
      </c>
      <c r="E147" s="31"/>
      <c r="F147" s="31">
        <v>616428.69999999995</v>
      </c>
      <c r="G147" s="31"/>
      <c r="H147" s="31"/>
    </row>
    <row r="148" spans="1:8" s="17" customFormat="1" ht="33" x14ac:dyDescent="0.25">
      <c r="A148" s="43"/>
      <c r="B148" s="43"/>
      <c r="C148" s="18" t="s">
        <v>268</v>
      </c>
      <c r="D148" s="31">
        <f>+E148+F148+G148+H148</f>
        <v>85050</v>
      </c>
      <c r="E148" s="31"/>
      <c r="F148" s="31">
        <v>85050</v>
      </c>
      <c r="G148" s="31"/>
      <c r="H148" s="31"/>
    </row>
    <row r="149" spans="1:8" s="17" customFormat="1" ht="33" x14ac:dyDescent="0.25">
      <c r="A149" s="43"/>
      <c r="B149" s="43"/>
      <c r="C149" s="18" t="s">
        <v>297</v>
      </c>
      <c r="D149" s="31">
        <f>+E149+F149+G149+H149</f>
        <v>143642.016</v>
      </c>
      <c r="E149" s="31"/>
      <c r="F149" s="31">
        <v>143642.016</v>
      </c>
      <c r="G149" s="31"/>
      <c r="H149" s="31"/>
    </row>
    <row r="150" spans="1:8" s="17" customFormat="1" ht="33" x14ac:dyDescent="0.25">
      <c r="A150" s="43"/>
      <c r="B150" s="43"/>
      <c r="C150" s="18" t="s">
        <v>298</v>
      </c>
      <c r="D150" s="31">
        <f>+E150+F150+G150+H150</f>
        <v>100170</v>
      </c>
      <c r="E150" s="31"/>
      <c r="F150" s="31">
        <v>100170</v>
      </c>
      <c r="G150" s="31"/>
      <c r="H150" s="31"/>
    </row>
    <row r="151" spans="1:8" s="17" customFormat="1" x14ac:dyDescent="0.25">
      <c r="A151" s="43"/>
      <c r="B151" s="43"/>
      <c r="C151" s="18" t="s">
        <v>299</v>
      </c>
      <c r="D151" s="31">
        <f t="shared" ref="D151:D152" si="25">+E151+F151+G151+H151</f>
        <v>27859.440000000006</v>
      </c>
      <c r="E151" s="31">
        <v>27859.440000000006</v>
      </c>
      <c r="F151" s="31"/>
      <c r="G151" s="31"/>
      <c r="H151" s="31"/>
    </row>
    <row r="152" spans="1:8" s="17" customFormat="1" x14ac:dyDescent="0.25">
      <c r="A152" s="43"/>
      <c r="B152" s="43"/>
      <c r="C152" s="18" t="s">
        <v>300</v>
      </c>
      <c r="D152" s="31">
        <f t="shared" si="25"/>
        <v>27859.440000000006</v>
      </c>
      <c r="E152" s="31">
        <v>27859.440000000006</v>
      </c>
      <c r="F152" s="31"/>
      <c r="G152" s="31"/>
      <c r="H152" s="31"/>
    </row>
    <row r="153" spans="1:8" s="17" customFormat="1" ht="17.25" x14ac:dyDescent="0.25">
      <c r="A153" s="42"/>
      <c r="B153" s="42"/>
      <c r="C153" s="24" t="s">
        <v>265</v>
      </c>
      <c r="D153" s="50">
        <f>SUM(D154:D157)</f>
        <v>848847.03300000017</v>
      </c>
      <c r="E153" s="50">
        <f t="shared" ref="E153:H153" si="26">SUM(E154:E157)</f>
        <v>730488.24000000011</v>
      </c>
      <c r="F153" s="50">
        <f t="shared" si="26"/>
        <v>118358.79300000002</v>
      </c>
      <c r="G153" s="50">
        <f t="shared" si="26"/>
        <v>0</v>
      </c>
      <c r="H153" s="50">
        <f t="shared" si="26"/>
        <v>0</v>
      </c>
    </row>
    <row r="154" spans="1:8" s="17" customFormat="1" ht="33" x14ac:dyDescent="0.25">
      <c r="A154" s="43"/>
      <c r="B154" s="43"/>
      <c r="C154" s="18" t="s">
        <v>264</v>
      </c>
      <c r="D154" s="31">
        <f>+E154+F154+G154+H154</f>
        <v>230000</v>
      </c>
      <c r="E154" s="31">
        <v>230000</v>
      </c>
      <c r="F154" s="31"/>
      <c r="G154" s="31"/>
      <c r="H154" s="31"/>
    </row>
    <row r="155" spans="1:8" s="17" customFormat="1" x14ac:dyDescent="0.25">
      <c r="A155" s="43"/>
      <c r="B155" s="26"/>
      <c r="C155" s="18" t="s">
        <v>301</v>
      </c>
      <c r="D155" s="31">
        <f>+E155+F155+G155+H155</f>
        <v>472628.8</v>
      </c>
      <c r="E155" s="31">
        <v>472628.8</v>
      </c>
      <c r="F155" s="31"/>
      <c r="G155" s="31"/>
      <c r="H155" s="31"/>
    </row>
    <row r="156" spans="1:8" s="17" customFormat="1" x14ac:dyDescent="0.25">
      <c r="A156" s="43"/>
      <c r="B156" s="26"/>
      <c r="C156" s="18" t="s">
        <v>302</v>
      </c>
      <c r="D156" s="31">
        <f>+E156+F156+G156+H156</f>
        <v>118358.79300000002</v>
      </c>
      <c r="E156" s="31"/>
      <c r="F156" s="31">
        <v>118358.79300000002</v>
      </c>
      <c r="G156" s="31"/>
      <c r="H156" s="31"/>
    </row>
    <row r="157" spans="1:8" s="17" customFormat="1" x14ac:dyDescent="0.25">
      <c r="A157" s="43"/>
      <c r="B157" s="26"/>
      <c r="C157" s="18" t="s">
        <v>303</v>
      </c>
      <c r="D157" s="31">
        <f>+E157+F157+G157+H157</f>
        <v>27859.440000000006</v>
      </c>
      <c r="E157" s="31">
        <v>27859.440000000006</v>
      </c>
      <c r="F157" s="31"/>
      <c r="G157" s="31"/>
      <c r="H157" s="31"/>
    </row>
    <row r="158" spans="1:8" s="17" customFormat="1" ht="17.25" x14ac:dyDescent="0.25">
      <c r="A158" s="42"/>
      <c r="B158" s="42"/>
      <c r="C158" s="24" t="s">
        <v>304</v>
      </c>
      <c r="D158" s="50">
        <f>SUM(D159:D163)</f>
        <v>1310602.746</v>
      </c>
      <c r="E158" s="50">
        <f t="shared" ref="E158:H158" si="27">SUM(E159:E163)</f>
        <v>1075718.8800000001</v>
      </c>
      <c r="F158" s="50">
        <f t="shared" si="27"/>
        <v>234883.86600000004</v>
      </c>
      <c r="G158" s="50">
        <f t="shared" si="27"/>
        <v>0</v>
      </c>
      <c r="H158" s="50">
        <f t="shared" si="27"/>
        <v>0</v>
      </c>
    </row>
    <row r="159" spans="1:8" s="17" customFormat="1" x14ac:dyDescent="0.25">
      <c r="A159" s="43"/>
      <c r="B159" s="26"/>
      <c r="C159" s="18" t="s">
        <v>305</v>
      </c>
      <c r="D159" s="31">
        <f>+E159+F159+G159+H159</f>
        <v>1020000</v>
      </c>
      <c r="E159" s="31">
        <v>1020000</v>
      </c>
      <c r="F159" s="31"/>
      <c r="G159" s="31"/>
      <c r="H159" s="31"/>
    </row>
    <row r="160" spans="1:8" s="17" customFormat="1" x14ac:dyDescent="0.25">
      <c r="A160" s="43"/>
      <c r="B160" s="26"/>
      <c r="C160" s="18" t="s">
        <v>306</v>
      </c>
      <c r="D160" s="31">
        <f>+E160+F160+G160+H160</f>
        <v>64347.170999999995</v>
      </c>
      <c r="E160" s="31"/>
      <c r="F160" s="31">
        <v>64347.170999999995</v>
      </c>
      <c r="G160" s="31"/>
      <c r="H160" s="31"/>
    </row>
    <row r="161" spans="1:8" s="17" customFormat="1" ht="33" x14ac:dyDescent="0.25">
      <c r="A161" s="43"/>
      <c r="B161" s="26"/>
      <c r="C161" s="18" t="s">
        <v>307</v>
      </c>
      <c r="D161" s="31">
        <f>+E161+F161+G161+H161</f>
        <v>170536.69500000004</v>
      </c>
      <c r="E161" s="31"/>
      <c r="F161" s="31">
        <v>170536.69500000004</v>
      </c>
      <c r="G161" s="31"/>
      <c r="H161" s="31"/>
    </row>
    <row r="162" spans="1:8" s="17" customFormat="1" x14ac:dyDescent="0.25">
      <c r="A162" s="43"/>
      <c r="B162" s="43"/>
      <c r="C162" s="18" t="s">
        <v>708</v>
      </c>
      <c r="D162" s="31">
        <f t="shared" ref="D162:D163" si="28">+E162+F162+G162+H162</f>
        <v>27859.440000000006</v>
      </c>
      <c r="E162" s="31">
        <v>27859.440000000006</v>
      </c>
      <c r="F162" s="31"/>
      <c r="G162" s="31"/>
      <c r="H162" s="31"/>
    </row>
    <row r="163" spans="1:8" s="17" customFormat="1" x14ac:dyDescent="0.25">
      <c r="A163" s="43"/>
      <c r="B163" s="43"/>
      <c r="C163" s="18" t="s">
        <v>709</v>
      </c>
      <c r="D163" s="31">
        <f t="shared" si="28"/>
        <v>27859.440000000006</v>
      </c>
      <c r="E163" s="31">
        <v>27859.440000000006</v>
      </c>
      <c r="F163" s="31"/>
      <c r="G163" s="31"/>
      <c r="H163" s="31"/>
    </row>
    <row r="164" spans="1:8" s="17" customFormat="1" ht="17.25" x14ac:dyDescent="0.25">
      <c r="A164" s="42"/>
      <c r="B164" s="42"/>
      <c r="C164" s="24" t="s">
        <v>308</v>
      </c>
      <c r="D164" s="50">
        <f>SUM(D165:D168)</f>
        <v>195016.08000000002</v>
      </c>
      <c r="E164" s="50">
        <f t="shared" ref="E164:H164" si="29">SUM(E165:E168)</f>
        <v>195016.08000000002</v>
      </c>
      <c r="F164" s="50">
        <f t="shared" si="29"/>
        <v>0</v>
      </c>
      <c r="G164" s="50">
        <f t="shared" si="29"/>
        <v>0</v>
      </c>
      <c r="H164" s="50">
        <f t="shared" si="29"/>
        <v>0</v>
      </c>
    </row>
    <row r="165" spans="1:8" s="17" customFormat="1" ht="33" x14ac:dyDescent="0.25">
      <c r="A165" s="43"/>
      <c r="B165" s="43"/>
      <c r="C165" s="18" t="s">
        <v>309</v>
      </c>
      <c r="D165" s="31">
        <f>+E165+F165+G165+H165</f>
        <v>111437.76000000001</v>
      </c>
      <c r="E165" s="31">
        <v>111437.76000000001</v>
      </c>
      <c r="F165" s="31"/>
      <c r="G165" s="31"/>
      <c r="H165" s="31"/>
    </row>
    <row r="166" spans="1:8" s="17" customFormat="1" x14ac:dyDescent="0.25">
      <c r="A166" s="43"/>
      <c r="B166" s="43"/>
      <c r="C166" s="18" t="s">
        <v>310</v>
      </c>
      <c r="D166" s="31">
        <f>+E166+F166+G166+H166</f>
        <v>27859.440000000006</v>
      </c>
      <c r="E166" s="31">
        <v>27859.440000000006</v>
      </c>
      <c r="F166" s="31"/>
      <c r="G166" s="31"/>
      <c r="H166" s="31"/>
    </row>
    <row r="167" spans="1:8" s="17" customFormat="1" x14ac:dyDescent="0.25">
      <c r="A167" s="43"/>
      <c r="B167" s="43"/>
      <c r="C167" s="18" t="s">
        <v>311</v>
      </c>
      <c r="D167" s="31">
        <f>+E167+F167+G167+H167</f>
        <v>27859.440000000006</v>
      </c>
      <c r="E167" s="31">
        <v>27859.440000000006</v>
      </c>
      <c r="F167" s="31"/>
      <c r="G167" s="31"/>
      <c r="H167" s="31"/>
    </row>
    <row r="168" spans="1:8" s="17" customFormat="1" x14ac:dyDescent="0.25">
      <c r="A168" s="43"/>
      <c r="B168" s="44"/>
      <c r="C168" s="18" t="s">
        <v>710</v>
      </c>
      <c r="D168" s="31">
        <v>27859.440000000006</v>
      </c>
      <c r="E168" s="31">
        <v>27859.440000000006</v>
      </c>
      <c r="F168" s="31"/>
      <c r="G168" s="31"/>
      <c r="H168" s="31"/>
    </row>
    <row r="169" spans="1:8" s="17" customFormat="1" ht="17.25" x14ac:dyDescent="0.25">
      <c r="A169" s="44"/>
      <c r="B169" s="44"/>
      <c r="C169" s="24" t="s">
        <v>312</v>
      </c>
      <c r="D169" s="50">
        <f>SUM(D170:D171)</f>
        <v>228630.92700000003</v>
      </c>
      <c r="E169" s="50">
        <f t="shared" ref="E169:H169" si="30">SUM(E170:E171)</f>
        <v>136500</v>
      </c>
      <c r="F169" s="50">
        <f t="shared" si="30"/>
        <v>92130.927000000011</v>
      </c>
      <c r="G169" s="50">
        <f t="shared" si="30"/>
        <v>0</v>
      </c>
      <c r="H169" s="50">
        <f t="shared" si="30"/>
        <v>0</v>
      </c>
    </row>
    <row r="170" spans="1:8" s="17" customFormat="1" x14ac:dyDescent="0.25">
      <c r="A170" s="43"/>
      <c r="B170" s="43"/>
      <c r="C170" s="18" t="s">
        <v>313</v>
      </c>
      <c r="D170" s="31">
        <f>SUM(E170:H170)</f>
        <v>136500</v>
      </c>
      <c r="E170" s="31">
        <v>136500</v>
      </c>
      <c r="F170" s="31"/>
      <c r="G170" s="31"/>
      <c r="H170" s="31"/>
    </row>
    <row r="171" spans="1:8" s="17" customFormat="1" x14ac:dyDescent="0.25">
      <c r="A171" s="43"/>
      <c r="B171" s="43"/>
      <c r="C171" s="18" t="s">
        <v>314</v>
      </c>
      <c r="D171" s="31">
        <f>SUM(E171:H171)</f>
        <v>92130.927000000011</v>
      </c>
      <c r="E171" s="31"/>
      <c r="F171" s="31">
        <v>92130.927000000011</v>
      </c>
      <c r="G171" s="31"/>
      <c r="H171" s="31"/>
    </row>
    <row r="172" spans="1:8" x14ac:dyDescent="0.2">
      <c r="A172" s="38"/>
      <c r="B172" s="38"/>
      <c r="C172" s="32" t="s">
        <v>89</v>
      </c>
      <c r="D172" s="46">
        <v>462306</v>
      </c>
      <c r="E172" s="46">
        <v>0</v>
      </c>
      <c r="F172" s="46">
        <v>0</v>
      </c>
      <c r="G172" s="46">
        <v>168000</v>
      </c>
      <c r="H172" s="46">
        <v>294306</v>
      </c>
    </row>
    <row r="173" spans="1:8" x14ac:dyDescent="0.2">
      <c r="A173" s="38"/>
      <c r="B173" s="38"/>
      <c r="C173" s="19" t="s">
        <v>15</v>
      </c>
      <c r="D173" s="47"/>
      <c r="E173" s="47"/>
      <c r="F173" s="47"/>
      <c r="G173" s="47"/>
      <c r="H173" s="47"/>
    </row>
    <row r="174" spans="1:8" ht="49.5" x14ac:dyDescent="0.2">
      <c r="A174" s="19" t="s">
        <v>90</v>
      </c>
      <c r="B174" s="19" t="s">
        <v>17</v>
      </c>
      <c r="C174" s="38" t="s">
        <v>91</v>
      </c>
      <c r="D174" s="48">
        <v>22627.3</v>
      </c>
      <c r="E174" s="48">
        <v>0</v>
      </c>
      <c r="F174" s="48">
        <v>0</v>
      </c>
      <c r="G174" s="48">
        <v>0</v>
      </c>
      <c r="H174" s="48">
        <v>22627.3</v>
      </c>
    </row>
    <row r="175" spans="1:8" ht="49.5" x14ac:dyDescent="0.2">
      <c r="A175" s="19" t="s">
        <v>92</v>
      </c>
      <c r="B175" s="19" t="s">
        <v>17</v>
      </c>
      <c r="C175" s="38" t="s">
        <v>93</v>
      </c>
      <c r="D175" s="48">
        <v>139503.70000000001</v>
      </c>
      <c r="E175" s="48">
        <v>0</v>
      </c>
      <c r="F175" s="48">
        <v>0</v>
      </c>
      <c r="G175" s="48">
        <v>0</v>
      </c>
      <c r="H175" s="48">
        <v>139503.70000000001</v>
      </c>
    </row>
    <row r="176" spans="1:8" ht="66" x14ac:dyDescent="0.2">
      <c r="A176" s="19" t="s">
        <v>92</v>
      </c>
      <c r="B176" s="19" t="s">
        <v>26</v>
      </c>
      <c r="C176" s="38" t="s">
        <v>94</v>
      </c>
      <c r="D176" s="48">
        <v>34650</v>
      </c>
      <c r="E176" s="48">
        <v>0</v>
      </c>
      <c r="F176" s="48">
        <v>0</v>
      </c>
      <c r="G176" s="48">
        <v>0</v>
      </c>
      <c r="H176" s="48">
        <v>34650</v>
      </c>
    </row>
    <row r="177" spans="1:8" ht="33" x14ac:dyDescent="0.2">
      <c r="A177" s="19" t="s">
        <v>92</v>
      </c>
      <c r="B177" s="19" t="s">
        <v>22</v>
      </c>
      <c r="C177" s="38" t="s">
        <v>95</v>
      </c>
      <c r="D177" s="48">
        <v>168000</v>
      </c>
      <c r="E177" s="48">
        <v>0</v>
      </c>
      <c r="F177" s="48">
        <v>0</v>
      </c>
      <c r="G177" s="48">
        <v>168000</v>
      </c>
      <c r="H177" s="48">
        <v>0</v>
      </c>
    </row>
    <row r="178" spans="1:8" ht="49.5" x14ac:dyDescent="0.2">
      <c r="A178" s="19" t="s">
        <v>92</v>
      </c>
      <c r="B178" s="19" t="s">
        <v>36</v>
      </c>
      <c r="C178" s="38" t="s">
        <v>96</v>
      </c>
      <c r="D178" s="48">
        <v>22000</v>
      </c>
      <c r="E178" s="48">
        <v>0</v>
      </c>
      <c r="F178" s="48">
        <v>0</v>
      </c>
      <c r="G178" s="48">
        <v>0</v>
      </c>
      <c r="H178" s="48">
        <v>22000</v>
      </c>
    </row>
    <row r="179" spans="1:8" ht="33" x14ac:dyDescent="0.2">
      <c r="A179" s="19" t="s">
        <v>97</v>
      </c>
      <c r="B179" s="19" t="s">
        <v>17</v>
      </c>
      <c r="C179" s="38" t="s">
        <v>98</v>
      </c>
      <c r="D179" s="48">
        <v>75525</v>
      </c>
      <c r="E179" s="48">
        <v>0</v>
      </c>
      <c r="F179" s="48">
        <v>0</v>
      </c>
      <c r="G179" s="48">
        <v>0</v>
      </c>
      <c r="H179" s="48">
        <v>75525</v>
      </c>
    </row>
    <row r="180" spans="1:8" x14ac:dyDescent="0.2">
      <c r="A180" s="38"/>
      <c r="B180" s="38"/>
      <c r="C180" s="32" t="s">
        <v>99</v>
      </c>
      <c r="D180" s="46">
        <f>+D182+D183+D184+D185</f>
        <v>5535899.5</v>
      </c>
      <c r="E180" s="46">
        <v>4000000</v>
      </c>
      <c r="F180" s="46">
        <v>500000</v>
      </c>
      <c r="G180" s="46">
        <v>0</v>
      </c>
      <c r="H180" s="46">
        <f>+H182+H184</f>
        <v>1035899.5</v>
      </c>
    </row>
    <row r="181" spans="1:8" x14ac:dyDescent="0.2">
      <c r="A181" s="38"/>
      <c r="B181" s="38"/>
      <c r="C181" s="19" t="s">
        <v>15</v>
      </c>
      <c r="D181" s="47"/>
      <c r="E181" s="47"/>
      <c r="F181" s="47"/>
      <c r="G181" s="47"/>
      <c r="H181" s="47"/>
    </row>
    <row r="182" spans="1:8" ht="33" x14ac:dyDescent="0.2">
      <c r="A182" s="19" t="s">
        <v>100</v>
      </c>
      <c r="B182" s="19" t="s">
        <v>17</v>
      </c>
      <c r="C182" s="38" t="s">
        <v>101</v>
      </c>
      <c r="D182" s="48">
        <v>35899.5</v>
      </c>
      <c r="E182" s="48">
        <v>0</v>
      </c>
      <c r="F182" s="48">
        <v>0</v>
      </c>
      <c r="G182" s="48">
        <v>0</v>
      </c>
      <c r="H182" s="48">
        <v>35899.5</v>
      </c>
    </row>
    <row r="183" spans="1:8" ht="33" x14ac:dyDescent="0.2">
      <c r="A183" s="19" t="s">
        <v>100</v>
      </c>
      <c r="B183" s="19" t="s">
        <v>26</v>
      </c>
      <c r="C183" s="38" t="s">
        <v>102</v>
      </c>
      <c r="D183" s="48">
        <v>500000</v>
      </c>
      <c r="E183" s="48">
        <v>0</v>
      </c>
      <c r="F183" s="48">
        <v>500000</v>
      </c>
      <c r="G183" s="48">
        <v>0</v>
      </c>
      <c r="H183" s="48">
        <v>0</v>
      </c>
    </row>
    <row r="184" spans="1:8" ht="33" x14ac:dyDescent="0.2">
      <c r="A184" s="19" t="s">
        <v>103</v>
      </c>
      <c r="B184" s="19" t="s">
        <v>104</v>
      </c>
      <c r="C184" s="38" t="s">
        <v>105</v>
      </c>
      <c r="D184" s="48">
        <f>+H184</f>
        <v>1000000</v>
      </c>
      <c r="E184" s="48">
        <v>0</v>
      </c>
      <c r="F184" s="48">
        <v>0</v>
      </c>
      <c r="G184" s="48">
        <v>0</v>
      </c>
      <c r="H184" s="48">
        <v>1000000</v>
      </c>
    </row>
    <row r="185" spans="1:8" x14ac:dyDescent="0.2">
      <c r="A185" s="19" t="s">
        <v>106</v>
      </c>
      <c r="B185" s="19" t="s">
        <v>22</v>
      </c>
      <c r="C185" s="38" t="s">
        <v>107</v>
      </c>
      <c r="D185" s="48">
        <v>4000000</v>
      </c>
      <c r="E185" s="48">
        <v>4000000</v>
      </c>
      <c r="F185" s="48">
        <v>0</v>
      </c>
      <c r="G185" s="48">
        <v>0</v>
      </c>
      <c r="H185" s="48">
        <v>0</v>
      </c>
    </row>
    <row r="186" spans="1:8" x14ac:dyDescent="0.2">
      <c r="A186" s="38"/>
      <c r="B186" s="38"/>
      <c r="C186" s="32" t="s">
        <v>108</v>
      </c>
      <c r="D186" s="46">
        <v>63819</v>
      </c>
      <c r="E186" s="46">
        <v>0</v>
      </c>
      <c r="F186" s="46">
        <v>29755</v>
      </c>
      <c r="G186" s="46">
        <v>0</v>
      </c>
      <c r="H186" s="46">
        <v>34064</v>
      </c>
    </row>
    <row r="187" spans="1:8" x14ac:dyDescent="0.2">
      <c r="A187" s="38"/>
      <c r="B187" s="38"/>
      <c r="C187" s="19" t="s">
        <v>15</v>
      </c>
      <c r="D187" s="47"/>
      <c r="E187" s="47"/>
      <c r="F187" s="47"/>
      <c r="G187" s="47"/>
      <c r="H187" s="47"/>
    </row>
    <row r="188" spans="1:8" ht="49.5" x14ac:dyDescent="0.2">
      <c r="A188" s="19" t="s">
        <v>109</v>
      </c>
      <c r="B188" s="19" t="s">
        <v>17</v>
      </c>
      <c r="C188" s="38" t="s">
        <v>110</v>
      </c>
      <c r="D188" s="48">
        <v>29788</v>
      </c>
      <c r="E188" s="48">
        <v>0</v>
      </c>
      <c r="F188" s="48">
        <v>0</v>
      </c>
      <c r="G188" s="48">
        <v>0</v>
      </c>
      <c r="H188" s="48">
        <v>29788</v>
      </c>
    </row>
    <row r="189" spans="1:8" ht="33" x14ac:dyDescent="0.2">
      <c r="A189" s="19" t="s">
        <v>109</v>
      </c>
      <c r="B189" s="19" t="s">
        <v>32</v>
      </c>
      <c r="C189" s="38" t="s">
        <v>111</v>
      </c>
      <c r="D189" s="48">
        <v>29755</v>
      </c>
      <c r="E189" s="48">
        <v>0</v>
      </c>
      <c r="F189" s="48">
        <v>29755</v>
      </c>
      <c r="G189" s="48">
        <v>0</v>
      </c>
      <c r="H189" s="48">
        <v>0</v>
      </c>
    </row>
    <row r="190" spans="1:8" ht="33" x14ac:dyDescent="0.2">
      <c r="A190" s="19" t="s">
        <v>112</v>
      </c>
      <c r="B190" s="19" t="s">
        <v>17</v>
      </c>
      <c r="C190" s="38" t="s">
        <v>113</v>
      </c>
      <c r="D190" s="48">
        <v>4276</v>
      </c>
      <c r="E190" s="48">
        <v>0</v>
      </c>
      <c r="F190" s="48">
        <v>0</v>
      </c>
      <c r="G190" s="48">
        <v>0</v>
      </c>
      <c r="H190" s="48">
        <v>4276</v>
      </c>
    </row>
    <row r="191" spans="1:8" x14ac:dyDescent="0.2">
      <c r="A191" s="38"/>
      <c r="B191" s="38"/>
      <c r="C191" s="32" t="s">
        <v>114</v>
      </c>
      <c r="D191" s="46">
        <v>1159812.1000000001</v>
      </c>
      <c r="E191" s="46">
        <v>0</v>
      </c>
      <c r="F191" s="46">
        <v>0</v>
      </c>
      <c r="G191" s="46">
        <v>0</v>
      </c>
      <c r="H191" s="46">
        <v>1159812.1000000001</v>
      </c>
    </row>
    <row r="192" spans="1:8" x14ac:dyDescent="0.2">
      <c r="A192" s="38"/>
      <c r="B192" s="38"/>
      <c r="C192" s="19" t="s">
        <v>15</v>
      </c>
      <c r="D192" s="47"/>
      <c r="E192" s="47"/>
      <c r="F192" s="47"/>
      <c r="G192" s="47"/>
      <c r="H192" s="47"/>
    </row>
    <row r="193" spans="1:10" ht="49.5" x14ac:dyDescent="0.2">
      <c r="A193" s="19" t="s">
        <v>115</v>
      </c>
      <c r="B193" s="19" t="s">
        <v>116</v>
      </c>
      <c r="C193" s="38" t="s">
        <v>117</v>
      </c>
      <c r="D193" s="48">
        <v>300000</v>
      </c>
      <c r="E193" s="48">
        <v>0</v>
      </c>
      <c r="F193" s="48">
        <v>0</v>
      </c>
      <c r="G193" s="48">
        <v>0</v>
      </c>
      <c r="H193" s="48">
        <v>300000</v>
      </c>
    </row>
    <row r="194" spans="1:10" ht="33" x14ac:dyDescent="0.2">
      <c r="A194" s="19" t="s">
        <v>118</v>
      </c>
      <c r="B194" s="19" t="s">
        <v>17</v>
      </c>
      <c r="C194" s="38" t="s">
        <v>119</v>
      </c>
      <c r="D194" s="48">
        <v>15961.8</v>
      </c>
      <c r="E194" s="48">
        <v>0</v>
      </c>
      <c r="F194" s="48">
        <v>0</v>
      </c>
      <c r="G194" s="48">
        <v>0</v>
      </c>
      <c r="H194" s="48">
        <v>15961.8</v>
      </c>
    </row>
    <row r="195" spans="1:10" ht="49.5" x14ac:dyDescent="0.2">
      <c r="A195" s="19" t="s">
        <v>118</v>
      </c>
      <c r="B195" s="19" t="s">
        <v>32</v>
      </c>
      <c r="C195" s="38" t="s">
        <v>120</v>
      </c>
      <c r="D195" s="48">
        <v>1980</v>
      </c>
      <c r="E195" s="48">
        <v>0</v>
      </c>
      <c r="F195" s="48">
        <v>0</v>
      </c>
      <c r="G195" s="48">
        <v>0</v>
      </c>
      <c r="H195" s="48">
        <v>1980</v>
      </c>
    </row>
    <row r="196" spans="1:10" ht="33" x14ac:dyDescent="0.2">
      <c r="A196" s="19" t="s">
        <v>121</v>
      </c>
      <c r="B196" s="19" t="s">
        <v>17</v>
      </c>
      <c r="C196" s="38" t="s">
        <v>122</v>
      </c>
      <c r="D196" s="48">
        <v>2290.9</v>
      </c>
      <c r="E196" s="48">
        <v>0</v>
      </c>
      <c r="F196" s="48">
        <v>0</v>
      </c>
      <c r="G196" s="48">
        <v>0</v>
      </c>
      <c r="H196" s="48">
        <v>2290.9</v>
      </c>
    </row>
    <row r="197" spans="1:10" ht="33" x14ac:dyDescent="0.2">
      <c r="A197" s="19" t="s">
        <v>121</v>
      </c>
      <c r="B197" s="19" t="s">
        <v>123</v>
      </c>
      <c r="C197" s="38" t="s">
        <v>124</v>
      </c>
      <c r="D197" s="48">
        <v>839579.4</v>
      </c>
      <c r="E197" s="48">
        <v>0</v>
      </c>
      <c r="F197" s="48">
        <v>0</v>
      </c>
      <c r="G197" s="48">
        <v>0</v>
      </c>
      <c r="H197" s="48">
        <v>839579.4</v>
      </c>
    </row>
    <row r="198" spans="1:10" ht="33" x14ac:dyDescent="0.2">
      <c r="A198" s="38"/>
      <c r="B198" s="38"/>
      <c r="C198" s="32" t="s">
        <v>125</v>
      </c>
      <c r="D198" s="46">
        <f>+D200+D201+D215+D220+D230+D270+D276+D298+D303+D304+D305+D306+D307+D309+D313+D325+D336+D329+D349+D355+D359+D367+D378+D379+D380+D405+D408+D547+D554+D641+D308</f>
        <v>114662614.100114</v>
      </c>
      <c r="E198" s="46">
        <f t="shared" ref="E198:H198" si="31">+E200+E201+E215+E220+E230+E270+E276+E298+E303+E304+E305+E306+E307+E309+E313+E325+E336+E329+E349+E355+E359+E367+E378+E379+E380+E405+E408+E547+E554+E641+E308</f>
        <v>74666258.700000003</v>
      </c>
      <c r="F198" s="46">
        <f t="shared" si="31"/>
        <v>19096549.200000003</v>
      </c>
      <c r="G198" s="46">
        <f t="shared" si="31"/>
        <v>534552.4</v>
      </c>
      <c r="H198" s="46">
        <f t="shared" si="31"/>
        <v>20365253.800113998</v>
      </c>
      <c r="J198" s="3">
        <f>+D198-'[1]Կապիտալ - բյուջե'!$D$86</f>
        <v>1.1400878429412842E-4</v>
      </c>
    </row>
    <row r="199" spans="1:10" x14ac:dyDescent="0.2">
      <c r="A199" s="38"/>
      <c r="B199" s="38"/>
      <c r="C199" s="19" t="s">
        <v>15</v>
      </c>
      <c r="D199" s="47"/>
      <c r="E199" s="47"/>
      <c r="F199" s="47"/>
      <c r="G199" s="47"/>
      <c r="H199" s="47"/>
    </row>
    <row r="200" spans="1:10" ht="66" x14ac:dyDescent="0.2">
      <c r="A200" s="19" t="s">
        <v>126</v>
      </c>
      <c r="B200" s="19" t="s">
        <v>123</v>
      </c>
      <c r="C200" s="38" t="s">
        <v>127</v>
      </c>
      <c r="D200" s="48">
        <v>300000</v>
      </c>
      <c r="E200" s="48">
        <v>0</v>
      </c>
      <c r="F200" s="48">
        <v>0</v>
      </c>
      <c r="G200" s="48">
        <v>0</v>
      </c>
      <c r="H200" s="48">
        <v>300000</v>
      </c>
    </row>
    <row r="201" spans="1:10" ht="49.5" x14ac:dyDescent="0.2">
      <c r="A201" s="19">
        <v>1045</v>
      </c>
      <c r="B201" s="19">
        <v>32001</v>
      </c>
      <c r="C201" s="38" t="s">
        <v>129</v>
      </c>
      <c r="D201" s="48">
        <f>+E201+F201+G201+H201</f>
        <v>1200137.5999999999</v>
      </c>
      <c r="E201" s="48">
        <f>+E203+E206+E208+E210+E212</f>
        <v>0</v>
      </c>
      <c r="F201" s="48">
        <f t="shared" ref="F201:H201" si="32">+F203+F206+F208+F210+F212</f>
        <v>1155188.0999999999</v>
      </c>
      <c r="G201" s="48">
        <f t="shared" si="32"/>
        <v>44949.5</v>
      </c>
      <c r="H201" s="48">
        <f t="shared" si="32"/>
        <v>0</v>
      </c>
    </row>
    <row r="202" spans="1:10" x14ac:dyDescent="0.2">
      <c r="A202" s="19"/>
      <c r="B202" s="19"/>
      <c r="C202" s="40" t="s">
        <v>7</v>
      </c>
      <c r="D202" s="51"/>
      <c r="E202" s="51"/>
      <c r="F202" s="51"/>
      <c r="G202" s="51"/>
      <c r="H202" s="51"/>
    </row>
    <row r="203" spans="1:10" x14ac:dyDescent="0.2">
      <c r="A203" s="19"/>
      <c r="B203" s="19"/>
      <c r="C203" s="41" t="s">
        <v>255</v>
      </c>
      <c r="D203" s="51">
        <f>SUM(E203:H203)</f>
        <v>362878.89999999997</v>
      </c>
      <c r="E203" s="51">
        <f>+E204+E205</f>
        <v>0</v>
      </c>
      <c r="F203" s="51">
        <f t="shared" ref="F203:H203" si="33">+F204+F205</f>
        <v>338263.1</v>
      </c>
      <c r="G203" s="51">
        <f t="shared" si="33"/>
        <v>24615.8</v>
      </c>
      <c r="H203" s="51">
        <f t="shared" si="33"/>
        <v>0</v>
      </c>
    </row>
    <row r="204" spans="1:10" ht="33" x14ac:dyDescent="0.2">
      <c r="A204" s="19"/>
      <c r="B204" s="19"/>
      <c r="C204" s="40" t="s">
        <v>346</v>
      </c>
      <c r="D204" s="51">
        <f t="shared" ref="D204:D205" si="34">+E204+F204+G204+H204</f>
        <v>338263.1</v>
      </c>
      <c r="E204" s="51"/>
      <c r="F204" s="51">
        <v>338263.1</v>
      </c>
      <c r="G204" s="51"/>
      <c r="H204" s="51"/>
    </row>
    <row r="205" spans="1:10" ht="33" x14ac:dyDescent="0.2">
      <c r="A205" s="19"/>
      <c r="B205" s="19"/>
      <c r="C205" s="40" t="s">
        <v>347</v>
      </c>
      <c r="D205" s="51">
        <f t="shared" si="34"/>
        <v>24615.8</v>
      </c>
      <c r="E205" s="51"/>
      <c r="F205" s="51"/>
      <c r="G205" s="51">
        <v>24615.8</v>
      </c>
      <c r="H205" s="51"/>
    </row>
    <row r="206" spans="1:10" x14ac:dyDescent="0.2">
      <c r="A206" s="19"/>
      <c r="B206" s="19"/>
      <c r="C206" s="41" t="s">
        <v>260</v>
      </c>
      <c r="D206" s="51">
        <f>SUM(E206:H206)</f>
        <v>442570.3</v>
      </c>
      <c r="E206" s="51">
        <f>+E207</f>
        <v>0</v>
      </c>
      <c r="F206" s="51">
        <f>+F207</f>
        <v>442570.3</v>
      </c>
      <c r="G206" s="51">
        <f>+G207</f>
        <v>0</v>
      </c>
      <c r="H206" s="51">
        <f>+H207</f>
        <v>0</v>
      </c>
    </row>
    <row r="207" spans="1:10" x14ac:dyDescent="0.2">
      <c r="A207" s="19"/>
      <c r="B207" s="19"/>
      <c r="C207" s="40" t="s">
        <v>348</v>
      </c>
      <c r="D207" s="51">
        <f>+E207+F207+G207+H207</f>
        <v>442570.3</v>
      </c>
      <c r="E207" s="51"/>
      <c r="F207" s="51">
        <v>442570.3</v>
      </c>
      <c r="G207" s="51"/>
      <c r="H207" s="51"/>
    </row>
    <row r="208" spans="1:10" x14ac:dyDescent="0.2">
      <c r="A208" s="19"/>
      <c r="B208" s="19"/>
      <c r="C208" s="41" t="s">
        <v>265</v>
      </c>
      <c r="D208" s="51">
        <f>SUM(E208:H208)</f>
        <v>169500.79999999999</v>
      </c>
      <c r="E208" s="51">
        <f>+E209</f>
        <v>0</v>
      </c>
      <c r="F208" s="51">
        <f>+F209</f>
        <v>169500.79999999999</v>
      </c>
      <c r="G208" s="51">
        <f>+G209</f>
        <v>0</v>
      </c>
      <c r="H208" s="51">
        <f>+H209</f>
        <v>0</v>
      </c>
    </row>
    <row r="209" spans="1:8" ht="33" x14ac:dyDescent="0.2">
      <c r="A209" s="19"/>
      <c r="B209" s="19"/>
      <c r="C209" s="40" t="s">
        <v>349</v>
      </c>
      <c r="D209" s="51">
        <f>+E209+F209+G209+H209</f>
        <v>169500.79999999999</v>
      </c>
      <c r="E209" s="51"/>
      <c r="F209" s="51">
        <v>169500.79999999999</v>
      </c>
      <c r="G209" s="51"/>
      <c r="H209" s="51"/>
    </row>
    <row r="210" spans="1:8" x14ac:dyDescent="0.2">
      <c r="A210" s="19"/>
      <c r="B210" s="19"/>
      <c r="C210" s="41" t="s">
        <v>292</v>
      </c>
      <c r="D210" s="51">
        <f>SUM(E210:H210)</f>
        <v>154334.5</v>
      </c>
      <c r="E210" s="51">
        <f>+E211</f>
        <v>0</v>
      </c>
      <c r="F210" s="51">
        <f>+F211</f>
        <v>154334.5</v>
      </c>
      <c r="G210" s="51">
        <f>+G211</f>
        <v>0</v>
      </c>
      <c r="H210" s="51">
        <f>+H211</f>
        <v>0</v>
      </c>
    </row>
    <row r="211" spans="1:8" ht="33" x14ac:dyDescent="0.2">
      <c r="A211" s="19"/>
      <c r="B211" s="19"/>
      <c r="C211" s="40" t="s">
        <v>350</v>
      </c>
      <c r="D211" s="51">
        <f>+E211+F211+G211+H211</f>
        <v>154334.5</v>
      </c>
      <c r="E211" s="51"/>
      <c r="F211" s="51">
        <v>154334.5</v>
      </c>
      <c r="G211" s="51"/>
      <c r="H211" s="51"/>
    </row>
    <row r="212" spans="1:8" x14ac:dyDescent="0.2">
      <c r="A212" s="19"/>
      <c r="B212" s="19"/>
      <c r="C212" s="41" t="s">
        <v>304</v>
      </c>
      <c r="D212" s="51">
        <f>SUM(E212:H212)</f>
        <v>70853.100000000006</v>
      </c>
      <c r="E212" s="51">
        <f>+E213+E214</f>
        <v>0</v>
      </c>
      <c r="F212" s="51">
        <f t="shared" ref="F212:H212" si="35">+F213+F214</f>
        <v>50519.4</v>
      </c>
      <c r="G212" s="51">
        <f t="shared" si="35"/>
        <v>20333.7</v>
      </c>
      <c r="H212" s="51">
        <f t="shared" si="35"/>
        <v>0</v>
      </c>
    </row>
    <row r="213" spans="1:8" x14ac:dyDescent="0.2">
      <c r="A213" s="19"/>
      <c r="B213" s="19"/>
      <c r="C213" s="40" t="s">
        <v>351</v>
      </c>
      <c r="D213" s="51">
        <f>+E213+F213+G213+H213</f>
        <v>50519.4</v>
      </c>
      <c r="E213" s="51"/>
      <c r="F213" s="51">
        <v>50519.4</v>
      </c>
      <c r="G213" s="51"/>
      <c r="H213" s="51"/>
    </row>
    <row r="214" spans="1:8" x14ac:dyDescent="0.2">
      <c r="A214" s="19"/>
      <c r="B214" s="19"/>
      <c r="C214" s="40" t="s">
        <v>352</v>
      </c>
      <c r="D214" s="51">
        <f>+E214+F214+G214+H214</f>
        <v>20333.7</v>
      </c>
      <c r="E214" s="51"/>
      <c r="F214" s="51"/>
      <c r="G214" s="51">
        <v>20333.7</v>
      </c>
      <c r="H214" s="51"/>
    </row>
    <row r="215" spans="1:8" ht="66" x14ac:dyDescent="0.2">
      <c r="A215" s="19" t="s">
        <v>128</v>
      </c>
      <c r="B215" s="19" t="s">
        <v>130</v>
      </c>
      <c r="C215" s="38" t="s">
        <v>131</v>
      </c>
      <c r="D215" s="48">
        <f>+E215+F215+G215+H215</f>
        <v>161123.20000000001</v>
      </c>
      <c r="E215" s="48">
        <f>+E217</f>
        <v>0</v>
      </c>
      <c r="F215" s="48">
        <f t="shared" ref="F215:H215" si="36">+F217</f>
        <v>0</v>
      </c>
      <c r="G215" s="48">
        <f t="shared" si="36"/>
        <v>0</v>
      </c>
      <c r="H215" s="48">
        <f t="shared" si="36"/>
        <v>161123.20000000001</v>
      </c>
    </row>
    <row r="216" spans="1:8" x14ac:dyDescent="0.2">
      <c r="A216" s="19"/>
      <c r="B216" s="19"/>
      <c r="C216" s="40" t="s">
        <v>7</v>
      </c>
      <c r="D216" s="51"/>
      <c r="E216" s="51"/>
      <c r="F216" s="51"/>
      <c r="G216" s="51"/>
      <c r="H216" s="51"/>
    </row>
    <row r="217" spans="1:8" x14ac:dyDescent="0.2">
      <c r="A217" s="19"/>
      <c r="B217" s="19"/>
      <c r="C217" s="41" t="s">
        <v>255</v>
      </c>
      <c r="D217" s="51">
        <f>SUM(E217:H217)</f>
        <v>161123.20000000001</v>
      </c>
      <c r="E217" s="51">
        <f>+E218+E219</f>
        <v>0</v>
      </c>
      <c r="F217" s="51">
        <f t="shared" ref="F217:H217" si="37">+F218+F219</f>
        <v>0</v>
      </c>
      <c r="G217" s="51">
        <f t="shared" si="37"/>
        <v>0</v>
      </c>
      <c r="H217" s="51">
        <f t="shared" si="37"/>
        <v>161123.20000000001</v>
      </c>
    </row>
    <row r="218" spans="1:8" ht="33" x14ac:dyDescent="0.2">
      <c r="A218" s="19"/>
      <c r="B218" s="19"/>
      <c r="C218" s="40" t="s">
        <v>346</v>
      </c>
      <c r="D218" s="51">
        <f t="shared" ref="D218:D219" si="38">+E218+F218+G218+H218</f>
        <v>107398.2</v>
      </c>
      <c r="E218" s="51"/>
      <c r="F218" s="51"/>
      <c r="G218" s="51"/>
      <c r="H218" s="51">
        <v>107398.2</v>
      </c>
    </row>
    <row r="219" spans="1:8" x14ac:dyDescent="0.2">
      <c r="A219" s="19"/>
      <c r="B219" s="19"/>
      <c r="C219" s="40" t="s">
        <v>353</v>
      </c>
      <c r="D219" s="51">
        <f t="shared" si="38"/>
        <v>53725</v>
      </c>
      <c r="E219" s="51"/>
      <c r="F219" s="51"/>
      <c r="G219" s="51"/>
      <c r="H219" s="51">
        <v>53725</v>
      </c>
    </row>
    <row r="220" spans="1:8" ht="49.5" x14ac:dyDescent="0.2">
      <c r="A220" s="19" t="s">
        <v>128</v>
      </c>
      <c r="B220" s="19" t="s">
        <v>132</v>
      </c>
      <c r="C220" s="38" t="s">
        <v>133</v>
      </c>
      <c r="D220" s="48">
        <f>+E220+F220+G220+H220</f>
        <v>1325592.1000000001</v>
      </c>
      <c r="E220" s="48">
        <f>+E222+E224+E226+E228</f>
        <v>1325592.1000000001</v>
      </c>
      <c r="F220" s="48">
        <f t="shared" ref="F220:H220" si="39">+F222+F224+F226+F228</f>
        <v>0</v>
      </c>
      <c r="G220" s="48">
        <f t="shared" si="39"/>
        <v>0</v>
      </c>
      <c r="H220" s="48">
        <f t="shared" si="39"/>
        <v>0</v>
      </c>
    </row>
    <row r="221" spans="1:8" x14ac:dyDescent="0.2">
      <c r="A221" s="19"/>
      <c r="B221" s="19"/>
      <c r="C221" s="40" t="s">
        <v>7</v>
      </c>
      <c r="D221" s="51"/>
      <c r="E221" s="51"/>
      <c r="F221" s="51"/>
      <c r="G221" s="51"/>
      <c r="H221" s="51"/>
    </row>
    <row r="222" spans="1:8" x14ac:dyDescent="0.2">
      <c r="A222" s="19"/>
      <c r="B222" s="19"/>
      <c r="C222" s="41" t="s">
        <v>257</v>
      </c>
      <c r="D222" s="51">
        <f>SUM(E222:H222)</f>
        <v>321462.40000000002</v>
      </c>
      <c r="E222" s="51">
        <f>+E223</f>
        <v>321462.40000000002</v>
      </c>
      <c r="F222" s="51">
        <f>+F223</f>
        <v>0</v>
      </c>
      <c r="G222" s="51">
        <f>+G223</f>
        <v>0</v>
      </c>
      <c r="H222" s="51">
        <f>+H223</f>
        <v>0</v>
      </c>
    </row>
    <row r="223" spans="1:8" ht="33" x14ac:dyDescent="0.2">
      <c r="A223" s="19"/>
      <c r="B223" s="19"/>
      <c r="C223" s="40" t="s">
        <v>354</v>
      </c>
      <c r="D223" s="51">
        <f>+E223+F223+G223+H223</f>
        <v>321462.40000000002</v>
      </c>
      <c r="E223" s="51">
        <v>321462.40000000002</v>
      </c>
      <c r="F223" s="51"/>
      <c r="G223" s="51"/>
      <c r="H223" s="51"/>
    </row>
    <row r="224" spans="1:8" x14ac:dyDescent="0.2">
      <c r="A224" s="19"/>
      <c r="B224" s="19"/>
      <c r="C224" s="41" t="s">
        <v>287</v>
      </c>
      <c r="D224" s="51">
        <f>SUM(E224:H224)</f>
        <v>242478.90000000002</v>
      </c>
      <c r="E224" s="51">
        <f>+E225</f>
        <v>242478.90000000002</v>
      </c>
      <c r="F224" s="51">
        <f>+F225</f>
        <v>0</v>
      </c>
      <c r="G224" s="51">
        <f>+G225</f>
        <v>0</v>
      </c>
      <c r="H224" s="51">
        <f>+H225</f>
        <v>0</v>
      </c>
    </row>
    <row r="225" spans="1:8" ht="33" x14ac:dyDescent="0.2">
      <c r="A225" s="19"/>
      <c r="B225" s="19"/>
      <c r="C225" s="40" t="s">
        <v>355</v>
      </c>
      <c r="D225" s="51">
        <f>+E225+F225+G225+H225</f>
        <v>242478.90000000002</v>
      </c>
      <c r="E225" s="51">
        <f>342478.9-100000</f>
        <v>242478.90000000002</v>
      </c>
      <c r="F225" s="51"/>
      <c r="G225" s="51"/>
      <c r="H225" s="51"/>
    </row>
    <row r="226" spans="1:8" x14ac:dyDescent="0.2">
      <c r="A226" s="19"/>
      <c r="B226" s="19"/>
      <c r="C226" s="41" t="s">
        <v>265</v>
      </c>
      <c r="D226" s="51">
        <f>SUM(E226:H226)</f>
        <v>342973.1</v>
      </c>
      <c r="E226" s="51">
        <f>+E227</f>
        <v>342973.1</v>
      </c>
      <c r="F226" s="51">
        <f>+F227</f>
        <v>0</v>
      </c>
      <c r="G226" s="51">
        <f>+G227</f>
        <v>0</v>
      </c>
      <c r="H226" s="51">
        <f>+H227</f>
        <v>0</v>
      </c>
    </row>
    <row r="227" spans="1:8" ht="33" x14ac:dyDescent="0.2">
      <c r="A227" s="19"/>
      <c r="B227" s="19"/>
      <c r="C227" s="40" t="s">
        <v>356</v>
      </c>
      <c r="D227" s="51">
        <f>+E227+F227+G227+H227</f>
        <v>342973.1</v>
      </c>
      <c r="E227" s="51">
        <v>342973.1</v>
      </c>
      <c r="F227" s="51"/>
      <c r="G227" s="51"/>
      <c r="H227" s="51"/>
    </row>
    <row r="228" spans="1:8" x14ac:dyDescent="0.2">
      <c r="A228" s="19"/>
      <c r="B228" s="19"/>
      <c r="C228" s="41" t="s">
        <v>267</v>
      </c>
      <c r="D228" s="51">
        <f>SUM(E228:H228)</f>
        <v>418677.7</v>
      </c>
      <c r="E228" s="51">
        <f>+E229</f>
        <v>418677.7</v>
      </c>
      <c r="F228" s="51">
        <f>+F229</f>
        <v>0</v>
      </c>
      <c r="G228" s="51">
        <f>+G229</f>
        <v>0</v>
      </c>
      <c r="H228" s="51">
        <f>+H229</f>
        <v>0</v>
      </c>
    </row>
    <row r="229" spans="1:8" ht="33" x14ac:dyDescent="0.2">
      <c r="A229" s="19"/>
      <c r="B229" s="19"/>
      <c r="C229" s="40" t="s">
        <v>357</v>
      </c>
      <c r="D229" s="51">
        <f>+E229+F229+G229+H229</f>
        <v>418677.7</v>
      </c>
      <c r="E229" s="51">
        <f>318677.7+100000</f>
        <v>418677.7</v>
      </c>
      <c r="F229" s="51"/>
      <c r="G229" s="51"/>
      <c r="H229" s="51"/>
    </row>
    <row r="230" spans="1:8" x14ac:dyDescent="0.2">
      <c r="A230" s="19">
        <v>1075</v>
      </c>
      <c r="B230" s="19">
        <v>21001</v>
      </c>
      <c r="C230" s="38" t="s">
        <v>134</v>
      </c>
      <c r="D230" s="48">
        <f>SUM(E230:H230)</f>
        <v>1158941.8</v>
      </c>
      <c r="E230" s="48">
        <f>+E232+E254</f>
        <v>0</v>
      </c>
      <c r="F230" s="48">
        <f>+F232+F254</f>
        <v>1085387</v>
      </c>
      <c r="G230" s="48">
        <f>+G232+G254</f>
        <v>73554.8</v>
      </c>
      <c r="H230" s="48">
        <f>+H232+H254</f>
        <v>0</v>
      </c>
    </row>
    <row r="231" spans="1:8" x14ac:dyDescent="0.2">
      <c r="A231" s="19"/>
      <c r="B231" s="19"/>
      <c r="C231" s="40" t="s">
        <v>7</v>
      </c>
      <c r="D231" s="51"/>
      <c r="E231" s="51"/>
      <c r="F231" s="51"/>
      <c r="G231" s="51"/>
      <c r="H231" s="51"/>
    </row>
    <row r="232" spans="1:8" x14ac:dyDescent="0.2">
      <c r="A232" s="19"/>
      <c r="B232" s="19"/>
      <c r="C232" s="40" t="s">
        <v>358</v>
      </c>
      <c r="D232" s="51">
        <f>SUM(E232:H232)</f>
        <v>1085387</v>
      </c>
      <c r="E232" s="51">
        <f>+E234+E236+E239+E241+E247+E251</f>
        <v>0</v>
      </c>
      <c r="F232" s="51">
        <f t="shared" ref="F232:H232" si="40">+F234+F236+F239+F241+F247+F251</f>
        <v>1085387</v>
      </c>
      <c r="G232" s="51">
        <f t="shared" si="40"/>
        <v>0</v>
      </c>
      <c r="H232" s="51">
        <f t="shared" si="40"/>
        <v>0</v>
      </c>
    </row>
    <row r="233" spans="1:8" x14ac:dyDescent="0.2">
      <c r="A233" s="19"/>
      <c r="B233" s="19"/>
      <c r="C233" s="40" t="s">
        <v>359</v>
      </c>
      <c r="D233" s="51"/>
      <c r="E233" s="51"/>
      <c r="F233" s="51"/>
      <c r="G233" s="51"/>
      <c r="H233" s="51"/>
    </row>
    <row r="234" spans="1:8" x14ac:dyDescent="0.2">
      <c r="A234" s="19"/>
      <c r="B234" s="19"/>
      <c r="C234" s="41" t="s">
        <v>255</v>
      </c>
      <c r="D234" s="51">
        <f t="shared" ref="D234:D250" si="41">SUM(E234:H234)</f>
        <v>258930.39999999997</v>
      </c>
      <c r="E234" s="51">
        <f>+E235</f>
        <v>0</v>
      </c>
      <c r="F234" s="51">
        <f>+F235</f>
        <v>258930.39999999997</v>
      </c>
      <c r="G234" s="51">
        <f>+G235</f>
        <v>0</v>
      </c>
      <c r="H234" s="51">
        <f>+H235</f>
        <v>0</v>
      </c>
    </row>
    <row r="235" spans="1:8" ht="33" x14ac:dyDescent="0.2">
      <c r="A235" s="19"/>
      <c r="B235" s="19"/>
      <c r="C235" s="40" t="s">
        <v>360</v>
      </c>
      <c r="D235" s="51">
        <f t="shared" si="41"/>
        <v>258930.39999999997</v>
      </c>
      <c r="E235" s="51"/>
      <c r="F235" s="51">
        <f>284628.1-25697.7</f>
        <v>258930.39999999997</v>
      </c>
      <c r="G235" s="51"/>
      <c r="H235" s="51"/>
    </row>
    <row r="236" spans="1:8" x14ac:dyDescent="0.2">
      <c r="A236" s="19"/>
      <c r="B236" s="19"/>
      <c r="C236" s="41" t="s">
        <v>361</v>
      </c>
      <c r="D236" s="51">
        <f t="shared" si="41"/>
        <v>175214.8</v>
      </c>
      <c r="E236" s="51">
        <f>+E237+E238</f>
        <v>0</v>
      </c>
      <c r="F236" s="51">
        <f t="shared" ref="F236:H236" si="42">+F237+F238</f>
        <v>175214.8</v>
      </c>
      <c r="G236" s="51">
        <f t="shared" si="42"/>
        <v>0</v>
      </c>
      <c r="H236" s="51">
        <f t="shared" si="42"/>
        <v>0</v>
      </c>
    </row>
    <row r="237" spans="1:8" ht="33" x14ac:dyDescent="0.2">
      <c r="A237" s="19"/>
      <c r="B237" s="19"/>
      <c r="C237" s="40" t="s">
        <v>362</v>
      </c>
      <c r="D237" s="51">
        <f t="shared" si="41"/>
        <v>123564.8</v>
      </c>
      <c r="E237" s="51"/>
      <c r="F237" s="51">
        <v>123564.8</v>
      </c>
      <c r="G237" s="51"/>
      <c r="H237" s="51"/>
    </row>
    <row r="238" spans="1:8" ht="33" x14ac:dyDescent="0.2">
      <c r="A238" s="19"/>
      <c r="B238" s="19"/>
      <c r="C238" s="40" t="s">
        <v>363</v>
      </c>
      <c r="D238" s="51">
        <f t="shared" ref="D238" si="43">SUM(E238:H238)</f>
        <v>51650</v>
      </c>
      <c r="E238" s="51"/>
      <c r="F238" s="51">
        <v>51650</v>
      </c>
      <c r="G238" s="51"/>
      <c r="H238" s="51"/>
    </row>
    <row r="239" spans="1:8" x14ac:dyDescent="0.2">
      <c r="A239" s="19"/>
      <c r="B239" s="19"/>
      <c r="C239" s="41" t="s">
        <v>263</v>
      </c>
      <c r="D239" s="51">
        <f t="shared" si="41"/>
        <v>72424</v>
      </c>
      <c r="E239" s="51">
        <f>+E240</f>
        <v>0</v>
      </c>
      <c r="F239" s="51">
        <f>+F240</f>
        <v>72424</v>
      </c>
      <c r="G239" s="51">
        <f>+G240</f>
        <v>0</v>
      </c>
      <c r="H239" s="51">
        <f>+H240</f>
        <v>0</v>
      </c>
    </row>
    <row r="240" spans="1:8" ht="33" x14ac:dyDescent="0.2">
      <c r="A240" s="19"/>
      <c r="B240" s="19"/>
      <c r="C240" s="40" t="s">
        <v>364</v>
      </c>
      <c r="D240" s="51">
        <f t="shared" si="41"/>
        <v>72424</v>
      </c>
      <c r="E240" s="51"/>
      <c r="F240" s="51">
        <v>72424</v>
      </c>
      <c r="G240" s="51"/>
      <c r="H240" s="51"/>
    </row>
    <row r="241" spans="1:8" x14ac:dyDescent="0.2">
      <c r="A241" s="19"/>
      <c r="B241" s="19"/>
      <c r="C241" s="41" t="s">
        <v>265</v>
      </c>
      <c r="D241" s="51">
        <f t="shared" si="41"/>
        <v>301207.90000000002</v>
      </c>
      <c r="E241" s="51">
        <f>+E242+E243+E244+E245+E246</f>
        <v>0</v>
      </c>
      <c r="F241" s="51">
        <f t="shared" ref="F241:H241" si="44">+F242+F243+F244+F245+F246</f>
        <v>301207.90000000002</v>
      </c>
      <c r="G241" s="51">
        <f t="shared" si="44"/>
        <v>0</v>
      </c>
      <c r="H241" s="51">
        <f t="shared" si="44"/>
        <v>0</v>
      </c>
    </row>
    <row r="242" spans="1:8" ht="33" x14ac:dyDescent="0.2">
      <c r="A242" s="19"/>
      <c r="B242" s="19"/>
      <c r="C242" s="40" t="s">
        <v>365</v>
      </c>
      <c r="D242" s="51">
        <f t="shared" si="41"/>
        <v>71850</v>
      </c>
      <c r="E242" s="51"/>
      <c r="F242" s="51">
        <f>102350-30500</f>
        <v>71850</v>
      </c>
      <c r="G242" s="51"/>
      <c r="H242" s="51"/>
    </row>
    <row r="243" spans="1:8" ht="33" x14ac:dyDescent="0.2">
      <c r="A243" s="19"/>
      <c r="B243" s="19"/>
      <c r="C243" s="40" t="s">
        <v>366</v>
      </c>
      <c r="D243" s="51">
        <f t="shared" si="41"/>
        <v>45778.7</v>
      </c>
      <c r="E243" s="51"/>
      <c r="F243" s="51">
        <v>45778.7</v>
      </c>
      <c r="G243" s="51"/>
      <c r="H243" s="51"/>
    </row>
    <row r="244" spans="1:8" ht="33" x14ac:dyDescent="0.2">
      <c r="A244" s="19"/>
      <c r="B244" s="19"/>
      <c r="C244" s="40" t="s">
        <v>673</v>
      </c>
      <c r="D244" s="51">
        <f t="shared" si="41"/>
        <v>62160</v>
      </c>
      <c r="E244" s="51"/>
      <c r="F244" s="51">
        <v>62160</v>
      </c>
      <c r="G244" s="51"/>
      <c r="H244" s="51"/>
    </row>
    <row r="245" spans="1:8" ht="33" x14ac:dyDescent="0.2">
      <c r="A245" s="19"/>
      <c r="B245" s="19"/>
      <c r="C245" s="40" t="s">
        <v>367</v>
      </c>
      <c r="D245" s="51">
        <f t="shared" si="41"/>
        <v>62254.8</v>
      </c>
      <c r="E245" s="51"/>
      <c r="F245" s="51">
        <v>62254.8</v>
      </c>
      <c r="G245" s="51"/>
      <c r="H245" s="51"/>
    </row>
    <row r="246" spans="1:8" ht="49.5" x14ac:dyDescent="0.2">
      <c r="A246" s="19"/>
      <c r="B246" s="19"/>
      <c r="C246" s="40" t="s">
        <v>368</v>
      </c>
      <c r="D246" s="51">
        <f t="shared" si="41"/>
        <v>59164.4</v>
      </c>
      <c r="E246" s="51"/>
      <c r="F246" s="51">
        <v>59164.4</v>
      </c>
      <c r="G246" s="51"/>
      <c r="H246" s="51"/>
    </row>
    <row r="247" spans="1:8" x14ac:dyDescent="0.2">
      <c r="A247" s="19"/>
      <c r="B247" s="19"/>
      <c r="C247" s="41" t="s">
        <v>312</v>
      </c>
      <c r="D247" s="51">
        <f t="shared" si="41"/>
        <v>137677.70000000001</v>
      </c>
      <c r="E247" s="51">
        <f>+E248+E249+E250</f>
        <v>0</v>
      </c>
      <c r="F247" s="51">
        <f t="shared" ref="F247:H247" si="45">+F248+F249+F250</f>
        <v>137677.70000000001</v>
      </c>
      <c r="G247" s="51">
        <f t="shared" si="45"/>
        <v>0</v>
      </c>
      <c r="H247" s="51">
        <f t="shared" si="45"/>
        <v>0</v>
      </c>
    </row>
    <row r="248" spans="1:8" ht="33" x14ac:dyDescent="0.2">
      <c r="A248" s="19"/>
      <c r="B248" s="19"/>
      <c r="C248" s="40" t="s">
        <v>369</v>
      </c>
      <c r="D248" s="51">
        <f t="shared" si="41"/>
        <v>51980</v>
      </c>
      <c r="E248" s="51"/>
      <c r="F248" s="51">
        <v>51980</v>
      </c>
      <c r="G248" s="51"/>
      <c r="H248" s="51"/>
    </row>
    <row r="249" spans="1:8" ht="33" x14ac:dyDescent="0.2">
      <c r="A249" s="19"/>
      <c r="B249" s="19"/>
      <c r="C249" s="40" t="s">
        <v>370</v>
      </c>
      <c r="D249" s="51">
        <f t="shared" si="41"/>
        <v>60000</v>
      </c>
      <c r="E249" s="51"/>
      <c r="F249" s="51">
        <v>60000</v>
      </c>
      <c r="G249" s="51"/>
      <c r="H249" s="51"/>
    </row>
    <row r="250" spans="1:8" ht="33" x14ac:dyDescent="0.2">
      <c r="A250" s="19"/>
      <c r="B250" s="19"/>
      <c r="C250" s="40" t="s">
        <v>371</v>
      </c>
      <c r="D250" s="51">
        <f t="shared" si="41"/>
        <v>25697.7</v>
      </c>
      <c r="E250" s="51"/>
      <c r="F250" s="51">
        <v>25697.7</v>
      </c>
      <c r="G250" s="51"/>
      <c r="H250" s="51"/>
    </row>
    <row r="251" spans="1:8" x14ac:dyDescent="0.2">
      <c r="A251" s="19"/>
      <c r="B251" s="19"/>
      <c r="C251" s="41" t="s">
        <v>308</v>
      </c>
      <c r="D251" s="51">
        <f t="shared" ref="D251:D252" si="46">SUM(E251:H251)</f>
        <v>139932.20000000001</v>
      </c>
      <c r="E251" s="51">
        <f>+E252+E253</f>
        <v>0</v>
      </c>
      <c r="F251" s="51">
        <f t="shared" ref="F251:H251" si="47">+F252+F253</f>
        <v>139932.20000000001</v>
      </c>
      <c r="G251" s="51">
        <f t="shared" si="47"/>
        <v>0</v>
      </c>
      <c r="H251" s="51">
        <f t="shared" si="47"/>
        <v>0</v>
      </c>
    </row>
    <row r="252" spans="1:8" ht="33" x14ac:dyDescent="0.2">
      <c r="A252" s="19"/>
      <c r="B252" s="19"/>
      <c r="C252" s="40" t="s">
        <v>372</v>
      </c>
      <c r="D252" s="51">
        <f t="shared" si="46"/>
        <v>69966.100000000006</v>
      </c>
      <c r="E252" s="51"/>
      <c r="F252" s="51">
        <f>82160-8106.4-4087.5</f>
        <v>69966.100000000006</v>
      </c>
      <c r="G252" s="51"/>
      <c r="H252" s="51"/>
    </row>
    <row r="253" spans="1:8" ht="49.5" x14ac:dyDescent="0.2">
      <c r="A253" s="19"/>
      <c r="B253" s="19"/>
      <c r="C253" s="40" t="s">
        <v>373</v>
      </c>
      <c r="D253" s="51">
        <f t="shared" ref="D253" si="48">SUM(E253:H253)</f>
        <v>69966.100000000006</v>
      </c>
      <c r="E253" s="51"/>
      <c r="F253" s="51">
        <f>82160-8106.4-4087.5</f>
        <v>69966.100000000006</v>
      </c>
      <c r="G253" s="51"/>
      <c r="H253" s="51"/>
    </row>
    <row r="254" spans="1:8" ht="49.5" x14ac:dyDescent="0.2">
      <c r="A254" s="19"/>
      <c r="B254" s="19"/>
      <c r="C254" s="40" t="s">
        <v>374</v>
      </c>
      <c r="D254" s="51">
        <f>SUM(E254:H254)</f>
        <v>73554.8</v>
      </c>
      <c r="E254" s="51">
        <f>+E256+E260+E262+E264+E266</f>
        <v>0</v>
      </c>
      <c r="F254" s="51">
        <f t="shared" ref="F254:H254" si="49">+F256+F260+F262+F264+F266</f>
        <v>0</v>
      </c>
      <c r="G254" s="51">
        <f t="shared" si="49"/>
        <v>73554.8</v>
      </c>
      <c r="H254" s="51">
        <f t="shared" si="49"/>
        <v>0</v>
      </c>
    </row>
    <row r="255" spans="1:8" x14ac:dyDescent="0.2">
      <c r="A255" s="19"/>
      <c r="B255" s="19"/>
      <c r="C255" s="40" t="s">
        <v>359</v>
      </c>
      <c r="D255" s="51"/>
      <c r="E255" s="51"/>
      <c r="F255" s="51"/>
      <c r="G255" s="51"/>
      <c r="H255" s="51"/>
    </row>
    <row r="256" spans="1:8" x14ac:dyDescent="0.2">
      <c r="A256" s="19"/>
      <c r="B256" s="19"/>
      <c r="C256" s="41" t="s">
        <v>257</v>
      </c>
      <c r="D256" s="51">
        <f t="shared" ref="D256:D261" si="50">SUM(E256:H256)</f>
        <v>27357.1</v>
      </c>
      <c r="E256" s="51">
        <f>+E257+E258+E259</f>
        <v>0</v>
      </c>
      <c r="F256" s="51">
        <f t="shared" ref="F256:H256" si="51">+F257+F258+F259</f>
        <v>0</v>
      </c>
      <c r="G256" s="51">
        <f>+G257+G258+G259</f>
        <v>27357.1</v>
      </c>
      <c r="H256" s="51">
        <f t="shared" si="51"/>
        <v>0</v>
      </c>
    </row>
    <row r="257" spans="1:8" ht="49.5" x14ac:dyDescent="0.2">
      <c r="A257" s="19"/>
      <c r="B257" s="19"/>
      <c r="C257" s="40" t="s">
        <v>375</v>
      </c>
      <c r="D257" s="51">
        <f t="shared" si="50"/>
        <v>9810</v>
      </c>
      <c r="E257" s="51"/>
      <c r="F257" s="51"/>
      <c r="G257" s="51">
        <v>9810</v>
      </c>
      <c r="H257" s="51"/>
    </row>
    <row r="258" spans="1:8" ht="33" x14ac:dyDescent="0.2">
      <c r="A258" s="19"/>
      <c r="B258" s="19"/>
      <c r="C258" s="40" t="s">
        <v>376</v>
      </c>
      <c r="D258" s="51">
        <f t="shared" si="50"/>
        <v>12597.1</v>
      </c>
      <c r="E258" s="51"/>
      <c r="F258" s="51"/>
      <c r="G258" s="51">
        <v>12597.1</v>
      </c>
      <c r="H258" s="51"/>
    </row>
    <row r="259" spans="1:8" ht="49.5" x14ac:dyDescent="0.2">
      <c r="A259" s="19"/>
      <c r="B259" s="19"/>
      <c r="C259" s="40" t="s">
        <v>377</v>
      </c>
      <c r="D259" s="51">
        <f t="shared" si="50"/>
        <v>4950</v>
      </c>
      <c r="E259" s="51"/>
      <c r="F259" s="51"/>
      <c r="G259" s="51">
        <v>4950</v>
      </c>
      <c r="H259" s="51"/>
    </row>
    <row r="260" spans="1:8" x14ac:dyDescent="0.2">
      <c r="A260" s="19"/>
      <c r="B260" s="19"/>
      <c r="C260" s="41" t="s">
        <v>263</v>
      </c>
      <c r="D260" s="51">
        <f t="shared" si="50"/>
        <v>7156.1</v>
      </c>
      <c r="E260" s="51">
        <f>+E261</f>
        <v>0</v>
      </c>
      <c r="F260" s="51">
        <f t="shared" ref="F260:H260" si="52">+F261</f>
        <v>0</v>
      </c>
      <c r="G260" s="51">
        <f t="shared" si="52"/>
        <v>7156.1</v>
      </c>
      <c r="H260" s="51">
        <f t="shared" si="52"/>
        <v>0</v>
      </c>
    </row>
    <row r="261" spans="1:8" ht="33" x14ac:dyDescent="0.2">
      <c r="A261" s="19"/>
      <c r="B261" s="19"/>
      <c r="C261" s="40" t="s">
        <v>378</v>
      </c>
      <c r="D261" s="51">
        <f t="shared" si="50"/>
        <v>7156.1</v>
      </c>
      <c r="E261" s="51"/>
      <c r="F261" s="51"/>
      <c r="G261" s="51">
        <v>7156.1</v>
      </c>
      <c r="H261" s="51"/>
    </row>
    <row r="262" spans="1:8" x14ac:dyDescent="0.2">
      <c r="A262" s="19"/>
      <c r="B262" s="19"/>
      <c r="C262" s="41" t="s">
        <v>287</v>
      </c>
      <c r="D262" s="51">
        <f t="shared" ref="D262:D269" si="53">SUM(E262:H262)</f>
        <v>8640</v>
      </c>
      <c r="E262" s="51">
        <f>+E263</f>
        <v>0</v>
      </c>
      <c r="F262" s="51">
        <f t="shared" ref="F262:H264" si="54">+F263</f>
        <v>0</v>
      </c>
      <c r="G262" s="51">
        <f t="shared" si="54"/>
        <v>8640</v>
      </c>
      <c r="H262" s="51">
        <f t="shared" si="54"/>
        <v>0</v>
      </c>
    </row>
    <row r="263" spans="1:8" ht="33" x14ac:dyDescent="0.2">
      <c r="A263" s="19"/>
      <c r="B263" s="19"/>
      <c r="C263" s="40" t="s">
        <v>379</v>
      </c>
      <c r="D263" s="51">
        <f t="shared" si="53"/>
        <v>8640</v>
      </c>
      <c r="E263" s="51"/>
      <c r="F263" s="51"/>
      <c r="G263" s="51">
        <v>8640</v>
      </c>
      <c r="H263" s="51"/>
    </row>
    <row r="264" spans="1:8" x14ac:dyDescent="0.2">
      <c r="A264" s="19"/>
      <c r="B264" s="19"/>
      <c r="C264" s="41" t="s">
        <v>265</v>
      </c>
      <c r="D264" s="51">
        <f t="shared" ref="D264:D265" si="55">SUM(E264:H264)</f>
        <v>8175</v>
      </c>
      <c r="E264" s="51">
        <f>+E265</f>
        <v>0</v>
      </c>
      <c r="F264" s="51">
        <f t="shared" si="54"/>
        <v>0</v>
      </c>
      <c r="G264" s="51">
        <f t="shared" si="54"/>
        <v>8175</v>
      </c>
      <c r="H264" s="51">
        <f t="shared" si="54"/>
        <v>0</v>
      </c>
    </row>
    <row r="265" spans="1:8" ht="66" x14ac:dyDescent="0.2">
      <c r="A265" s="19"/>
      <c r="B265" s="19"/>
      <c r="C265" s="40" t="s">
        <v>380</v>
      </c>
      <c r="D265" s="51">
        <f t="shared" si="55"/>
        <v>8175</v>
      </c>
      <c r="E265" s="51"/>
      <c r="F265" s="51"/>
      <c r="G265" s="51">
        <v>8175</v>
      </c>
      <c r="H265" s="51"/>
    </row>
    <row r="266" spans="1:8" x14ac:dyDescent="0.2">
      <c r="A266" s="19"/>
      <c r="B266" s="19"/>
      <c r="C266" s="41" t="s">
        <v>312</v>
      </c>
      <c r="D266" s="51">
        <f t="shared" si="53"/>
        <v>22226.600000000002</v>
      </c>
      <c r="E266" s="51">
        <f>+E267+E268+E269</f>
        <v>0</v>
      </c>
      <c r="F266" s="51">
        <f t="shared" ref="F266" si="56">+F267+F268+F269</f>
        <v>0</v>
      </c>
      <c r="G266" s="51">
        <f>+G267+G268+G269</f>
        <v>22226.600000000002</v>
      </c>
      <c r="H266" s="51">
        <f t="shared" ref="H266" si="57">+H267+H268+H269</f>
        <v>0</v>
      </c>
    </row>
    <row r="267" spans="1:8" ht="49.5" x14ac:dyDescent="0.2">
      <c r="A267" s="19"/>
      <c r="B267" s="19"/>
      <c r="C267" s="40" t="s">
        <v>381</v>
      </c>
      <c r="D267" s="51">
        <f t="shared" si="53"/>
        <v>9599</v>
      </c>
      <c r="E267" s="51"/>
      <c r="F267" s="51"/>
      <c r="G267" s="51">
        <v>9599</v>
      </c>
      <c r="H267" s="51"/>
    </row>
    <row r="268" spans="1:8" ht="49.5" x14ac:dyDescent="0.2">
      <c r="A268" s="19"/>
      <c r="B268" s="19"/>
      <c r="C268" s="40" t="s">
        <v>382</v>
      </c>
      <c r="D268" s="51">
        <f t="shared" si="53"/>
        <v>7136.4</v>
      </c>
      <c r="E268" s="51"/>
      <c r="F268" s="51"/>
      <c r="G268" s="51">
        <v>7136.4</v>
      </c>
      <c r="H268" s="51"/>
    </row>
    <row r="269" spans="1:8" ht="66" x14ac:dyDescent="0.2">
      <c r="A269" s="19"/>
      <c r="B269" s="19"/>
      <c r="C269" s="40" t="s">
        <v>383</v>
      </c>
      <c r="D269" s="51">
        <f t="shared" si="53"/>
        <v>5491.2</v>
      </c>
      <c r="E269" s="51"/>
      <c r="F269" s="51"/>
      <c r="G269" s="51">
        <v>5491.2</v>
      </c>
      <c r="H269" s="51"/>
    </row>
    <row r="270" spans="1:8" ht="33" x14ac:dyDescent="0.2">
      <c r="A270" s="19">
        <v>1075</v>
      </c>
      <c r="B270" s="19">
        <v>32001</v>
      </c>
      <c r="C270" s="38" t="s">
        <v>384</v>
      </c>
      <c r="D270" s="48">
        <f>+E270+F270+G270+H270</f>
        <v>527943.69999999995</v>
      </c>
      <c r="E270" s="48">
        <f>+E272</f>
        <v>0</v>
      </c>
      <c r="F270" s="48">
        <f t="shared" ref="F270:H270" si="58">+F272</f>
        <v>527943.69999999995</v>
      </c>
      <c r="G270" s="48">
        <f t="shared" si="58"/>
        <v>0</v>
      </c>
      <c r="H270" s="48">
        <f t="shared" si="58"/>
        <v>0</v>
      </c>
    </row>
    <row r="271" spans="1:8" x14ac:dyDescent="0.2">
      <c r="A271" s="19"/>
      <c r="B271" s="19"/>
      <c r="C271" s="40" t="s">
        <v>7</v>
      </c>
      <c r="D271" s="51"/>
      <c r="E271" s="51"/>
      <c r="F271" s="51"/>
      <c r="G271" s="51"/>
      <c r="H271" s="51"/>
    </row>
    <row r="272" spans="1:8" x14ac:dyDescent="0.2">
      <c r="A272" s="19"/>
      <c r="B272" s="19"/>
      <c r="C272" s="41" t="s">
        <v>255</v>
      </c>
      <c r="D272" s="51">
        <f>SUM(E272:H272)</f>
        <v>527943.69999999995</v>
      </c>
      <c r="E272" s="51">
        <f>+E273+E274+E275</f>
        <v>0</v>
      </c>
      <c r="F272" s="51">
        <f t="shared" ref="F272:H272" si="59">+F273+F274+F275</f>
        <v>527943.69999999995</v>
      </c>
      <c r="G272" s="51">
        <f t="shared" si="59"/>
        <v>0</v>
      </c>
      <c r="H272" s="51">
        <f t="shared" si="59"/>
        <v>0</v>
      </c>
    </row>
    <row r="273" spans="1:8" ht="49.5" x14ac:dyDescent="0.2">
      <c r="A273" s="19"/>
      <c r="B273" s="19"/>
      <c r="C273" s="40" t="s">
        <v>385</v>
      </c>
      <c r="D273" s="51">
        <f>+E273+F273+G273+H273</f>
        <v>143678.6</v>
      </c>
      <c r="E273" s="51"/>
      <c r="F273" s="51">
        <v>143678.6</v>
      </c>
      <c r="G273" s="51"/>
      <c r="H273" s="51"/>
    </row>
    <row r="274" spans="1:8" x14ac:dyDescent="0.2">
      <c r="A274" s="19"/>
      <c r="B274" s="19"/>
      <c r="C274" s="40" t="s">
        <v>386</v>
      </c>
      <c r="D274" s="51">
        <f>+E274+F274+G274+H274</f>
        <v>207272.8</v>
      </c>
      <c r="E274" s="51"/>
      <c r="F274" s="51">
        <v>207272.8</v>
      </c>
      <c r="G274" s="51"/>
      <c r="H274" s="51"/>
    </row>
    <row r="275" spans="1:8" x14ac:dyDescent="0.2">
      <c r="A275" s="19"/>
      <c r="B275" s="19"/>
      <c r="C275" s="40" t="s">
        <v>387</v>
      </c>
      <c r="D275" s="51">
        <f>+E275+F275+G275+H275</f>
        <v>176992.3</v>
      </c>
      <c r="E275" s="51"/>
      <c r="F275" s="51">
        <v>176992.3</v>
      </c>
      <c r="G275" s="51"/>
      <c r="H275" s="51"/>
    </row>
    <row r="276" spans="1:8" ht="33" x14ac:dyDescent="0.2">
      <c r="A276" s="19">
        <v>1075</v>
      </c>
      <c r="B276" s="19">
        <v>32008</v>
      </c>
      <c r="C276" s="38" t="s">
        <v>384</v>
      </c>
      <c r="D276" s="48">
        <f>+E276+F276+G276+H276</f>
        <v>203734.79999999996</v>
      </c>
      <c r="E276" s="48">
        <f>+E278+E293+E295</f>
        <v>0</v>
      </c>
      <c r="F276" s="48">
        <f t="shared" ref="F276:H276" si="60">+F278+F293+F295</f>
        <v>0</v>
      </c>
      <c r="G276" s="48">
        <f t="shared" si="60"/>
        <v>0</v>
      </c>
      <c r="H276" s="48">
        <f t="shared" si="60"/>
        <v>203734.79999999996</v>
      </c>
    </row>
    <row r="277" spans="1:8" x14ac:dyDescent="0.2">
      <c r="A277" s="19"/>
      <c r="B277" s="19"/>
      <c r="C277" s="40" t="s">
        <v>7</v>
      </c>
      <c r="D277" s="51"/>
      <c r="E277" s="51"/>
      <c r="F277" s="51"/>
      <c r="G277" s="51"/>
      <c r="H277" s="51"/>
    </row>
    <row r="278" spans="1:8" x14ac:dyDescent="0.2">
      <c r="A278" s="19"/>
      <c r="B278" s="19"/>
      <c r="C278" s="41" t="s">
        <v>255</v>
      </c>
      <c r="D278" s="51">
        <f>SUM(E278:H278)</f>
        <v>197467.79999999996</v>
      </c>
      <c r="E278" s="51">
        <f>+E279+E280+E281+E282+E283+E284+E285+E286+E287+E288+E289+E290+E291+E292</f>
        <v>0</v>
      </c>
      <c r="F278" s="51">
        <f t="shared" ref="F278:H278" si="61">+F279+F280+F281+F282+F283+F284+F285+F286+F287+F288+F289+F290+F291+F292</f>
        <v>0</v>
      </c>
      <c r="G278" s="51">
        <f t="shared" si="61"/>
        <v>0</v>
      </c>
      <c r="H278" s="51">
        <f t="shared" si="61"/>
        <v>197467.79999999996</v>
      </c>
    </row>
    <row r="279" spans="1:8" x14ac:dyDescent="0.2">
      <c r="A279" s="19"/>
      <c r="B279" s="19"/>
      <c r="C279" s="40" t="s">
        <v>387</v>
      </c>
      <c r="D279" s="51">
        <f>+E279+F279+G279+H279</f>
        <v>82191.199999999997</v>
      </c>
      <c r="E279" s="51"/>
      <c r="F279" s="51"/>
      <c r="G279" s="51"/>
      <c r="H279" s="51">
        <v>82191.199999999997</v>
      </c>
    </row>
    <row r="280" spans="1:8" x14ac:dyDescent="0.2">
      <c r="A280" s="19"/>
      <c r="B280" s="19"/>
      <c r="C280" s="40" t="s">
        <v>388</v>
      </c>
      <c r="D280" s="51">
        <f>+E280+F280+G280+H280</f>
        <v>16196.8</v>
      </c>
      <c r="E280" s="51"/>
      <c r="F280" s="51"/>
      <c r="G280" s="51"/>
      <c r="H280" s="51">
        <v>16196.8</v>
      </c>
    </row>
    <row r="281" spans="1:8" x14ac:dyDescent="0.2">
      <c r="A281" s="19"/>
      <c r="B281" s="19"/>
      <c r="C281" s="40" t="s">
        <v>389</v>
      </c>
      <c r="D281" s="51">
        <f t="shared" ref="D281:D292" si="62">+E281+F281+G281+H281</f>
        <v>3185.6</v>
      </c>
      <c r="E281" s="51"/>
      <c r="F281" s="51"/>
      <c r="G281" s="51"/>
      <c r="H281" s="51">
        <v>3185.6</v>
      </c>
    </row>
    <row r="282" spans="1:8" x14ac:dyDescent="0.2">
      <c r="A282" s="19"/>
      <c r="B282" s="19"/>
      <c r="C282" s="40" t="s">
        <v>390</v>
      </c>
      <c r="D282" s="51">
        <f t="shared" si="62"/>
        <v>604</v>
      </c>
      <c r="E282" s="51"/>
      <c r="F282" s="51"/>
      <c r="G282" s="51"/>
      <c r="H282" s="51">
        <v>604</v>
      </c>
    </row>
    <row r="283" spans="1:8" x14ac:dyDescent="0.2">
      <c r="A283" s="19"/>
      <c r="B283" s="19"/>
      <c r="C283" s="40" t="s">
        <v>391</v>
      </c>
      <c r="D283" s="51">
        <f t="shared" si="62"/>
        <v>1662.8</v>
      </c>
      <c r="E283" s="51"/>
      <c r="F283" s="51"/>
      <c r="G283" s="51"/>
      <c r="H283" s="51">
        <v>1662.8</v>
      </c>
    </row>
    <row r="284" spans="1:8" x14ac:dyDescent="0.2">
      <c r="A284" s="19"/>
      <c r="B284" s="19"/>
      <c r="C284" s="40" t="s">
        <v>392</v>
      </c>
      <c r="D284" s="51">
        <f t="shared" si="62"/>
        <v>6109.9</v>
      </c>
      <c r="E284" s="51"/>
      <c r="F284" s="51"/>
      <c r="G284" s="51"/>
      <c r="H284" s="51">
        <v>6109.9</v>
      </c>
    </row>
    <row r="285" spans="1:8" x14ac:dyDescent="0.2">
      <c r="A285" s="19"/>
      <c r="B285" s="19"/>
      <c r="C285" s="40" t="s">
        <v>393</v>
      </c>
      <c r="D285" s="51">
        <f t="shared" si="62"/>
        <v>3323.4</v>
      </c>
      <c r="E285" s="51"/>
      <c r="F285" s="51"/>
      <c r="G285" s="51"/>
      <c r="H285" s="51">
        <v>3323.4</v>
      </c>
    </row>
    <row r="286" spans="1:8" ht="33" x14ac:dyDescent="0.2">
      <c r="A286" s="19"/>
      <c r="B286" s="19"/>
      <c r="C286" s="40" t="s">
        <v>394</v>
      </c>
      <c r="D286" s="51">
        <f t="shared" si="62"/>
        <v>1829.5</v>
      </c>
      <c r="E286" s="51"/>
      <c r="F286" s="51"/>
      <c r="G286" s="51"/>
      <c r="H286" s="51">
        <v>1829.5</v>
      </c>
    </row>
    <row r="287" spans="1:8" x14ac:dyDescent="0.2">
      <c r="A287" s="19"/>
      <c r="B287" s="19"/>
      <c r="C287" s="40" t="s">
        <v>395</v>
      </c>
      <c r="D287" s="51">
        <f t="shared" si="62"/>
        <v>16420.099999999999</v>
      </c>
      <c r="E287" s="51"/>
      <c r="F287" s="51"/>
      <c r="G287" s="51"/>
      <c r="H287" s="51">
        <v>16420.099999999999</v>
      </c>
    </row>
    <row r="288" spans="1:8" x14ac:dyDescent="0.2">
      <c r="A288" s="19"/>
      <c r="B288" s="19"/>
      <c r="C288" s="40" t="s">
        <v>396</v>
      </c>
      <c r="D288" s="51">
        <f t="shared" si="62"/>
        <v>5358.9</v>
      </c>
      <c r="E288" s="51"/>
      <c r="F288" s="51"/>
      <c r="G288" s="51"/>
      <c r="H288" s="51">
        <v>5358.9</v>
      </c>
    </row>
    <row r="289" spans="1:8" x14ac:dyDescent="0.2">
      <c r="A289" s="19"/>
      <c r="B289" s="19"/>
      <c r="C289" s="40" t="s">
        <v>397</v>
      </c>
      <c r="D289" s="51">
        <f t="shared" si="62"/>
        <v>7763.2999999999993</v>
      </c>
      <c r="E289" s="51"/>
      <c r="F289" s="51"/>
      <c r="G289" s="51"/>
      <c r="H289" s="51">
        <v>7763.2999999999993</v>
      </c>
    </row>
    <row r="290" spans="1:8" x14ac:dyDescent="0.2">
      <c r="A290" s="19"/>
      <c r="B290" s="19"/>
      <c r="C290" s="40" t="s">
        <v>398</v>
      </c>
      <c r="D290" s="51">
        <f t="shared" si="62"/>
        <v>2784.3</v>
      </c>
      <c r="E290" s="51"/>
      <c r="F290" s="51"/>
      <c r="G290" s="51"/>
      <c r="H290" s="51">
        <v>2784.3</v>
      </c>
    </row>
    <row r="291" spans="1:8" ht="33" x14ac:dyDescent="0.2">
      <c r="A291" s="19"/>
      <c r="B291" s="19"/>
      <c r="C291" s="40" t="s">
        <v>399</v>
      </c>
      <c r="D291" s="51">
        <f t="shared" si="62"/>
        <v>48834.400000000001</v>
      </c>
      <c r="E291" s="51"/>
      <c r="F291" s="51"/>
      <c r="G291" s="51"/>
      <c r="H291" s="51">
        <v>48834.400000000001</v>
      </c>
    </row>
    <row r="292" spans="1:8" x14ac:dyDescent="0.2">
      <c r="A292" s="19"/>
      <c r="B292" s="19"/>
      <c r="C292" s="40" t="s">
        <v>400</v>
      </c>
      <c r="D292" s="51">
        <f t="shared" si="62"/>
        <v>1203.5999999999999</v>
      </c>
      <c r="E292" s="51"/>
      <c r="F292" s="51"/>
      <c r="G292" s="51"/>
      <c r="H292" s="51">
        <v>1203.5999999999999</v>
      </c>
    </row>
    <row r="293" spans="1:8" x14ac:dyDescent="0.2">
      <c r="A293" s="19"/>
      <c r="B293" s="19"/>
      <c r="C293" s="41" t="s">
        <v>263</v>
      </c>
      <c r="D293" s="51">
        <f>SUM(E293:H293)</f>
        <v>2076</v>
      </c>
      <c r="E293" s="51">
        <f>+E294</f>
        <v>0</v>
      </c>
      <c r="F293" s="51">
        <f t="shared" ref="F293:G293" si="63">+F294</f>
        <v>0</v>
      </c>
      <c r="G293" s="51">
        <f t="shared" si="63"/>
        <v>0</v>
      </c>
      <c r="H293" s="51">
        <f>+H294</f>
        <v>2076</v>
      </c>
    </row>
    <row r="294" spans="1:8" ht="49.5" x14ac:dyDescent="0.2">
      <c r="A294" s="19"/>
      <c r="B294" s="19"/>
      <c r="C294" s="40" t="s">
        <v>401</v>
      </c>
      <c r="D294" s="51">
        <f t="shared" ref="D294" si="64">+E294+F294+G294+H294</f>
        <v>2076</v>
      </c>
      <c r="E294" s="51"/>
      <c r="F294" s="51"/>
      <c r="G294" s="51"/>
      <c r="H294" s="51">
        <v>2076</v>
      </c>
    </row>
    <row r="295" spans="1:8" x14ac:dyDescent="0.2">
      <c r="A295" s="19"/>
      <c r="B295" s="19"/>
      <c r="C295" s="41" t="s">
        <v>292</v>
      </c>
      <c r="D295" s="51">
        <f>SUM(E295:H295)</f>
        <v>4191</v>
      </c>
      <c r="E295" s="51">
        <f>+E296+E297</f>
        <v>0</v>
      </c>
      <c r="F295" s="51">
        <f t="shared" ref="F295:H295" si="65">+F296+F297</f>
        <v>0</v>
      </c>
      <c r="G295" s="51">
        <f t="shared" si="65"/>
        <v>0</v>
      </c>
      <c r="H295" s="51">
        <f t="shared" si="65"/>
        <v>4191</v>
      </c>
    </row>
    <row r="296" spans="1:8" x14ac:dyDescent="0.2">
      <c r="A296" s="19"/>
      <c r="B296" s="19"/>
      <c r="C296" s="40" t="s">
        <v>402</v>
      </c>
      <c r="D296" s="51">
        <f t="shared" ref="D296:D297" si="66">+E296+F296+G296+H296</f>
        <v>1960</v>
      </c>
      <c r="E296" s="51"/>
      <c r="F296" s="51"/>
      <c r="G296" s="51"/>
      <c r="H296" s="51">
        <v>1960</v>
      </c>
    </row>
    <row r="297" spans="1:8" x14ac:dyDescent="0.2">
      <c r="A297" s="19"/>
      <c r="B297" s="19"/>
      <c r="C297" s="40" t="s">
        <v>403</v>
      </c>
      <c r="D297" s="51">
        <f t="shared" si="66"/>
        <v>2231</v>
      </c>
      <c r="E297" s="51"/>
      <c r="F297" s="51"/>
      <c r="G297" s="51"/>
      <c r="H297" s="51">
        <v>2231</v>
      </c>
    </row>
    <row r="298" spans="1:8" ht="49.5" x14ac:dyDescent="0.2">
      <c r="A298" s="19">
        <v>1111</v>
      </c>
      <c r="B298" s="19">
        <v>32001</v>
      </c>
      <c r="C298" s="38" t="s">
        <v>404</v>
      </c>
      <c r="D298" s="48">
        <f>+E298+F298+G298+H298</f>
        <v>690967.7</v>
      </c>
      <c r="E298" s="48">
        <f>+E300</f>
        <v>0</v>
      </c>
      <c r="F298" s="48">
        <f>+F300</f>
        <v>690967.7</v>
      </c>
      <c r="G298" s="48">
        <f>+G300</f>
        <v>0</v>
      </c>
      <c r="H298" s="48">
        <f>+H300</f>
        <v>0</v>
      </c>
    </row>
    <row r="299" spans="1:8" x14ac:dyDescent="0.2">
      <c r="A299" s="19"/>
      <c r="B299" s="19"/>
      <c r="C299" s="40" t="s">
        <v>7</v>
      </c>
      <c r="D299" s="51"/>
      <c r="E299" s="51"/>
      <c r="F299" s="51"/>
      <c r="G299" s="51"/>
      <c r="H299" s="51"/>
    </row>
    <row r="300" spans="1:8" x14ac:dyDescent="0.2">
      <c r="A300" s="19"/>
      <c r="B300" s="19"/>
      <c r="C300" s="41" t="s">
        <v>255</v>
      </c>
      <c r="D300" s="51">
        <f>SUM(E300:H300)</f>
        <v>690967.7</v>
      </c>
      <c r="E300" s="51">
        <f>+E301+E302</f>
        <v>0</v>
      </c>
      <c r="F300" s="51">
        <f t="shared" ref="F300:H300" si="67">+F301+F302</f>
        <v>690967.7</v>
      </c>
      <c r="G300" s="51">
        <f t="shared" si="67"/>
        <v>0</v>
      </c>
      <c r="H300" s="51">
        <f t="shared" si="67"/>
        <v>0</v>
      </c>
    </row>
    <row r="301" spans="1:8" ht="33" x14ac:dyDescent="0.2">
      <c r="A301" s="19"/>
      <c r="B301" s="19"/>
      <c r="C301" s="40" t="s">
        <v>405</v>
      </c>
      <c r="D301" s="51">
        <f>+E301+F301+G301+H301</f>
        <v>531912.19999999995</v>
      </c>
      <c r="E301" s="51"/>
      <c r="F301" s="51">
        <v>531912.19999999995</v>
      </c>
      <c r="G301" s="51"/>
      <c r="H301" s="51"/>
    </row>
    <row r="302" spans="1:8" x14ac:dyDescent="0.2">
      <c r="A302" s="19"/>
      <c r="B302" s="19"/>
      <c r="C302" s="40" t="s">
        <v>406</v>
      </c>
      <c r="D302" s="51">
        <f>+E302+F302+G302+H302</f>
        <v>159055.5</v>
      </c>
      <c r="E302" s="51"/>
      <c r="F302" s="51">
        <v>159055.5</v>
      </c>
      <c r="G302" s="51"/>
      <c r="H302" s="51"/>
    </row>
    <row r="303" spans="1:8" ht="33" x14ac:dyDescent="0.2">
      <c r="A303" s="19" t="s">
        <v>135</v>
      </c>
      <c r="B303" s="19" t="s">
        <v>123</v>
      </c>
      <c r="C303" s="38" t="s">
        <v>136</v>
      </c>
      <c r="D303" s="48">
        <f t="shared" ref="D303:D306" si="68">+E303+F303+G303+H303</f>
        <v>20000</v>
      </c>
      <c r="E303" s="48">
        <v>0</v>
      </c>
      <c r="F303" s="48">
        <v>0</v>
      </c>
      <c r="G303" s="48">
        <v>0</v>
      </c>
      <c r="H303" s="48">
        <v>20000</v>
      </c>
    </row>
    <row r="304" spans="1:8" ht="49.5" x14ac:dyDescent="0.2">
      <c r="A304" s="19" t="s">
        <v>137</v>
      </c>
      <c r="B304" s="19" t="s">
        <v>17</v>
      </c>
      <c r="C304" s="38" t="s">
        <v>138</v>
      </c>
      <c r="D304" s="48">
        <f t="shared" si="68"/>
        <v>26610</v>
      </c>
      <c r="E304" s="48">
        <v>0</v>
      </c>
      <c r="F304" s="48">
        <v>0</v>
      </c>
      <c r="G304" s="48">
        <v>0</v>
      </c>
      <c r="H304" s="48">
        <v>26610</v>
      </c>
    </row>
    <row r="305" spans="1:8" ht="33" x14ac:dyDescent="0.2">
      <c r="A305" s="19" t="s">
        <v>139</v>
      </c>
      <c r="B305" s="19" t="s">
        <v>123</v>
      </c>
      <c r="C305" s="38" t="s">
        <v>315</v>
      </c>
      <c r="D305" s="48">
        <f t="shared" si="68"/>
        <v>4500</v>
      </c>
      <c r="E305" s="48">
        <v>0</v>
      </c>
      <c r="F305" s="48">
        <v>0</v>
      </c>
      <c r="G305" s="48">
        <v>0</v>
      </c>
      <c r="H305" s="48">
        <v>4500</v>
      </c>
    </row>
    <row r="306" spans="1:8" x14ac:dyDescent="0.2">
      <c r="A306" s="19" t="s">
        <v>139</v>
      </c>
      <c r="B306" s="19" t="s">
        <v>116</v>
      </c>
      <c r="C306" s="38" t="s">
        <v>140</v>
      </c>
      <c r="D306" s="48">
        <f t="shared" si="68"/>
        <v>940000</v>
      </c>
      <c r="E306" s="48">
        <v>0</v>
      </c>
      <c r="F306" s="48">
        <v>940000</v>
      </c>
      <c r="G306" s="48">
        <v>0</v>
      </c>
      <c r="H306" s="48">
        <v>0</v>
      </c>
    </row>
    <row r="307" spans="1:8" ht="66" x14ac:dyDescent="0.2">
      <c r="A307" s="19" t="s">
        <v>139</v>
      </c>
      <c r="B307" s="19" t="s">
        <v>130</v>
      </c>
      <c r="C307" s="38" t="s">
        <v>141</v>
      </c>
      <c r="D307" s="48">
        <f>+E307+F307+G307+H307</f>
        <v>4200000</v>
      </c>
      <c r="E307" s="48">
        <v>0</v>
      </c>
      <c r="F307" s="48">
        <v>0</v>
      </c>
      <c r="G307" s="48">
        <v>0</v>
      </c>
      <c r="H307" s="48">
        <v>4200000</v>
      </c>
    </row>
    <row r="308" spans="1:8" ht="33" x14ac:dyDescent="0.2">
      <c r="A308" s="19" t="s">
        <v>139</v>
      </c>
      <c r="B308" s="19">
        <v>32005</v>
      </c>
      <c r="C308" s="38" t="s">
        <v>715</v>
      </c>
      <c r="D308" s="48">
        <f>+E308+F308+G308+H308</f>
        <v>3434000</v>
      </c>
      <c r="E308" s="48">
        <v>0</v>
      </c>
      <c r="F308" s="48">
        <v>0</v>
      </c>
      <c r="G308" s="48">
        <v>0</v>
      </c>
      <c r="H308" s="48">
        <v>3434000</v>
      </c>
    </row>
    <row r="309" spans="1:8" ht="49.5" x14ac:dyDescent="0.2">
      <c r="A309" s="19">
        <v>1163</v>
      </c>
      <c r="B309" s="19">
        <v>12001</v>
      </c>
      <c r="C309" s="38" t="s">
        <v>407</v>
      </c>
      <c r="D309" s="48">
        <f>+E309+F309+G309+H309</f>
        <v>1534688.6</v>
      </c>
      <c r="E309" s="48">
        <f>+E311</f>
        <v>1534688.6</v>
      </c>
      <c r="F309" s="48">
        <f t="shared" ref="F309:H309" si="69">+F311</f>
        <v>0</v>
      </c>
      <c r="G309" s="48">
        <f t="shared" si="69"/>
        <v>0</v>
      </c>
      <c r="H309" s="48">
        <f t="shared" si="69"/>
        <v>0</v>
      </c>
    </row>
    <row r="310" spans="1:8" x14ac:dyDescent="0.2">
      <c r="A310" s="19"/>
      <c r="B310" s="19"/>
      <c r="C310" s="40" t="s">
        <v>7</v>
      </c>
      <c r="D310" s="51"/>
      <c r="E310" s="51"/>
      <c r="F310" s="51"/>
      <c r="G310" s="51"/>
      <c r="H310" s="51"/>
    </row>
    <row r="311" spans="1:8" x14ac:dyDescent="0.2">
      <c r="A311" s="19"/>
      <c r="B311" s="19"/>
      <c r="C311" s="41" t="s">
        <v>304</v>
      </c>
      <c r="D311" s="51">
        <f>SUM(E311:H311)</f>
        <v>1534688.6</v>
      </c>
      <c r="E311" s="51">
        <f>+E312</f>
        <v>1534688.6</v>
      </c>
      <c r="F311" s="51">
        <f>+F312</f>
        <v>0</v>
      </c>
      <c r="G311" s="51">
        <f>+G312</f>
        <v>0</v>
      </c>
      <c r="H311" s="51">
        <f>+H312</f>
        <v>0</v>
      </c>
    </row>
    <row r="312" spans="1:8" ht="33" x14ac:dyDescent="0.2">
      <c r="A312" s="19"/>
      <c r="B312" s="19"/>
      <c r="C312" s="40" t="s">
        <v>408</v>
      </c>
      <c r="D312" s="51">
        <f>SUM(E312:H312)</f>
        <v>1534688.6</v>
      </c>
      <c r="E312" s="51">
        <v>1534688.6</v>
      </c>
      <c r="F312" s="51"/>
      <c r="G312" s="51"/>
      <c r="H312" s="51"/>
    </row>
    <row r="313" spans="1:8" x14ac:dyDescent="0.2">
      <c r="A313" s="19">
        <v>1163</v>
      </c>
      <c r="B313" s="19">
        <v>32001</v>
      </c>
      <c r="C313" s="38" t="s">
        <v>409</v>
      </c>
      <c r="D313" s="48">
        <f>+E313+F313+G313+H313</f>
        <v>520452.8</v>
      </c>
      <c r="E313" s="48">
        <f>+E315+E316+E319+E321+E323</f>
        <v>468572.8</v>
      </c>
      <c r="F313" s="48">
        <f t="shared" ref="F313:H313" si="70">+F315+F316+F319+F321+F323</f>
        <v>0</v>
      </c>
      <c r="G313" s="48">
        <f t="shared" si="70"/>
        <v>51880</v>
      </c>
      <c r="H313" s="48">
        <f t="shared" si="70"/>
        <v>0</v>
      </c>
    </row>
    <row r="314" spans="1:8" x14ac:dyDescent="0.2">
      <c r="A314" s="19"/>
      <c r="B314" s="19"/>
      <c r="C314" s="40" t="s">
        <v>7</v>
      </c>
      <c r="D314" s="51"/>
      <c r="E314" s="51"/>
      <c r="F314" s="51"/>
      <c r="G314" s="51"/>
      <c r="H314" s="51"/>
    </row>
    <row r="315" spans="1:8" ht="33" x14ac:dyDescent="0.2">
      <c r="A315" s="19"/>
      <c r="B315" s="19"/>
      <c r="C315" s="40" t="s">
        <v>410</v>
      </c>
      <c r="D315" s="51">
        <f t="shared" ref="D315:D324" si="71">SUM(E315:H315)</f>
        <v>25000</v>
      </c>
      <c r="E315" s="51">
        <v>0</v>
      </c>
      <c r="F315" s="51">
        <f>+F316</f>
        <v>0</v>
      </c>
      <c r="G315" s="51">
        <v>25000</v>
      </c>
      <c r="H315" s="51">
        <f>+H316</f>
        <v>0</v>
      </c>
    </row>
    <row r="316" spans="1:8" x14ac:dyDescent="0.2">
      <c r="A316" s="19"/>
      <c r="B316" s="19"/>
      <c r="C316" s="41" t="s">
        <v>255</v>
      </c>
      <c r="D316" s="51">
        <f t="shared" si="71"/>
        <v>468572.8</v>
      </c>
      <c r="E316" s="51">
        <f>+E317+E318</f>
        <v>468572.8</v>
      </c>
      <c r="F316" s="51">
        <f>+F317+F318</f>
        <v>0</v>
      </c>
      <c r="G316" s="51">
        <f>+G317+G318</f>
        <v>0</v>
      </c>
      <c r="H316" s="51">
        <f>+H317+H318</f>
        <v>0</v>
      </c>
    </row>
    <row r="317" spans="1:8" ht="33" x14ac:dyDescent="0.2">
      <c r="A317" s="19"/>
      <c r="B317" s="19"/>
      <c r="C317" s="40" t="s">
        <v>411</v>
      </c>
      <c r="D317" s="51">
        <f t="shared" si="71"/>
        <v>254027.6</v>
      </c>
      <c r="E317" s="51">
        <v>254027.6</v>
      </c>
      <c r="F317" s="51"/>
      <c r="G317" s="51"/>
      <c r="H317" s="51"/>
    </row>
    <row r="318" spans="1:8" x14ac:dyDescent="0.2">
      <c r="A318" s="19"/>
      <c r="B318" s="19"/>
      <c r="C318" s="40" t="s">
        <v>412</v>
      </c>
      <c r="D318" s="51">
        <f t="shared" si="71"/>
        <v>214545.19999999998</v>
      </c>
      <c r="E318" s="51">
        <v>214545.19999999998</v>
      </c>
      <c r="F318" s="51"/>
      <c r="G318" s="51"/>
      <c r="H318" s="51"/>
    </row>
    <row r="319" spans="1:8" x14ac:dyDescent="0.2">
      <c r="A319" s="19"/>
      <c r="B319" s="19"/>
      <c r="C319" s="41" t="s">
        <v>257</v>
      </c>
      <c r="D319" s="51">
        <f t="shared" si="71"/>
        <v>17000</v>
      </c>
      <c r="E319" s="51">
        <f>+E320</f>
        <v>0</v>
      </c>
      <c r="F319" s="51">
        <f>+F320</f>
        <v>0</v>
      </c>
      <c r="G319" s="51">
        <f>+G320</f>
        <v>17000</v>
      </c>
      <c r="H319" s="51">
        <f>+H320</f>
        <v>0</v>
      </c>
    </row>
    <row r="320" spans="1:8" ht="33" x14ac:dyDescent="0.2">
      <c r="A320" s="19"/>
      <c r="B320" s="19"/>
      <c r="C320" s="40" t="s">
        <v>413</v>
      </c>
      <c r="D320" s="51">
        <f t="shared" si="71"/>
        <v>17000</v>
      </c>
      <c r="E320" s="51"/>
      <c r="F320" s="51"/>
      <c r="G320" s="51">
        <v>17000</v>
      </c>
      <c r="H320" s="51"/>
    </row>
    <row r="321" spans="1:8" x14ac:dyDescent="0.2">
      <c r="A321" s="19"/>
      <c r="B321" s="19"/>
      <c r="C321" s="41" t="s">
        <v>312</v>
      </c>
      <c r="D321" s="51">
        <f t="shared" si="71"/>
        <v>4940</v>
      </c>
      <c r="E321" s="51">
        <f>+E322</f>
        <v>0</v>
      </c>
      <c r="F321" s="51">
        <f>+F322</f>
        <v>0</v>
      </c>
      <c r="G321" s="51">
        <f>+G322</f>
        <v>4940</v>
      </c>
      <c r="H321" s="51">
        <f>+H322</f>
        <v>0</v>
      </c>
    </row>
    <row r="322" spans="1:8" x14ac:dyDescent="0.2">
      <c r="A322" s="19"/>
      <c r="B322" s="19"/>
      <c r="C322" s="40" t="s">
        <v>414</v>
      </c>
      <c r="D322" s="51">
        <f t="shared" si="71"/>
        <v>4940</v>
      </c>
      <c r="E322" s="51"/>
      <c r="F322" s="51"/>
      <c r="G322" s="51">
        <v>4940</v>
      </c>
      <c r="H322" s="51"/>
    </row>
    <row r="323" spans="1:8" x14ac:dyDescent="0.2">
      <c r="A323" s="19"/>
      <c r="B323" s="19"/>
      <c r="C323" s="41" t="s">
        <v>308</v>
      </c>
      <c r="D323" s="51">
        <f t="shared" si="71"/>
        <v>4940</v>
      </c>
      <c r="E323" s="51">
        <f>+E324</f>
        <v>0</v>
      </c>
      <c r="F323" s="51">
        <f>+F324</f>
        <v>0</v>
      </c>
      <c r="G323" s="51">
        <f>+G324</f>
        <v>4940</v>
      </c>
      <c r="H323" s="51">
        <f>+H324</f>
        <v>0</v>
      </c>
    </row>
    <row r="324" spans="1:8" x14ac:dyDescent="0.2">
      <c r="A324" s="19"/>
      <c r="B324" s="19"/>
      <c r="C324" s="40" t="s">
        <v>415</v>
      </c>
      <c r="D324" s="51">
        <f t="shared" si="71"/>
        <v>4940</v>
      </c>
      <c r="E324" s="51"/>
      <c r="F324" s="51"/>
      <c r="G324" s="51">
        <v>4940</v>
      </c>
      <c r="H324" s="51"/>
    </row>
    <row r="325" spans="1:8" x14ac:dyDescent="0.2">
      <c r="A325" s="19">
        <v>1163</v>
      </c>
      <c r="B325" s="19">
        <v>32002</v>
      </c>
      <c r="C325" s="38" t="s">
        <v>416</v>
      </c>
      <c r="D325" s="48">
        <f>+E325+F325+G325+H325</f>
        <v>364025.5</v>
      </c>
      <c r="E325" s="48">
        <f>+E327</f>
        <v>0</v>
      </c>
      <c r="F325" s="48">
        <f t="shared" ref="F325:H325" si="72">+F327</f>
        <v>349025.5</v>
      </c>
      <c r="G325" s="48">
        <f t="shared" si="72"/>
        <v>15000</v>
      </c>
      <c r="H325" s="48">
        <f t="shared" si="72"/>
        <v>0</v>
      </c>
    </row>
    <row r="326" spans="1:8" x14ac:dyDescent="0.2">
      <c r="A326" s="19"/>
      <c r="B326" s="19"/>
      <c r="C326" s="40" t="s">
        <v>7</v>
      </c>
      <c r="D326" s="51"/>
      <c r="E326" s="51"/>
      <c r="F326" s="51"/>
      <c r="G326" s="51"/>
      <c r="H326" s="51"/>
    </row>
    <row r="327" spans="1:8" x14ac:dyDescent="0.2">
      <c r="A327" s="19"/>
      <c r="B327" s="19"/>
      <c r="C327" s="41" t="s">
        <v>255</v>
      </c>
      <c r="D327" s="51">
        <f t="shared" ref="D327:D328" si="73">SUM(E327:H327)</f>
        <v>364025.5</v>
      </c>
      <c r="E327" s="51">
        <f>+E328</f>
        <v>0</v>
      </c>
      <c r="F327" s="51">
        <f t="shared" ref="F327:H327" si="74">+F328</f>
        <v>349025.5</v>
      </c>
      <c r="G327" s="51">
        <f t="shared" si="74"/>
        <v>15000</v>
      </c>
      <c r="H327" s="51">
        <f t="shared" si="74"/>
        <v>0</v>
      </c>
    </row>
    <row r="328" spans="1:8" ht="33" x14ac:dyDescent="0.2">
      <c r="A328" s="19"/>
      <c r="B328" s="19"/>
      <c r="C328" s="40" t="s">
        <v>417</v>
      </c>
      <c r="D328" s="51">
        <f t="shared" si="73"/>
        <v>364025.5</v>
      </c>
      <c r="E328" s="51"/>
      <c r="F328" s="51">
        <f>364025.5-15000</f>
        <v>349025.5</v>
      </c>
      <c r="G328" s="51">
        <v>15000</v>
      </c>
      <c r="H328" s="51"/>
    </row>
    <row r="329" spans="1:8" ht="49.5" x14ac:dyDescent="0.2">
      <c r="A329" s="19">
        <v>1168</v>
      </c>
      <c r="B329" s="19">
        <v>32001</v>
      </c>
      <c r="C329" s="38" t="s">
        <v>418</v>
      </c>
      <c r="D329" s="48">
        <f>+E329+F329+G329+H329</f>
        <v>304265.7</v>
      </c>
      <c r="E329" s="48">
        <f>+E331+E334</f>
        <v>0</v>
      </c>
      <c r="F329" s="48">
        <f t="shared" ref="F329:H329" si="75">+F331+F334</f>
        <v>281665.7</v>
      </c>
      <c r="G329" s="48">
        <f t="shared" si="75"/>
        <v>22600</v>
      </c>
      <c r="H329" s="48">
        <f t="shared" si="75"/>
        <v>0</v>
      </c>
    </row>
    <row r="330" spans="1:8" x14ac:dyDescent="0.2">
      <c r="A330" s="19"/>
      <c r="B330" s="19"/>
      <c r="C330" s="40" t="s">
        <v>7</v>
      </c>
      <c r="D330" s="51"/>
      <c r="E330" s="51"/>
      <c r="F330" s="51"/>
      <c r="G330" s="51"/>
      <c r="H330" s="51"/>
    </row>
    <row r="331" spans="1:8" x14ac:dyDescent="0.2">
      <c r="A331" s="19"/>
      <c r="B331" s="19"/>
      <c r="C331" s="41" t="s">
        <v>255</v>
      </c>
      <c r="D331" s="51">
        <f>SUM(E331:H331)</f>
        <v>281665.7</v>
      </c>
      <c r="E331" s="51">
        <f>+E332+E333</f>
        <v>0</v>
      </c>
      <c r="F331" s="51">
        <f t="shared" ref="F331:H331" si="76">+F332+F333</f>
        <v>281665.7</v>
      </c>
      <c r="G331" s="51">
        <f t="shared" si="76"/>
        <v>0</v>
      </c>
      <c r="H331" s="51">
        <f t="shared" si="76"/>
        <v>0</v>
      </c>
    </row>
    <row r="332" spans="1:8" x14ac:dyDescent="0.2">
      <c r="A332" s="19"/>
      <c r="B332" s="19"/>
      <c r="C332" s="40" t="s">
        <v>419</v>
      </c>
      <c r="D332" s="51">
        <f>SUM(E332:H332)</f>
        <v>29296.1</v>
      </c>
      <c r="E332" s="51"/>
      <c r="F332" s="51">
        <v>29296.1</v>
      </c>
      <c r="G332" s="51"/>
      <c r="H332" s="51"/>
    </row>
    <row r="333" spans="1:8" x14ac:dyDescent="0.2">
      <c r="A333" s="19"/>
      <c r="B333" s="19"/>
      <c r="C333" s="40" t="s">
        <v>420</v>
      </c>
      <c r="D333" s="51">
        <f>SUM(E333:H333)</f>
        <v>252369.6</v>
      </c>
      <c r="E333" s="51"/>
      <c r="F333" s="51">
        <v>252369.6</v>
      </c>
      <c r="G333" s="51"/>
      <c r="H333" s="51"/>
    </row>
    <row r="334" spans="1:8" x14ac:dyDescent="0.2">
      <c r="A334" s="19"/>
      <c r="B334" s="19"/>
      <c r="C334" s="41" t="s">
        <v>265</v>
      </c>
      <c r="D334" s="51">
        <f>SUM(E334:H334)</f>
        <v>22600</v>
      </c>
      <c r="E334" s="51">
        <f>SUM(E335:E335)</f>
        <v>0</v>
      </c>
      <c r="F334" s="51">
        <f>SUM(F335:F335)</f>
        <v>0</v>
      </c>
      <c r="G334" s="51">
        <f>SUM(G335:G335)</f>
        <v>22600</v>
      </c>
      <c r="H334" s="51">
        <f>SUM(H335:H335)</f>
        <v>0</v>
      </c>
    </row>
    <row r="335" spans="1:8" ht="33" x14ac:dyDescent="0.2">
      <c r="A335" s="19"/>
      <c r="B335" s="19"/>
      <c r="C335" s="40" t="s">
        <v>421</v>
      </c>
      <c r="D335" s="51">
        <f>SUM(E335:H335)</f>
        <v>22600</v>
      </c>
      <c r="E335" s="51"/>
      <c r="F335" s="51"/>
      <c r="G335" s="51">
        <v>22600</v>
      </c>
      <c r="H335" s="51"/>
    </row>
    <row r="336" spans="1:8" ht="33" x14ac:dyDescent="0.2">
      <c r="A336" s="19">
        <v>1168</v>
      </c>
      <c r="B336" s="19">
        <v>32007</v>
      </c>
      <c r="C336" s="38" t="s">
        <v>422</v>
      </c>
      <c r="D336" s="48">
        <f>+E336+F336+G336+H336</f>
        <v>1050870.800114</v>
      </c>
      <c r="E336" s="48">
        <f>+E338+E345+E347</f>
        <v>0</v>
      </c>
      <c r="F336" s="48">
        <f t="shared" ref="F336:H336" si="77">+F338+F345+F347</f>
        <v>0</v>
      </c>
      <c r="G336" s="48">
        <f t="shared" si="77"/>
        <v>0</v>
      </c>
      <c r="H336" s="48">
        <f t="shared" si="77"/>
        <v>1050870.800114</v>
      </c>
    </row>
    <row r="337" spans="1:8" x14ac:dyDescent="0.2">
      <c r="A337" s="19"/>
      <c r="B337" s="19"/>
      <c r="C337" s="40" t="s">
        <v>7</v>
      </c>
      <c r="D337" s="51"/>
      <c r="E337" s="51"/>
      <c r="F337" s="51"/>
      <c r="G337" s="51"/>
      <c r="H337" s="51"/>
    </row>
    <row r="338" spans="1:8" x14ac:dyDescent="0.2">
      <c r="A338" s="19"/>
      <c r="B338" s="19"/>
      <c r="C338" s="41" t="s">
        <v>255</v>
      </c>
      <c r="D338" s="51">
        <f>SUM(E338:H338)</f>
        <v>764253.7</v>
      </c>
      <c r="E338" s="51">
        <f>+E339+E340+E341+E342+E343+E344</f>
        <v>0</v>
      </c>
      <c r="F338" s="51">
        <f t="shared" ref="F338:G338" si="78">+F339+F340+F341+F342+F343+F344</f>
        <v>0</v>
      </c>
      <c r="G338" s="51">
        <f t="shared" si="78"/>
        <v>0</v>
      </c>
      <c r="H338" s="51">
        <f>+H339+H340+H341+H342+H343+H344</f>
        <v>764253.7</v>
      </c>
    </row>
    <row r="339" spans="1:8" ht="33" x14ac:dyDescent="0.2">
      <c r="A339" s="19"/>
      <c r="B339" s="19"/>
      <c r="C339" s="40" t="s">
        <v>423</v>
      </c>
      <c r="D339" s="51">
        <f>SUM(E339:H339)</f>
        <v>158233</v>
      </c>
      <c r="E339" s="51"/>
      <c r="F339" s="51"/>
      <c r="G339" s="51"/>
      <c r="H339" s="51">
        <v>158233</v>
      </c>
    </row>
    <row r="340" spans="1:8" x14ac:dyDescent="0.2">
      <c r="A340" s="19"/>
      <c r="B340" s="19"/>
      <c r="C340" s="40" t="s">
        <v>424</v>
      </c>
      <c r="D340" s="51">
        <f>SUM(E340:H340)</f>
        <v>83032.7</v>
      </c>
      <c r="E340" s="51"/>
      <c r="F340" s="51"/>
      <c r="G340" s="51"/>
      <c r="H340" s="51">
        <v>83032.7</v>
      </c>
    </row>
    <row r="341" spans="1:8" ht="33" x14ac:dyDescent="0.2">
      <c r="A341" s="19"/>
      <c r="B341" s="19"/>
      <c r="C341" s="40" t="s">
        <v>425</v>
      </c>
      <c r="D341" s="51">
        <f t="shared" ref="D341:D344" si="79">SUM(E341:H341)</f>
        <v>14600</v>
      </c>
      <c r="E341" s="51"/>
      <c r="F341" s="51"/>
      <c r="G341" s="51"/>
      <c r="H341" s="51">
        <v>14600</v>
      </c>
    </row>
    <row r="342" spans="1:8" x14ac:dyDescent="0.2">
      <c r="A342" s="19"/>
      <c r="B342" s="19"/>
      <c r="C342" s="40" t="s">
        <v>426</v>
      </c>
      <c r="D342" s="51">
        <f t="shared" si="79"/>
        <v>21835</v>
      </c>
      <c r="E342" s="51"/>
      <c r="F342" s="51"/>
      <c r="G342" s="51"/>
      <c r="H342" s="51">
        <v>21835</v>
      </c>
    </row>
    <row r="343" spans="1:8" x14ac:dyDescent="0.2">
      <c r="A343" s="19"/>
      <c r="B343" s="19"/>
      <c r="C343" s="40" t="s">
        <v>419</v>
      </c>
      <c r="D343" s="51">
        <f t="shared" si="79"/>
        <v>84510</v>
      </c>
      <c r="E343" s="51"/>
      <c r="F343" s="51"/>
      <c r="G343" s="51"/>
      <c r="H343" s="51">
        <v>84510</v>
      </c>
    </row>
    <row r="344" spans="1:8" ht="33" x14ac:dyDescent="0.2">
      <c r="A344" s="19"/>
      <c r="B344" s="19"/>
      <c r="C344" s="40" t="s">
        <v>427</v>
      </c>
      <c r="D344" s="51">
        <f t="shared" si="79"/>
        <v>402043</v>
      </c>
      <c r="E344" s="51"/>
      <c r="F344" s="51"/>
      <c r="G344" s="51"/>
      <c r="H344" s="51">
        <v>402043</v>
      </c>
    </row>
    <row r="345" spans="1:8" x14ac:dyDescent="0.2">
      <c r="A345" s="19"/>
      <c r="B345" s="19"/>
      <c r="C345" s="41" t="s">
        <v>260</v>
      </c>
      <c r="D345" s="51">
        <f>SUM(E345:H345)</f>
        <v>158553.80011400001</v>
      </c>
      <c r="E345" s="51">
        <f>+E346</f>
        <v>0</v>
      </c>
      <c r="F345" s="51">
        <f t="shared" ref="F345:H345" si="80">+F346</f>
        <v>0</v>
      </c>
      <c r="G345" s="51">
        <f t="shared" si="80"/>
        <v>0</v>
      </c>
      <c r="H345" s="51">
        <f t="shared" si="80"/>
        <v>158553.80011400001</v>
      </c>
    </row>
    <row r="346" spans="1:8" ht="33" x14ac:dyDescent="0.2">
      <c r="A346" s="19"/>
      <c r="B346" s="19"/>
      <c r="C346" s="40" t="s">
        <v>428</v>
      </c>
      <c r="D346" s="51">
        <f>SUM(E346:H346)</f>
        <v>158553.80011400001</v>
      </c>
      <c r="E346" s="51"/>
      <c r="F346" s="51"/>
      <c r="G346" s="51"/>
      <c r="H346" s="51">
        <v>158553.80011400001</v>
      </c>
    </row>
    <row r="347" spans="1:8" x14ac:dyDescent="0.2">
      <c r="A347" s="19"/>
      <c r="B347" s="19"/>
      <c r="C347" s="41" t="s">
        <v>304</v>
      </c>
      <c r="D347" s="51">
        <f>SUM(E347:H347)</f>
        <v>128063.29999999999</v>
      </c>
      <c r="E347" s="51">
        <f>+E348</f>
        <v>0</v>
      </c>
      <c r="F347" s="51">
        <f t="shared" ref="F347:H347" si="81">+F348</f>
        <v>0</v>
      </c>
      <c r="G347" s="51">
        <f t="shared" si="81"/>
        <v>0</v>
      </c>
      <c r="H347" s="51">
        <f t="shared" si="81"/>
        <v>128063.29999999999</v>
      </c>
    </row>
    <row r="348" spans="1:8" ht="33" x14ac:dyDescent="0.2">
      <c r="A348" s="19"/>
      <c r="B348" s="19"/>
      <c r="C348" s="40" t="s">
        <v>429</v>
      </c>
      <c r="D348" s="51">
        <f>SUM(E348:H348)</f>
        <v>128063.29999999999</v>
      </c>
      <c r="E348" s="51"/>
      <c r="F348" s="51"/>
      <c r="G348" s="51"/>
      <c r="H348" s="51">
        <v>128063.29999999999</v>
      </c>
    </row>
    <row r="349" spans="1:8" x14ac:dyDescent="0.2">
      <c r="A349" s="19">
        <v>1168</v>
      </c>
      <c r="B349" s="19">
        <v>32008</v>
      </c>
      <c r="C349" s="38" t="s">
        <v>430</v>
      </c>
      <c r="D349" s="48">
        <f>+E349+F349+G349+H349</f>
        <v>233345</v>
      </c>
      <c r="E349" s="48">
        <f>+E351</f>
        <v>0</v>
      </c>
      <c r="F349" s="48">
        <f t="shared" ref="F349:H349" si="82">+F351</f>
        <v>0</v>
      </c>
      <c r="G349" s="48">
        <f t="shared" si="82"/>
        <v>0</v>
      </c>
      <c r="H349" s="48">
        <f t="shared" si="82"/>
        <v>233345</v>
      </c>
    </row>
    <row r="350" spans="1:8" x14ac:dyDescent="0.2">
      <c r="A350" s="19"/>
      <c r="B350" s="19"/>
      <c r="C350" s="40" t="s">
        <v>7</v>
      </c>
      <c r="D350" s="51"/>
      <c r="E350" s="51"/>
      <c r="F350" s="51"/>
      <c r="G350" s="51"/>
      <c r="H350" s="51"/>
    </row>
    <row r="351" spans="1:8" x14ac:dyDescent="0.2">
      <c r="A351" s="19"/>
      <c r="B351" s="19"/>
      <c r="C351" s="41" t="s">
        <v>255</v>
      </c>
      <c r="D351" s="51">
        <f>SUM(E351:H351)</f>
        <v>233345</v>
      </c>
      <c r="E351" s="51">
        <f>+E352+E353+E354</f>
        <v>0</v>
      </c>
      <c r="F351" s="51">
        <f t="shared" ref="F351:H351" si="83">+F352+F353+F354</f>
        <v>0</v>
      </c>
      <c r="G351" s="51">
        <f t="shared" si="83"/>
        <v>0</v>
      </c>
      <c r="H351" s="51">
        <f t="shared" si="83"/>
        <v>233345</v>
      </c>
    </row>
    <row r="352" spans="1:8" x14ac:dyDescent="0.2">
      <c r="A352" s="19"/>
      <c r="B352" s="19"/>
      <c r="C352" s="40" t="s">
        <v>431</v>
      </c>
      <c r="D352" s="51">
        <f>SUM(E352:H352)</f>
        <v>80000</v>
      </c>
      <c r="E352" s="51"/>
      <c r="F352" s="51"/>
      <c r="G352" s="51"/>
      <c r="H352" s="51">
        <v>80000</v>
      </c>
    </row>
    <row r="353" spans="1:8" x14ac:dyDescent="0.2">
      <c r="A353" s="19"/>
      <c r="B353" s="19"/>
      <c r="C353" s="40" t="s">
        <v>432</v>
      </c>
      <c r="D353" s="51">
        <f>SUM(E353:H353)</f>
        <v>126000</v>
      </c>
      <c r="E353" s="51"/>
      <c r="F353" s="51"/>
      <c r="G353" s="51"/>
      <c r="H353" s="51">
        <v>126000</v>
      </c>
    </row>
    <row r="354" spans="1:8" x14ac:dyDescent="0.2">
      <c r="A354" s="19"/>
      <c r="B354" s="19"/>
      <c r="C354" s="40" t="s">
        <v>433</v>
      </c>
      <c r="D354" s="51">
        <f t="shared" ref="D354" si="84">SUM(E354:H354)</f>
        <v>27345</v>
      </c>
      <c r="E354" s="51"/>
      <c r="F354" s="51"/>
      <c r="G354" s="51"/>
      <c r="H354" s="51">
        <v>27345</v>
      </c>
    </row>
    <row r="355" spans="1:8" ht="33" x14ac:dyDescent="0.2">
      <c r="A355" s="19">
        <v>1183</v>
      </c>
      <c r="B355" s="19">
        <v>32002</v>
      </c>
      <c r="C355" s="38" t="s">
        <v>434</v>
      </c>
      <c r="D355" s="48">
        <f>SUM(E355:H355)</f>
        <v>123921.9</v>
      </c>
      <c r="E355" s="48">
        <f>+E357</f>
        <v>123921.9</v>
      </c>
      <c r="F355" s="48">
        <f t="shared" ref="F355:H355" si="85">+F357</f>
        <v>0</v>
      </c>
      <c r="G355" s="48">
        <f t="shared" si="85"/>
        <v>0</v>
      </c>
      <c r="H355" s="48">
        <f t="shared" si="85"/>
        <v>0</v>
      </c>
    </row>
    <row r="356" spans="1:8" x14ac:dyDescent="0.2">
      <c r="A356" s="19"/>
      <c r="B356" s="19"/>
      <c r="C356" s="40" t="s">
        <v>7</v>
      </c>
      <c r="D356" s="51"/>
      <c r="E356" s="51"/>
      <c r="F356" s="51"/>
      <c r="G356" s="51"/>
      <c r="H356" s="51"/>
    </row>
    <row r="357" spans="1:8" x14ac:dyDescent="0.2">
      <c r="A357" s="19"/>
      <c r="B357" s="19"/>
      <c r="C357" s="41" t="s">
        <v>255</v>
      </c>
      <c r="D357" s="51">
        <f>SUM(E357:H357)</f>
        <v>123921.9</v>
      </c>
      <c r="E357" s="51">
        <f>+E358</f>
        <v>123921.9</v>
      </c>
      <c r="F357" s="51">
        <f t="shared" ref="F357:H357" si="86">+F358</f>
        <v>0</v>
      </c>
      <c r="G357" s="51">
        <f t="shared" si="86"/>
        <v>0</v>
      </c>
      <c r="H357" s="51">
        <f t="shared" si="86"/>
        <v>0</v>
      </c>
    </row>
    <row r="358" spans="1:8" x14ac:dyDescent="0.2">
      <c r="A358" s="19"/>
      <c r="B358" s="19"/>
      <c r="C358" s="40" t="s">
        <v>435</v>
      </c>
      <c r="D358" s="51">
        <f>+E358+F358+G358+H358</f>
        <v>123921.9</v>
      </c>
      <c r="E358" s="51">
        <v>123921.9</v>
      </c>
      <c r="F358" s="51"/>
      <c r="G358" s="51"/>
      <c r="H358" s="51"/>
    </row>
    <row r="359" spans="1:8" ht="33" x14ac:dyDescent="0.2">
      <c r="A359" s="19">
        <v>1183</v>
      </c>
      <c r="B359" s="19">
        <v>32007</v>
      </c>
      <c r="C359" s="38" t="s">
        <v>436</v>
      </c>
      <c r="D359" s="48">
        <f>SUM(E359:H359)</f>
        <v>478046.60000000003</v>
      </c>
      <c r="E359" s="48">
        <f>+E361+E363+E365</f>
        <v>478046.60000000003</v>
      </c>
      <c r="F359" s="48">
        <f t="shared" ref="F359:H359" si="87">+F361+F363+F365</f>
        <v>0</v>
      </c>
      <c r="G359" s="48">
        <f t="shared" si="87"/>
        <v>0</v>
      </c>
      <c r="H359" s="48">
        <f t="shared" si="87"/>
        <v>0</v>
      </c>
    </row>
    <row r="360" spans="1:8" x14ac:dyDescent="0.2">
      <c r="A360" s="19"/>
      <c r="B360" s="19"/>
      <c r="C360" s="40" t="s">
        <v>7</v>
      </c>
      <c r="D360" s="51"/>
      <c r="E360" s="51"/>
      <c r="F360" s="51"/>
      <c r="G360" s="51"/>
      <c r="H360" s="51"/>
    </row>
    <row r="361" spans="1:8" x14ac:dyDescent="0.2">
      <c r="A361" s="19"/>
      <c r="B361" s="19"/>
      <c r="C361" s="41" t="s">
        <v>287</v>
      </c>
      <c r="D361" s="51">
        <f>SUM(E361:H361)</f>
        <v>107926.9</v>
      </c>
      <c r="E361" s="51">
        <f>+E362</f>
        <v>107926.9</v>
      </c>
      <c r="F361" s="51">
        <f>+F362</f>
        <v>0</v>
      </c>
      <c r="G361" s="51">
        <f>+G362</f>
        <v>0</v>
      </c>
      <c r="H361" s="51">
        <f>+H362</f>
        <v>0</v>
      </c>
    </row>
    <row r="362" spans="1:8" ht="33" x14ac:dyDescent="0.2">
      <c r="A362" s="19"/>
      <c r="B362" s="19"/>
      <c r="C362" s="40" t="s">
        <v>437</v>
      </c>
      <c r="D362" s="51">
        <f>+E362+F362+G362+H362</f>
        <v>107926.9</v>
      </c>
      <c r="E362" s="51">
        <v>107926.9</v>
      </c>
      <c r="F362" s="51"/>
      <c r="G362" s="51"/>
      <c r="H362" s="51"/>
    </row>
    <row r="363" spans="1:8" x14ac:dyDescent="0.2">
      <c r="A363" s="19"/>
      <c r="B363" s="19"/>
      <c r="C363" s="41" t="s">
        <v>292</v>
      </c>
      <c r="D363" s="51">
        <f>SUM(E363:H363)</f>
        <v>195326</v>
      </c>
      <c r="E363" s="51">
        <f>+E364</f>
        <v>195326</v>
      </c>
      <c r="F363" s="51">
        <f t="shared" ref="F363:H363" si="88">+F364</f>
        <v>0</v>
      </c>
      <c r="G363" s="51">
        <f t="shared" si="88"/>
        <v>0</v>
      </c>
      <c r="H363" s="51">
        <f t="shared" si="88"/>
        <v>0</v>
      </c>
    </row>
    <row r="364" spans="1:8" ht="33" x14ac:dyDescent="0.2">
      <c r="A364" s="19"/>
      <c r="B364" s="19"/>
      <c r="C364" s="40" t="s">
        <v>438</v>
      </c>
      <c r="D364" s="51">
        <f t="shared" ref="D364" si="89">+E364+F364+G364+H364</f>
        <v>195326</v>
      </c>
      <c r="E364" s="51">
        <v>195326</v>
      </c>
      <c r="F364" s="51"/>
      <c r="G364" s="51"/>
      <c r="H364" s="51"/>
    </row>
    <row r="365" spans="1:8" x14ac:dyDescent="0.2">
      <c r="A365" s="19"/>
      <c r="B365" s="19"/>
      <c r="C365" s="41" t="s">
        <v>304</v>
      </c>
      <c r="D365" s="51">
        <f>SUM(E365:H365)</f>
        <v>174793.7</v>
      </c>
      <c r="E365" s="51">
        <f>+E366</f>
        <v>174793.7</v>
      </c>
      <c r="F365" s="51">
        <f>+F366</f>
        <v>0</v>
      </c>
      <c r="G365" s="51">
        <f>+G366</f>
        <v>0</v>
      </c>
      <c r="H365" s="51">
        <f>+H366</f>
        <v>0</v>
      </c>
    </row>
    <row r="366" spans="1:8" ht="33" x14ac:dyDescent="0.2">
      <c r="A366" s="19"/>
      <c r="B366" s="19"/>
      <c r="C366" s="40" t="s">
        <v>439</v>
      </c>
      <c r="D366" s="51">
        <f>+E366+F366+G366+H366</f>
        <v>174793.7</v>
      </c>
      <c r="E366" s="51">
        <v>174793.7</v>
      </c>
      <c r="F366" s="51"/>
      <c r="G366" s="51"/>
      <c r="H366" s="51"/>
    </row>
    <row r="367" spans="1:8" ht="33" x14ac:dyDescent="0.2">
      <c r="A367" s="19">
        <v>1183</v>
      </c>
      <c r="B367" s="19">
        <v>32009</v>
      </c>
      <c r="C367" s="38" t="s">
        <v>440</v>
      </c>
      <c r="D367" s="48">
        <f>SUM(E367:H367)</f>
        <v>334636.5</v>
      </c>
      <c r="E367" s="48">
        <f>+E369+E372+E374+E376</f>
        <v>0</v>
      </c>
      <c r="F367" s="48">
        <f t="shared" ref="F367:H367" si="90">+F369+F372+F374+F376</f>
        <v>327987.5</v>
      </c>
      <c r="G367" s="48">
        <f t="shared" si="90"/>
        <v>6649</v>
      </c>
      <c r="H367" s="48">
        <f t="shared" si="90"/>
        <v>0</v>
      </c>
    </row>
    <row r="368" spans="1:8" x14ac:dyDescent="0.2">
      <c r="A368" s="19"/>
      <c r="B368" s="19"/>
      <c r="C368" s="40" t="s">
        <v>7</v>
      </c>
      <c r="D368" s="51"/>
      <c r="E368" s="51"/>
      <c r="F368" s="51"/>
      <c r="G368" s="51"/>
      <c r="H368" s="51"/>
    </row>
    <row r="369" spans="1:8" x14ac:dyDescent="0.2">
      <c r="A369" s="19"/>
      <c r="B369" s="19"/>
      <c r="C369" s="41" t="s">
        <v>255</v>
      </c>
      <c r="D369" s="51">
        <f>SUM(E369:H369)</f>
        <v>217622.9</v>
      </c>
      <c r="E369" s="51">
        <f>+E370+E371</f>
        <v>0</v>
      </c>
      <c r="F369" s="51">
        <f t="shared" ref="F369:H369" si="91">+F370+F371</f>
        <v>217622.9</v>
      </c>
      <c r="G369" s="51">
        <f t="shared" si="91"/>
        <v>0</v>
      </c>
      <c r="H369" s="51">
        <f t="shared" si="91"/>
        <v>0</v>
      </c>
    </row>
    <row r="370" spans="1:8" ht="33" x14ac:dyDescent="0.2">
      <c r="A370" s="19"/>
      <c r="B370" s="19"/>
      <c r="C370" s="40" t="s">
        <v>441</v>
      </c>
      <c r="D370" s="51">
        <f>+E370+F370+G370+H370</f>
        <v>138540.5</v>
      </c>
      <c r="E370" s="51"/>
      <c r="F370" s="51">
        <v>138540.5</v>
      </c>
      <c r="G370" s="51"/>
      <c r="H370" s="51"/>
    </row>
    <row r="371" spans="1:8" x14ac:dyDescent="0.2">
      <c r="A371" s="19"/>
      <c r="B371" s="19"/>
      <c r="C371" s="40" t="s">
        <v>442</v>
      </c>
      <c r="D371" s="51">
        <f>+E371+F371+G371+H371</f>
        <v>79082.399999999994</v>
      </c>
      <c r="E371" s="51"/>
      <c r="F371" s="51">
        <v>79082.399999999994</v>
      </c>
      <c r="G371" s="51"/>
      <c r="H371" s="51"/>
    </row>
    <row r="372" spans="1:8" x14ac:dyDescent="0.2">
      <c r="A372" s="19"/>
      <c r="B372" s="19"/>
      <c r="C372" s="41" t="s">
        <v>287</v>
      </c>
      <c r="D372" s="51">
        <f>SUM(E372:H372)</f>
        <v>45445.599999999999</v>
      </c>
      <c r="E372" s="51">
        <f>+E373</f>
        <v>0</v>
      </c>
      <c r="F372" s="51">
        <f t="shared" ref="F372:H372" si="92">+F373</f>
        <v>45445.599999999999</v>
      </c>
      <c r="G372" s="51">
        <f t="shared" si="92"/>
        <v>0</v>
      </c>
      <c r="H372" s="51">
        <f t="shared" si="92"/>
        <v>0</v>
      </c>
    </row>
    <row r="373" spans="1:8" x14ac:dyDescent="0.2">
      <c r="A373" s="19"/>
      <c r="B373" s="19"/>
      <c r="C373" s="40" t="s">
        <v>443</v>
      </c>
      <c r="D373" s="51">
        <f>+E373+F373+G373+H373</f>
        <v>45445.599999999999</v>
      </c>
      <c r="E373" s="51"/>
      <c r="F373" s="51">
        <v>45445.599999999999</v>
      </c>
      <c r="G373" s="51"/>
      <c r="H373" s="51"/>
    </row>
    <row r="374" spans="1:8" x14ac:dyDescent="0.2">
      <c r="A374" s="19"/>
      <c r="B374" s="19"/>
      <c r="C374" s="41" t="s">
        <v>265</v>
      </c>
      <c r="D374" s="51">
        <f>SUM(E374:H374)</f>
        <v>64919</v>
      </c>
      <c r="E374" s="51">
        <f>+E375</f>
        <v>0</v>
      </c>
      <c r="F374" s="51">
        <f>+F375</f>
        <v>64919</v>
      </c>
      <c r="G374" s="51">
        <f>+G375</f>
        <v>0</v>
      </c>
      <c r="H374" s="51">
        <f>+H375</f>
        <v>0</v>
      </c>
    </row>
    <row r="375" spans="1:8" ht="33" x14ac:dyDescent="0.2">
      <c r="A375" s="19"/>
      <c r="B375" s="19"/>
      <c r="C375" s="40" t="s">
        <v>444</v>
      </c>
      <c r="D375" s="51">
        <f>+E375+F375+G375+H375</f>
        <v>64919</v>
      </c>
      <c r="E375" s="51"/>
      <c r="F375" s="51">
        <v>64919</v>
      </c>
      <c r="G375" s="51"/>
      <c r="H375" s="51"/>
    </row>
    <row r="376" spans="1:8" x14ac:dyDescent="0.2">
      <c r="A376" s="19"/>
      <c r="B376" s="19"/>
      <c r="C376" s="41" t="s">
        <v>308</v>
      </c>
      <c r="D376" s="51">
        <f>SUM(E376:H376)</f>
        <v>6649</v>
      </c>
      <c r="E376" s="51">
        <f>+E377</f>
        <v>0</v>
      </c>
      <c r="F376" s="51">
        <f>+F377</f>
        <v>0</v>
      </c>
      <c r="G376" s="51">
        <f>+G377</f>
        <v>6649</v>
      </c>
      <c r="H376" s="51">
        <f>+H377</f>
        <v>0</v>
      </c>
    </row>
    <row r="377" spans="1:8" ht="33" x14ac:dyDescent="0.2">
      <c r="A377" s="19"/>
      <c r="B377" s="19"/>
      <c r="C377" s="40" t="s">
        <v>445</v>
      </c>
      <c r="D377" s="51">
        <f>+E377+F377+G377+H377</f>
        <v>6649</v>
      </c>
      <c r="E377" s="51"/>
      <c r="F377" s="51"/>
      <c r="G377" s="51">
        <v>6649</v>
      </c>
      <c r="H377" s="51"/>
    </row>
    <row r="378" spans="1:8" ht="33" x14ac:dyDescent="0.2">
      <c r="A378" s="19" t="s">
        <v>143</v>
      </c>
      <c r="B378" s="19" t="s">
        <v>142</v>
      </c>
      <c r="C378" s="38" t="s">
        <v>144</v>
      </c>
      <c r="D378" s="48">
        <f>SUM(E378:H378)</f>
        <v>2648250</v>
      </c>
      <c r="E378" s="48">
        <v>0</v>
      </c>
      <c r="F378" s="48">
        <v>0</v>
      </c>
      <c r="G378" s="48">
        <v>0</v>
      </c>
      <c r="H378" s="48">
        <v>2648250</v>
      </c>
    </row>
    <row r="379" spans="1:8" ht="33" x14ac:dyDescent="0.2">
      <c r="A379" s="38" t="s">
        <v>145</v>
      </c>
      <c r="B379" s="38" t="s">
        <v>146</v>
      </c>
      <c r="C379" s="38" t="s">
        <v>147</v>
      </c>
      <c r="D379" s="48">
        <v>15000</v>
      </c>
      <c r="E379" s="48">
        <v>0</v>
      </c>
      <c r="F379" s="48">
        <v>0</v>
      </c>
      <c r="G379" s="48">
        <v>0</v>
      </c>
      <c r="H379" s="48">
        <v>15000</v>
      </c>
    </row>
    <row r="380" spans="1:8" x14ac:dyDescent="0.2">
      <c r="A380" s="38">
        <v>1236</v>
      </c>
      <c r="B380" s="38">
        <v>32001</v>
      </c>
      <c r="C380" s="38" t="s">
        <v>446</v>
      </c>
      <c r="D380" s="48">
        <f>SUM(E380:H380)</f>
        <v>7489879.8999999994</v>
      </c>
      <c r="E380" s="48">
        <f>+E382+E384+E389+E391+E395+E398+E401+E403</f>
        <v>7489879.8999999994</v>
      </c>
      <c r="F380" s="48">
        <f t="shared" ref="F380:H380" si="93">+F382+F384+F389+F391+F395+F398+F401+F403</f>
        <v>0</v>
      </c>
      <c r="G380" s="48">
        <f t="shared" si="93"/>
        <v>0</v>
      </c>
      <c r="H380" s="48">
        <f t="shared" si="93"/>
        <v>0</v>
      </c>
    </row>
    <row r="381" spans="1:8" x14ac:dyDescent="0.2">
      <c r="A381" s="38"/>
      <c r="B381" s="38"/>
      <c r="C381" s="40" t="s">
        <v>7</v>
      </c>
      <c r="D381" s="51"/>
      <c r="E381" s="51"/>
      <c r="F381" s="51"/>
      <c r="G381" s="51"/>
      <c r="H381" s="51"/>
    </row>
    <row r="382" spans="1:8" x14ac:dyDescent="0.2">
      <c r="A382" s="38"/>
      <c r="B382" s="38"/>
      <c r="C382" s="41" t="s">
        <v>257</v>
      </c>
      <c r="D382" s="51">
        <f>SUM(E382:H382)</f>
        <v>386226.7</v>
      </c>
      <c r="E382" s="51">
        <f>+E383</f>
        <v>386226.7</v>
      </c>
      <c r="F382" s="51">
        <f>+F383</f>
        <v>0</v>
      </c>
      <c r="G382" s="51">
        <f>+G383</f>
        <v>0</v>
      </c>
      <c r="H382" s="51">
        <f>+H383</f>
        <v>0</v>
      </c>
    </row>
    <row r="383" spans="1:8" ht="49.5" x14ac:dyDescent="0.2">
      <c r="A383" s="38"/>
      <c r="B383" s="38"/>
      <c r="C383" s="40" t="s">
        <v>447</v>
      </c>
      <c r="D383" s="51">
        <f>+E383+F383+G383+H383</f>
        <v>386226.7</v>
      </c>
      <c r="E383" s="51">
        <v>386226.7</v>
      </c>
      <c r="F383" s="51"/>
      <c r="G383" s="51"/>
      <c r="H383" s="51"/>
    </row>
    <row r="384" spans="1:8" x14ac:dyDescent="0.2">
      <c r="A384" s="38"/>
      <c r="B384" s="38"/>
      <c r="C384" s="41" t="s">
        <v>263</v>
      </c>
      <c r="D384" s="51">
        <f>SUM(E384:H384)</f>
        <v>2059196.4999999998</v>
      </c>
      <c r="E384" s="51">
        <f>+E385+E386+E387+E388</f>
        <v>2059196.4999999998</v>
      </c>
      <c r="F384" s="51">
        <f t="shared" ref="F384:H384" si="94">+F385+F386+F387+F388</f>
        <v>0</v>
      </c>
      <c r="G384" s="51">
        <f t="shared" si="94"/>
        <v>0</v>
      </c>
      <c r="H384" s="51">
        <f t="shared" si="94"/>
        <v>0</v>
      </c>
    </row>
    <row r="385" spans="1:8" ht="49.5" x14ac:dyDescent="0.2">
      <c r="A385" s="38"/>
      <c r="B385" s="38"/>
      <c r="C385" s="40" t="s">
        <v>448</v>
      </c>
      <c r="D385" s="51">
        <f>+E385+F385+G385+H385</f>
        <v>642428.6</v>
      </c>
      <c r="E385" s="51">
        <v>642428.6</v>
      </c>
      <c r="F385" s="51"/>
      <c r="G385" s="51"/>
      <c r="H385" s="51"/>
    </row>
    <row r="386" spans="1:8" ht="49.5" x14ac:dyDescent="0.2">
      <c r="A386" s="38"/>
      <c r="B386" s="38"/>
      <c r="C386" s="40" t="s">
        <v>449</v>
      </c>
      <c r="D386" s="51">
        <f>+E386+F386+G386+H386</f>
        <v>637883.19999999995</v>
      </c>
      <c r="E386" s="51">
        <v>637883.19999999995</v>
      </c>
      <c r="F386" s="51"/>
      <c r="G386" s="51"/>
      <c r="H386" s="51"/>
    </row>
    <row r="387" spans="1:8" ht="49.5" x14ac:dyDescent="0.2">
      <c r="A387" s="38"/>
      <c r="B387" s="38"/>
      <c r="C387" s="40" t="s">
        <v>450</v>
      </c>
      <c r="D387" s="51">
        <f>+E387+F387+G387+H387</f>
        <v>444556.7</v>
      </c>
      <c r="E387" s="51">
        <v>444556.7</v>
      </c>
      <c r="F387" s="51"/>
      <c r="G387" s="51"/>
      <c r="H387" s="51"/>
    </row>
    <row r="388" spans="1:8" ht="33" x14ac:dyDescent="0.2">
      <c r="A388" s="38"/>
      <c r="B388" s="38"/>
      <c r="C388" s="40" t="s">
        <v>451</v>
      </c>
      <c r="D388" s="51">
        <f>+E388+F388+G388+H388</f>
        <v>334328</v>
      </c>
      <c r="E388" s="51">
        <v>334328</v>
      </c>
      <c r="F388" s="51"/>
      <c r="G388" s="51"/>
      <c r="H388" s="51"/>
    </row>
    <row r="389" spans="1:8" x14ac:dyDescent="0.2">
      <c r="A389" s="38"/>
      <c r="B389" s="38"/>
      <c r="C389" s="41" t="s">
        <v>287</v>
      </c>
      <c r="D389" s="51">
        <f>SUM(E389:H389)</f>
        <v>309400.09999999998</v>
      </c>
      <c r="E389" s="51">
        <f>+E390</f>
        <v>309400.09999999998</v>
      </c>
      <c r="F389" s="51">
        <f>+F390</f>
        <v>0</v>
      </c>
      <c r="G389" s="51">
        <f>+G390</f>
        <v>0</v>
      </c>
      <c r="H389" s="51">
        <f>+H390</f>
        <v>0</v>
      </c>
    </row>
    <row r="390" spans="1:8" ht="49.5" x14ac:dyDescent="0.2">
      <c r="A390" s="38"/>
      <c r="B390" s="38"/>
      <c r="C390" s="40" t="s">
        <v>452</v>
      </c>
      <c r="D390" s="51">
        <f>+E390+F390+G390+H390</f>
        <v>309400.09999999998</v>
      </c>
      <c r="E390" s="51">
        <v>309400.09999999998</v>
      </c>
      <c r="F390" s="51"/>
      <c r="G390" s="51"/>
      <c r="H390" s="51"/>
    </row>
    <row r="391" spans="1:8" x14ac:dyDescent="0.2">
      <c r="A391" s="38"/>
      <c r="B391" s="38"/>
      <c r="C391" s="41" t="s">
        <v>265</v>
      </c>
      <c r="D391" s="51">
        <f>SUM(E391:H391)</f>
        <v>1762387.5</v>
      </c>
      <c r="E391" s="51">
        <f>+E392+E393+E394</f>
        <v>1762387.5</v>
      </c>
      <c r="F391" s="51">
        <f t="shared" ref="F391:H391" si="95">+F392+F393+F394</f>
        <v>0</v>
      </c>
      <c r="G391" s="51">
        <f t="shared" si="95"/>
        <v>0</v>
      </c>
      <c r="H391" s="51">
        <f t="shared" si="95"/>
        <v>0</v>
      </c>
    </row>
    <row r="392" spans="1:8" ht="33" x14ac:dyDescent="0.2">
      <c r="A392" s="38"/>
      <c r="B392" s="38"/>
      <c r="C392" s="40" t="s">
        <v>453</v>
      </c>
      <c r="D392" s="51">
        <f>+E392+F392+G392+H392</f>
        <v>630195.69999999995</v>
      </c>
      <c r="E392" s="51">
        <v>630195.69999999995</v>
      </c>
      <c r="F392" s="51"/>
      <c r="G392" s="51"/>
      <c r="H392" s="51"/>
    </row>
    <row r="393" spans="1:8" ht="33" x14ac:dyDescent="0.2">
      <c r="A393" s="38"/>
      <c r="B393" s="38"/>
      <c r="C393" s="40" t="s">
        <v>454</v>
      </c>
      <c r="D393" s="51">
        <f>+E393+F393+G393+H393</f>
        <v>548915.9</v>
      </c>
      <c r="E393" s="51">
        <v>548915.9</v>
      </c>
      <c r="F393" s="51"/>
      <c r="G393" s="51"/>
      <c r="H393" s="51"/>
    </row>
    <row r="394" spans="1:8" ht="33" x14ac:dyDescent="0.2">
      <c r="A394" s="38"/>
      <c r="B394" s="38"/>
      <c r="C394" s="40" t="s">
        <v>455</v>
      </c>
      <c r="D394" s="51">
        <f>+E394+F394+G394+H394</f>
        <v>583275.9</v>
      </c>
      <c r="E394" s="51">
        <v>583275.9</v>
      </c>
      <c r="F394" s="51"/>
      <c r="G394" s="51"/>
      <c r="H394" s="51"/>
    </row>
    <row r="395" spans="1:8" x14ac:dyDescent="0.2">
      <c r="A395" s="38"/>
      <c r="B395" s="38"/>
      <c r="C395" s="41" t="s">
        <v>292</v>
      </c>
      <c r="D395" s="51">
        <f>SUM(E395:H395)</f>
        <v>683909.2</v>
      </c>
      <c r="E395" s="51">
        <f>+E396+E397</f>
        <v>683909.2</v>
      </c>
      <c r="F395" s="51">
        <f t="shared" ref="F395:H395" si="96">+F396+F397</f>
        <v>0</v>
      </c>
      <c r="G395" s="51">
        <f t="shared" si="96"/>
        <v>0</v>
      </c>
      <c r="H395" s="51">
        <f t="shared" si="96"/>
        <v>0</v>
      </c>
    </row>
    <row r="396" spans="1:8" ht="33" x14ac:dyDescent="0.2">
      <c r="A396" s="38"/>
      <c r="B396" s="38"/>
      <c r="C396" s="40" t="s">
        <v>456</v>
      </c>
      <c r="D396" s="51">
        <f>+E396+F396+G396+H396</f>
        <v>453589.1</v>
      </c>
      <c r="E396" s="51">
        <v>453589.1</v>
      </c>
      <c r="F396" s="51"/>
      <c r="G396" s="51"/>
      <c r="H396" s="51"/>
    </row>
    <row r="397" spans="1:8" ht="49.5" x14ac:dyDescent="0.2">
      <c r="A397" s="38"/>
      <c r="B397" s="38"/>
      <c r="C397" s="40" t="s">
        <v>457</v>
      </c>
      <c r="D397" s="51">
        <f>+E397+F397+G397+H397</f>
        <v>230320.1</v>
      </c>
      <c r="E397" s="51">
        <v>230320.1</v>
      </c>
      <c r="F397" s="51"/>
      <c r="G397" s="51"/>
      <c r="H397" s="51"/>
    </row>
    <row r="398" spans="1:8" x14ac:dyDescent="0.2">
      <c r="A398" s="38"/>
      <c r="B398" s="38"/>
      <c r="C398" s="41" t="s">
        <v>304</v>
      </c>
      <c r="D398" s="51">
        <f>SUM(E398:H398)</f>
        <v>1162031.6000000001</v>
      </c>
      <c r="E398" s="51">
        <f>+E399+E400</f>
        <v>1162031.6000000001</v>
      </c>
      <c r="F398" s="51">
        <f t="shared" ref="F398:H398" si="97">+F399+F400</f>
        <v>0</v>
      </c>
      <c r="G398" s="51">
        <f t="shared" si="97"/>
        <v>0</v>
      </c>
      <c r="H398" s="51">
        <f t="shared" si="97"/>
        <v>0</v>
      </c>
    </row>
    <row r="399" spans="1:8" ht="33" x14ac:dyDescent="0.2">
      <c r="A399" s="38"/>
      <c r="B399" s="38"/>
      <c r="C399" s="40" t="s">
        <v>458</v>
      </c>
      <c r="D399" s="51">
        <f>+E399+F399+G399+H399</f>
        <v>579028.4</v>
      </c>
      <c r="E399" s="51">
        <v>579028.4</v>
      </c>
      <c r="F399" s="51"/>
      <c r="G399" s="51"/>
      <c r="H399" s="51"/>
    </row>
    <row r="400" spans="1:8" ht="33" x14ac:dyDescent="0.2">
      <c r="A400" s="38"/>
      <c r="B400" s="38"/>
      <c r="C400" s="40" t="s">
        <v>459</v>
      </c>
      <c r="D400" s="51">
        <f>+E400+F400+G400+H400</f>
        <v>583003.19999999995</v>
      </c>
      <c r="E400" s="51">
        <v>583003.19999999995</v>
      </c>
      <c r="F400" s="51"/>
      <c r="G400" s="51"/>
      <c r="H400" s="51"/>
    </row>
    <row r="401" spans="1:8" x14ac:dyDescent="0.2">
      <c r="A401" s="38"/>
      <c r="B401" s="38"/>
      <c r="C401" s="41" t="s">
        <v>312</v>
      </c>
      <c r="D401" s="51">
        <f>SUM(E401:H401)</f>
        <v>560274.80000000005</v>
      </c>
      <c r="E401" s="51">
        <f>+E402</f>
        <v>560274.80000000005</v>
      </c>
      <c r="F401" s="51">
        <f>+F402</f>
        <v>0</v>
      </c>
      <c r="G401" s="51">
        <f>+G402</f>
        <v>0</v>
      </c>
      <c r="H401" s="51">
        <f>+H402</f>
        <v>0</v>
      </c>
    </row>
    <row r="402" spans="1:8" ht="49.5" x14ac:dyDescent="0.2">
      <c r="A402" s="38"/>
      <c r="B402" s="38"/>
      <c r="C402" s="40" t="s">
        <v>460</v>
      </c>
      <c r="D402" s="51">
        <f>+E402+F402+G402+H402</f>
        <v>560274.80000000005</v>
      </c>
      <c r="E402" s="51">
        <v>560274.80000000005</v>
      </c>
      <c r="F402" s="51"/>
      <c r="G402" s="51"/>
      <c r="H402" s="51"/>
    </row>
    <row r="403" spans="1:8" x14ac:dyDescent="0.2">
      <c r="A403" s="38"/>
      <c r="B403" s="38"/>
      <c r="C403" s="41" t="s">
        <v>308</v>
      </c>
      <c r="D403" s="51">
        <f>SUM(E403:H403)</f>
        <v>566453.5</v>
      </c>
      <c r="E403" s="51">
        <f>+E404</f>
        <v>566453.5</v>
      </c>
      <c r="F403" s="51">
        <f>+F404</f>
        <v>0</v>
      </c>
      <c r="G403" s="51">
        <f>+G404</f>
        <v>0</v>
      </c>
      <c r="H403" s="51">
        <f>+H404</f>
        <v>0</v>
      </c>
    </row>
    <row r="404" spans="1:8" ht="49.5" x14ac:dyDescent="0.2">
      <c r="A404" s="38"/>
      <c r="B404" s="38"/>
      <c r="C404" s="40" t="s">
        <v>461</v>
      </c>
      <c r="D404" s="51">
        <f>+E404+F404+G404+H404</f>
        <v>566453.5</v>
      </c>
      <c r="E404" s="51">
        <v>566453.5</v>
      </c>
      <c r="F404" s="51"/>
      <c r="G404" s="51"/>
      <c r="H404" s="51"/>
    </row>
    <row r="405" spans="1:8" ht="33" x14ac:dyDescent="0.2">
      <c r="A405" s="38">
        <v>1236</v>
      </c>
      <c r="B405" s="38">
        <v>32002</v>
      </c>
      <c r="C405" s="38" t="s">
        <v>462</v>
      </c>
      <c r="D405" s="48">
        <f>SUM(E405:H405)</f>
        <v>13189090.9</v>
      </c>
      <c r="E405" s="48">
        <f>+E407</f>
        <v>0</v>
      </c>
      <c r="F405" s="48">
        <f t="shared" ref="F405:H405" si="98">+F407</f>
        <v>13189090.9</v>
      </c>
      <c r="G405" s="48">
        <f t="shared" si="98"/>
        <v>0</v>
      </c>
      <c r="H405" s="48">
        <f t="shared" si="98"/>
        <v>0</v>
      </c>
    </row>
    <row r="406" spans="1:8" x14ac:dyDescent="0.2">
      <c r="A406" s="38"/>
      <c r="B406" s="38"/>
      <c r="C406" s="40" t="s">
        <v>7</v>
      </c>
      <c r="D406" s="51"/>
      <c r="E406" s="51"/>
      <c r="F406" s="51"/>
      <c r="G406" s="51"/>
      <c r="H406" s="51"/>
    </row>
    <row r="407" spans="1:8" ht="33" x14ac:dyDescent="0.2">
      <c r="A407" s="38"/>
      <c r="B407" s="38"/>
      <c r="C407" s="40" t="s">
        <v>462</v>
      </c>
      <c r="D407" s="51">
        <f>SUM(E407:H407)</f>
        <v>13189090.9</v>
      </c>
      <c r="E407" s="51">
        <v>0</v>
      </c>
      <c r="F407" s="51">
        <v>13189090.9</v>
      </c>
      <c r="G407" s="51">
        <v>0</v>
      </c>
      <c r="H407" s="51">
        <v>0</v>
      </c>
    </row>
    <row r="408" spans="1:8" x14ac:dyDescent="0.2">
      <c r="A408" s="38">
        <v>1236</v>
      </c>
      <c r="B408" s="38">
        <v>32003</v>
      </c>
      <c r="C408" s="38" t="s">
        <v>463</v>
      </c>
      <c r="D408" s="48">
        <f>SUM(E408:H408)</f>
        <v>43328709.500000007</v>
      </c>
      <c r="E408" s="48">
        <f>+E410+E411+E416+E427+E441+E453+E465+E480+E494+E511+E531+E536</f>
        <v>43126736.800000004</v>
      </c>
      <c r="F408" s="48">
        <f>+F410+F411+F416+F427+F441+F453+F465+F480+F494+F511+F531+F536</f>
        <v>0</v>
      </c>
      <c r="G408" s="48">
        <f>+G410+G411+G416+G427+G441+G453+G465+G480+G494+G511+G531+G536</f>
        <v>201972.7</v>
      </c>
      <c r="H408" s="48">
        <f>+H410+H411+H416+H427+H441+H453+H465+H480+H494+H511+H531+H536</f>
        <v>0</v>
      </c>
    </row>
    <row r="409" spans="1:8" x14ac:dyDescent="0.2">
      <c r="A409" s="38"/>
      <c r="B409" s="38"/>
      <c r="C409" s="40" t="s">
        <v>7</v>
      </c>
      <c r="D409" s="51"/>
      <c r="E409" s="51"/>
      <c r="F409" s="51"/>
      <c r="G409" s="51"/>
      <c r="H409" s="51"/>
    </row>
    <row r="410" spans="1:8" x14ac:dyDescent="0.2">
      <c r="A410" s="38"/>
      <c r="B410" s="38"/>
      <c r="C410" s="40" t="s">
        <v>463</v>
      </c>
      <c r="D410" s="51">
        <f>SUM(E410:H410)</f>
        <v>4447536.5</v>
      </c>
      <c r="E410" s="51">
        <f>4889118.4+127138.1-568720</f>
        <v>4447536.5</v>
      </c>
      <c r="F410" s="51">
        <v>0</v>
      </c>
      <c r="G410" s="51">
        <v>0</v>
      </c>
      <c r="H410" s="51">
        <v>0</v>
      </c>
    </row>
    <row r="411" spans="1:8" x14ac:dyDescent="0.2">
      <c r="A411" s="38"/>
      <c r="B411" s="38"/>
      <c r="C411" s="41" t="s">
        <v>255</v>
      </c>
      <c r="D411" s="51">
        <f>SUM(E411:H411)</f>
        <v>611917.69999999995</v>
      </c>
      <c r="E411" s="51">
        <f>+E412+E413+E414+E415</f>
        <v>471330.6</v>
      </c>
      <c r="F411" s="51">
        <f t="shared" ref="F411:H411" si="99">+F412+F413+F414+F415</f>
        <v>0</v>
      </c>
      <c r="G411" s="51">
        <f t="shared" si="99"/>
        <v>140587.1</v>
      </c>
      <c r="H411" s="51">
        <f t="shared" si="99"/>
        <v>0</v>
      </c>
    </row>
    <row r="412" spans="1:8" x14ac:dyDescent="0.2">
      <c r="A412" s="38"/>
      <c r="B412" s="38"/>
      <c r="C412" s="40" t="s">
        <v>464</v>
      </c>
      <c r="D412" s="51">
        <f>+E412+F412+G412+H412</f>
        <v>471330.6</v>
      </c>
      <c r="E412" s="51">
        <v>471330.6</v>
      </c>
      <c r="F412" s="51"/>
      <c r="G412" s="51"/>
      <c r="H412" s="51"/>
    </row>
    <row r="413" spans="1:8" x14ac:dyDescent="0.2">
      <c r="A413" s="38"/>
      <c r="B413" s="38"/>
      <c r="C413" s="40" t="s">
        <v>465</v>
      </c>
      <c r="D413" s="51">
        <f>+E413+F413+G413+H413</f>
        <v>50000</v>
      </c>
      <c r="E413" s="51"/>
      <c r="F413" s="51"/>
      <c r="G413" s="51">
        <v>50000</v>
      </c>
      <c r="H413" s="51"/>
    </row>
    <row r="414" spans="1:8" x14ac:dyDescent="0.2">
      <c r="A414" s="38"/>
      <c r="B414" s="38"/>
      <c r="C414" s="40" t="s">
        <v>466</v>
      </c>
      <c r="D414" s="51">
        <f t="shared" ref="D414" si="100">+E414+F414+G414+H414</f>
        <v>38237.699999999997</v>
      </c>
      <c r="E414" s="51"/>
      <c r="F414" s="51"/>
      <c r="G414" s="51">
        <v>38237.699999999997</v>
      </c>
      <c r="H414" s="51"/>
    </row>
    <row r="415" spans="1:8" x14ac:dyDescent="0.2">
      <c r="A415" s="38"/>
      <c r="B415" s="38"/>
      <c r="C415" s="40" t="s">
        <v>467</v>
      </c>
      <c r="D415" s="51">
        <f>+E415+F415+G415+H415</f>
        <v>52349.4</v>
      </c>
      <c r="E415" s="51"/>
      <c r="F415" s="51"/>
      <c r="G415" s="51">
        <v>52349.4</v>
      </c>
      <c r="H415" s="51"/>
    </row>
    <row r="416" spans="1:8" x14ac:dyDescent="0.2">
      <c r="A416" s="38"/>
      <c r="B416" s="38"/>
      <c r="C416" s="41" t="s">
        <v>257</v>
      </c>
      <c r="D416" s="51">
        <f>SUM(E416:H416)</f>
        <v>2911500.1</v>
      </c>
      <c r="E416" s="51">
        <f>+E417+E418+E419+E420+E421+E422+E423+E424+E425+E426</f>
        <v>2911500.1</v>
      </c>
      <c r="F416" s="51">
        <f t="shared" ref="F416:H416" si="101">+F417+F418+F419+F420+F421+F422+F423+F424+F425+F426</f>
        <v>0</v>
      </c>
      <c r="G416" s="51">
        <f t="shared" si="101"/>
        <v>0</v>
      </c>
      <c r="H416" s="51">
        <f t="shared" si="101"/>
        <v>0</v>
      </c>
    </row>
    <row r="417" spans="1:8" x14ac:dyDescent="0.2">
      <c r="A417" s="38"/>
      <c r="B417" s="38"/>
      <c r="C417" s="40" t="s">
        <v>468</v>
      </c>
      <c r="D417" s="51">
        <f t="shared" ref="D417:D426" si="102">+E417+F417+G417+H417</f>
        <v>400000</v>
      </c>
      <c r="E417" s="51">
        <v>400000</v>
      </c>
      <c r="F417" s="51"/>
      <c r="G417" s="51"/>
      <c r="H417" s="51"/>
    </row>
    <row r="418" spans="1:8" ht="49.5" x14ac:dyDescent="0.2">
      <c r="A418" s="38"/>
      <c r="B418" s="38"/>
      <c r="C418" s="40" t="s">
        <v>469</v>
      </c>
      <c r="D418" s="51">
        <f t="shared" si="102"/>
        <v>375000</v>
      </c>
      <c r="E418" s="51">
        <v>375000</v>
      </c>
      <c r="F418" s="51"/>
      <c r="G418" s="51"/>
      <c r="H418" s="51"/>
    </row>
    <row r="419" spans="1:8" ht="33" x14ac:dyDescent="0.2">
      <c r="A419" s="38"/>
      <c r="B419" s="38"/>
      <c r="C419" s="40" t="s">
        <v>470</v>
      </c>
      <c r="D419" s="51">
        <f t="shared" si="102"/>
        <v>375000</v>
      </c>
      <c r="E419" s="51">
        <v>375000</v>
      </c>
      <c r="F419" s="51"/>
      <c r="G419" s="51"/>
      <c r="H419" s="51"/>
    </row>
    <row r="420" spans="1:8" x14ac:dyDescent="0.2">
      <c r="A420" s="38"/>
      <c r="B420" s="38"/>
      <c r="C420" s="40" t="s">
        <v>471</v>
      </c>
      <c r="D420" s="51">
        <f t="shared" si="102"/>
        <v>375000</v>
      </c>
      <c r="E420" s="51">
        <v>375000</v>
      </c>
      <c r="F420" s="51"/>
      <c r="G420" s="51"/>
      <c r="H420" s="51"/>
    </row>
    <row r="421" spans="1:8" x14ac:dyDescent="0.2">
      <c r="A421" s="38"/>
      <c r="B421" s="38"/>
      <c r="C421" s="40" t="s">
        <v>472</v>
      </c>
      <c r="D421" s="51">
        <f t="shared" si="102"/>
        <v>345000</v>
      </c>
      <c r="E421" s="51">
        <v>345000</v>
      </c>
      <c r="F421" s="51"/>
      <c r="G421" s="51"/>
      <c r="H421" s="51"/>
    </row>
    <row r="422" spans="1:8" x14ac:dyDescent="0.2">
      <c r="A422" s="38"/>
      <c r="B422" s="38"/>
      <c r="C422" s="40" t="s">
        <v>473</v>
      </c>
      <c r="D422" s="51">
        <f t="shared" si="102"/>
        <v>345000</v>
      </c>
      <c r="E422" s="51">
        <v>345000</v>
      </c>
      <c r="F422" s="51"/>
      <c r="G422" s="51"/>
      <c r="H422" s="51"/>
    </row>
    <row r="423" spans="1:8" x14ac:dyDescent="0.2">
      <c r="A423" s="38"/>
      <c r="B423" s="38"/>
      <c r="C423" s="40" t="s">
        <v>474</v>
      </c>
      <c r="D423" s="51">
        <f t="shared" si="102"/>
        <v>345000</v>
      </c>
      <c r="E423" s="51">
        <v>345000</v>
      </c>
      <c r="F423" s="51"/>
      <c r="G423" s="51"/>
      <c r="H423" s="51"/>
    </row>
    <row r="424" spans="1:8" x14ac:dyDescent="0.2">
      <c r="A424" s="38"/>
      <c r="B424" s="38"/>
      <c r="C424" s="40" t="s">
        <v>475</v>
      </c>
      <c r="D424" s="51">
        <f t="shared" si="102"/>
        <v>320000</v>
      </c>
      <c r="E424" s="51">
        <v>320000</v>
      </c>
      <c r="F424" s="51"/>
      <c r="G424" s="51"/>
      <c r="H424" s="51"/>
    </row>
    <row r="425" spans="1:8" x14ac:dyDescent="0.2">
      <c r="A425" s="38"/>
      <c r="B425" s="38"/>
      <c r="C425" s="40" t="s">
        <v>476</v>
      </c>
      <c r="D425" s="51">
        <f t="shared" si="102"/>
        <v>13259.7</v>
      </c>
      <c r="E425" s="51">
        <v>13259.7</v>
      </c>
      <c r="F425" s="51"/>
      <c r="G425" s="51"/>
      <c r="H425" s="51"/>
    </row>
    <row r="426" spans="1:8" x14ac:dyDescent="0.2">
      <c r="A426" s="38"/>
      <c r="B426" s="38"/>
      <c r="C426" s="40" t="s">
        <v>477</v>
      </c>
      <c r="D426" s="51">
        <f t="shared" si="102"/>
        <v>18240.400000000001</v>
      </c>
      <c r="E426" s="51">
        <v>18240.400000000001</v>
      </c>
      <c r="F426" s="51"/>
      <c r="G426" s="51"/>
      <c r="H426" s="51"/>
    </row>
    <row r="427" spans="1:8" x14ac:dyDescent="0.2">
      <c r="A427" s="38"/>
      <c r="B427" s="38"/>
      <c r="C427" s="41" t="s">
        <v>260</v>
      </c>
      <c r="D427" s="51">
        <f>SUM(E427:H427)</f>
        <v>4452657</v>
      </c>
      <c r="E427" s="51">
        <f>+E428+E429+E430+E431+E432+E433+E434+E435+E436+E437+E438+E439+E440</f>
        <v>4429707.4000000004</v>
      </c>
      <c r="F427" s="51">
        <f t="shared" ref="F427:H427" si="103">+F428+F429+F430+F431+F432+F433+F434+F435+F436+F437+F438+F439+F440</f>
        <v>0</v>
      </c>
      <c r="G427" s="51">
        <f t="shared" si="103"/>
        <v>22949.599999999999</v>
      </c>
      <c r="H427" s="51">
        <f t="shared" si="103"/>
        <v>0</v>
      </c>
    </row>
    <row r="428" spans="1:8" x14ac:dyDescent="0.2">
      <c r="A428" s="38"/>
      <c r="B428" s="38"/>
      <c r="C428" s="40" t="s">
        <v>478</v>
      </c>
      <c r="D428" s="51">
        <f>+E428+F428+G428+H428</f>
        <v>411857.6</v>
      </c>
      <c r="E428" s="51">
        <f>470698.1-58840.5</f>
        <v>411857.6</v>
      </c>
      <c r="F428" s="51"/>
      <c r="G428" s="51"/>
      <c r="H428" s="51"/>
    </row>
    <row r="429" spans="1:8" x14ac:dyDescent="0.2">
      <c r="A429" s="38"/>
      <c r="B429" s="38"/>
      <c r="C429" s="40" t="s">
        <v>479</v>
      </c>
      <c r="D429" s="51">
        <f>+E429+F429+G429+H429</f>
        <v>462849.80000000005</v>
      </c>
      <c r="E429" s="51">
        <f>562849.8-100000</f>
        <v>462849.80000000005</v>
      </c>
      <c r="F429" s="51"/>
      <c r="G429" s="51"/>
      <c r="H429" s="51"/>
    </row>
    <row r="430" spans="1:8" x14ac:dyDescent="0.2">
      <c r="A430" s="38"/>
      <c r="B430" s="38"/>
      <c r="C430" s="40" t="s">
        <v>480</v>
      </c>
      <c r="D430" s="51">
        <f t="shared" ref="D430:D439" si="104">+E430+F430+G430+H430</f>
        <v>330000</v>
      </c>
      <c r="E430" s="51">
        <v>330000</v>
      </c>
      <c r="F430" s="51"/>
      <c r="G430" s="51"/>
      <c r="H430" s="51"/>
    </row>
    <row r="431" spans="1:8" x14ac:dyDescent="0.2">
      <c r="A431" s="38"/>
      <c r="B431" s="38"/>
      <c r="C431" s="40" t="s">
        <v>481</v>
      </c>
      <c r="D431" s="51">
        <f t="shared" si="104"/>
        <v>330000</v>
      </c>
      <c r="E431" s="51">
        <v>330000</v>
      </c>
      <c r="F431" s="51"/>
      <c r="G431" s="51"/>
      <c r="H431" s="51"/>
    </row>
    <row r="432" spans="1:8" x14ac:dyDescent="0.2">
      <c r="A432" s="38"/>
      <c r="B432" s="38"/>
      <c r="C432" s="40" t="s">
        <v>482</v>
      </c>
      <c r="D432" s="51">
        <f t="shared" si="104"/>
        <v>320000</v>
      </c>
      <c r="E432" s="51">
        <v>320000</v>
      </c>
      <c r="F432" s="51"/>
      <c r="G432" s="51"/>
      <c r="H432" s="51"/>
    </row>
    <row r="433" spans="1:8" x14ac:dyDescent="0.2">
      <c r="A433" s="38"/>
      <c r="B433" s="38"/>
      <c r="C433" s="40" t="s">
        <v>483</v>
      </c>
      <c r="D433" s="51">
        <f t="shared" si="104"/>
        <v>320000</v>
      </c>
      <c r="E433" s="51">
        <v>320000</v>
      </c>
      <c r="F433" s="51"/>
      <c r="G433" s="51"/>
      <c r="H433" s="51"/>
    </row>
    <row r="434" spans="1:8" ht="33" x14ac:dyDescent="0.2">
      <c r="A434" s="38"/>
      <c r="B434" s="38"/>
      <c r="C434" s="40" t="s">
        <v>484</v>
      </c>
      <c r="D434" s="51">
        <f t="shared" si="104"/>
        <v>320000</v>
      </c>
      <c r="E434" s="51">
        <v>320000</v>
      </c>
      <c r="F434" s="51"/>
      <c r="G434" s="51"/>
      <c r="H434" s="51"/>
    </row>
    <row r="435" spans="1:8" x14ac:dyDescent="0.2">
      <c r="A435" s="38"/>
      <c r="B435" s="38"/>
      <c r="C435" s="40" t="s">
        <v>485</v>
      </c>
      <c r="D435" s="51">
        <f t="shared" si="104"/>
        <v>405000</v>
      </c>
      <c r="E435" s="51">
        <v>405000</v>
      </c>
      <c r="F435" s="51"/>
      <c r="G435" s="51"/>
      <c r="H435" s="51"/>
    </row>
    <row r="436" spans="1:8" x14ac:dyDescent="0.2">
      <c r="A436" s="38"/>
      <c r="B436" s="38"/>
      <c r="C436" s="40" t="s">
        <v>486</v>
      </c>
      <c r="D436" s="51">
        <f t="shared" si="104"/>
        <v>405000</v>
      </c>
      <c r="E436" s="51">
        <v>405000</v>
      </c>
      <c r="F436" s="51"/>
      <c r="G436" s="51"/>
      <c r="H436" s="51"/>
    </row>
    <row r="437" spans="1:8" x14ac:dyDescent="0.2">
      <c r="A437" s="38"/>
      <c r="B437" s="38"/>
      <c r="C437" s="40" t="s">
        <v>487</v>
      </c>
      <c r="D437" s="51">
        <f t="shared" si="104"/>
        <v>405000</v>
      </c>
      <c r="E437" s="51">
        <v>405000</v>
      </c>
      <c r="F437" s="51"/>
      <c r="G437" s="51"/>
      <c r="H437" s="51"/>
    </row>
    <row r="438" spans="1:8" x14ac:dyDescent="0.2">
      <c r="A438" s="38"/>
      <c r="B438" s="38"/>
      <c r="C438" s="40" t="s">
        <v>488</v>
      </c>
      <c r="D438" s="51">
        <f t="shared" si="104"/>
        <v>400000</v>
      </c>
      <c r="E438" s="51">
        <v>400000</v>
      </c>
      <c r="F438" s="51"/>
      <c r="G438" s="51"/>
      <c r="H438" s="51"/>
    </row>
    <row r="439" spans="1:8" x14ac:dyDescent="0.2">
      <c r="A439" s="38"/>
      <c r="B439" s="38"/>
      <c r="C439" s="40" t="s">
        <v>489</v>
      </c>
      <c r="D439" s="51">
        <f t="shared" si="104"/>
        <v>22949.599999999999</v>
      </c>
      <c r="E439" s="51"/>
      <c r="F439" s="51"/>
      <c r="G439" s="51">
        <v>22949.599999999999</v>
      </c>
      <c r="H439" s="51"/>
    </row>
    <row r="440" spans="1:8" x14ac:dyDescent="0.2">
      <c r="A440" s="38"/>
      <c r="B440" s="38"/>
      <c r="C440" s="40" t="s">
        <v>490</v>
      </c>
      <c r="D440" s="51">
        <f>+E440+F440+G440+H440</f>
        <v>320000</v>
      </c>
      <c r="E440" s="51">
        <v>320000</v>
      </c>
      <c r="F440" s="51"/>
      <c r="G440" s="51"/>
      <c r="H440" s="51"/>
    </row>
    <row r="441" spans="1:8" x14ac:dyDescent="0.2">
      <c r="A441" s="38"/>
      <c r="B441" s="38"/>
      <c r="C441" s="41" t="s">
        <v>263</v>
      </c>
      <c r="D441" s="51">
        <f>SUM(E441:H441)</f>
        <v>3694951.8999999994</v>
      </c>
      <c r="E441" s="51">
        <f>+E442+E443+E444+E445+E446+E447+E448+E449+E450+E451+E452</f>
        <v>3656515.8999999994</v>
      </c>
      <c r="F441" s="51">
        <f t="shared" ref="F441:H441" si="105">+F442+F443+F444+F445+F446+F447+F448+F449+F450+F451+F452</f>
        <v>0</v>
      </c>
      <c r="G441" s="51">
        <f t="shared" si="105"/>
        <v>38436</v>
      </c>
      <c r="H441" s="51">
        <f t="shared" si="105"/>
        <v>0</v>
      </c>
    </row>
    <row r="442" spans="1:8" ht="33" x14ac:dyDescent="0.2">
      <c r="A442" s="38"/>
      <c r="B442" s="38"/>
      <c r="C442" s="40" t="s">
        <v>491</v>
      </c>
      <c r="D442" s="51">
        <f t="shared" ref="D442:D451" si="106">+E442+F442+G442+H442</f>
        <v>342282.1</v>
      </c>
      <c r="E442" s="51">
        <f>501122.6-158840.5</f>
        <v>342282.1</v>
      </c>
      <c r="F442" s="51"/>
      <c r="G442" s="51"/>
      <c r="H442" s="51"/>
    </row>
    <row r="443" spans="1:8" x14ac:dyDescent="0.2">
      <c r="A443" s="38"/>
      <c r="B443" s="38"/>
      <c r="C443" s="40" t="s">
        <v>492</v>
      </c>
      <c r="D443" s="51">
        <f t="shared" si="106"/>
        <v>374999.99999999994</v>
      </c>
      <c r="E443" s="51">
        <v>374999.99999999994</v>
      </c>
      <c r="F443" s="51"/>
      <c r="G443" s="51"/>
      <c r="H443" s="51"/>
    </row>
    <row r="444" spans="1:8" x14ac:dyDescent="0.2">
      <c r="A444" s="38"/>
      <c r="B444" s="38"/>
      <c r="C444" s="40" t="s">
        <v>493</v>
      </c>
      <c r="D444" s="51">
        <f t="shared" si="106"/>
        <v>374999.99999999994</v>
      </c>
      <c r="E444" s="51">
        <v>374999.99999999994</v>
      </c>
      <c r="F444" s="51"/>
      <c r="G444" s="51"/>
      <c r="H444" s="51"/>
    </row>
    <row r="445" spans="1:8" x14ac:dyDescent="0.2">
      <c r="A445" s="38"/>
      <c r="B445" s="38"/>
      <c r="C445" s="40" t="s">
        <v>494</v>
      </c>
      <c r="D445" s="51">
        <f t="shared" si="106"/>
        <v>374999.99999999994</v>
      </c>
      <c r="E445" s="51">
        <v>374999.99999999994</v>
      </c>
      <c r="F445" s="51"/>
      <c r="G445" s="51"/>
      <c r="H445" s="51"/>
    </row>
    <row r="446" spans="1:8" x14ac:dyDescent="0.2">
      <c r="A446" s="38"/>
      <c r="B446" s="38"/>
      <c r="C446" s="40" t="s">
        <v>495</v>
      </c>
      <c r="D446" s="51">
        <f t="shared" si="106"/>
        <v>345000</v>
      </c>
      <c r="E446" s="51">
        <v>345000</v>
      </c>
      <c r="F446" s="51"/>
      <c r="G446" s="51"/>
      <c r="H446" s="51"/>
    </row>
    <row r="447" spans="1:8" x14ac:dyDescent="0.2">
      <c r="A447" s="38"/>
      <c r="B447" s="38"/>
      <c r="C447" s="40" t="s">
        <v>496</v>
      </c>
      <c r="D447" s="51">
        <f t="shared" si="106"/>
        <v>345000</v>
      </c>
      <c r="E447" s="51">
        <v>345000</v>
      </c>
      <c r="F447" s="51"/>
      <c r="G447" s="51"/>
      <c r="H447" s="51"/>
    </row>
    <row r="448" spans="1:8" x14ac:dyDescent="0.2">
      <c r="A448" s="38"/>
      <c r="B448" s="38"/>
      <c r="C448" s="40" t="s">
        <v>497</v>
      </c>
      <c r="D448" s="51">
        <f t="shared" si="106"/>
        <v>345000</v>
      </c>
      <c r="E448" s="51">
        <v>345000</v>
      </c>
      <c r="F448" s="51"/>
      <c r="G448" s="51"/>
      <c r="H448" s="51"/>
    </row>
    <row r="449" spans="1:8" ht="33" x14ac:dyDescent="0.2">
      <c r="A449" s="38"/>
      <c r="B449" s="38"/>
      <c r="C449" s="40" t="s">
        <v>498</v>
      </c>
      <c r="D449" s="51">
        <f t="shared" si="106"/>
        <v>300000</v>
      </c>
      <c r="E449" s="51">
        <v>300000</v>
      </c>
      <c r="F449" s="51"/>
      <c r="G449" s="51"/>
      <c r="H449" s="51"/>
    </row>
    <row r="450" spans="1:8" ht="33" x14ac:dyDescent="0.2">
      <c r="A450" s="38"/>
      <c r="B450" s="38"/>
      <c r="C450" s="40" t="s">
        <v>499</v>
      </c>
      <c r="D450" s="51">
        <f t="shared" si="106"/>
        <v>300000</v>
      </c>
      <c r="E450" s="51">
        <v>300000</v>
      </c>
      <c r="F450" s="51"/>
      <c r="G450" s="51"/>
      <c r="H450" s="51"/>
    </row>
    <row r="451" spans="1:8" x14ac:dyDescent="0.2">
      <c r="A451" s="38"/>
      <c r="B451" s="38"/>
      <c r="C451" s="40" t="s">
        <v>500</v>
      </c>
      <c r="D451" s="51">
        <f t="shared" si="106"/>
        <v>272669.8</v>
      </c>
      <c r="E451" s="51">
        <v>234233.8</v>
      </c>
      <c r="F451" s="51"/>
      <c r="G451" s="51">
        <v>38436</v>
      </c>
      <c r="H451" s="51"/>
    </row>
    <row r="452" spans="1:8" ht="33" x14ac:dyDescent="0.2">
      <c r="A452" s="38"/>
      <c r="B452" s="38"/>
      <c r="C452" s="40" t="s">
        <v>501</v>
      </c>
      <c r="D452" s="51">
        <f>+E452+F452+G452+H452</f>
        <v>320000</v>
      </c>
      <c r="E452" s="51">
        <v>320000</v>
      </c>
      <c r="F452" s="51"/>
      <c r="G452" s="51"/>
      <c r="H452" s="51"/>
    </row>
    <row r="453" spans="1:8" x14ac:dyDescent="0.2">
      <c r="A453" s="38"/>
      <c r="B453" s="38"/>
      <c r="C453" s="41" t="s">
        <v>287</v>
      </c>
      <c r="D453" s="51">
        <f>SUM(E453:H453)</f>
        <v>3498838.3000000003</v>
      </c>
      <c r="E453" s="51">
        <f>+E454+E455+E456+E457+E458+E459+E460+E461+E462+E463+E464</f>
        <v>3498838.3000000003</v>
      </c>
      <c r="F453" s="51">
        <f t="shared" ref="F453:H453" si="107">+F454+F455+F456+F457+F458+F459+F460+F461+F462+F463+F464</f>
        <v>0</v>
      </c>
      <c r="G453" s="51">
        <f t="shared" si="107"/>
        <v>0</v>
      </c>
      <c r="H453" s="51">
        <f t="shared" si="107"/>
        <v>0</v>
      </c>
    </row>
    <row r="454" spans="1:8" x14ac:dyDescent="0.2">
      <c r="A454" s="38"/>
      <c r="B454" s="38"/>
      <c r="C454" s="40" t="s">
        <v>502</v>
      </c>
      <c r="D454" s="51">
        <f>+E454+F454+G454+H454</f>
        <v>488454.6</v>
      </c>
      <c r="E454" s="51">
        <f>388454.6+100000</f>
        <v>488454.6</v>
      </c>
      <c r="F454" s="51"/>
      <c r="G454" s="51"/>
      <c r="H454" s="51"/>
    </row>
    <row r="455" spans="1:8" ht="33" x14ac:dyDescent="0.2">
      <c r="A455" s="38"/>
      <c r="B455" s="38"/>
      <c r="C455" s="40" t="s">
        <v>503</v>
      </c>
      <c r="D455" s="51">
        <f>+E455+F455+G455+H455</f>
        <v>382171.4</v>
      </c>
      <c r="E455" s="51">
        <f>482171.4-100000</f>
        <v>382171.4</v>
      </c>
      <c r="F455" s="51"/>
      <c r="G455" s="51"/>
      <c r="H455" s="51"/>
    </row>
    <row r="456" spans="1:8" x14ac:dyDescent="0.2">
      <c r="A456" s="38"/>
      <c r="B456" s="38"/>
      <c r="C456" s="40" t="s">
        <v>504</v>
      </c>
      <c r="D456" s="51">
        <f t="shared" ref="D456:D461" si="108">+E456+F456+G456+H456</f>
        <v>320000</v>
      </c>
      <c r="E456" s="51">
        <v>320000</v>
      </c>
      <c r="F456" s="51"/>
      <c r="G456" s="51"/>
      <c r="H456" s="51"/>
    </row>
    <row r="457" spans="1:8" ht="33" x14ac:dyDescent="0.2">
      <c r="A457" s="38"/>
      <c r="B457" s="38"/>
      <c r="C457" s="40" t="s">
        <v>505</v>
      </c>
      <c r="D457" s="51">
        <f t="shared" si="108"/>
        <v>405000</v>
      </c>
      <c r="E457" s="51">
        <v>405000</v>
      </c>
      <c r="F457" s="51"/>
      <c r="G457" s="51"/>
      <c r="H457" s="51"/>
    </row>
    <row r="458" spans="1:8" ht="33" x14ac:dyDescent="0.2">
      <c r="A458" s="38"/>
      <c r="B458" s="38"/>
      <c r="C458" s="40" t="s">
        <v>506</v>
      </c>
      <c r="D458" s="51">
        <f t="shared" si="108"/>
        <v>400000</v>
      </c>
      <c r="E458" s="51">
        <v>400000</v>
      </c>
      <c r="F458" s="51"/>
      <c r="G458" s="51"/>
      <c r="H458" s="51"/>
    </row>
    <row r="459" spans="1:8" ht="33" x14ac:dyDescent="0.2">
      <c r="A459" s="38"/>
      <c r="B459" s="38"/>
      <c r="C459" s="40" t="s">
        <v>507</v>
      </c>
      <c r="D459" s="51">
        <f t="shared" si="108"/>
        <v>345000</v>
      </c>
      <c r="E459" s="51">
        <v>345000</v>
      </c>
      <c r="F459" s="51"/>
      <c r="G459" s="51"/>
      <c r="H459" s="51"/>
    </row>
    <row r="460" spans="1:8" ht="33" x14ac:dyDescent="0.2">
      <c r="A460" s="38"/>
      <c r="B460" s="38"/>
      <c r="C460" s="40" t="s">
        <v>508</v>
      </c>
      <c r="D460" s="51">
        <f t="shared" si="108"/>
        <v>345000</v>
      </c>
      <c r="E460" s="51">
        <v>345000</v>
      </c>
      <c r="F460" s="51"/>
      <c r="G460" s="51"/>
      <c r="H460" s="51"/>
    </row>
    <row r="461" spans="1:8" x14ac:dyDescent="0.2">
      <c r="A461" s="38"/>
      <c r="B461" s="38"/>
      <c r="C461" s="40" t="s">
        <v>509</v>
      </c>
      <c r="D461" s="51">
        <f t="shared" si="108"/>
        <v>300000</v>
      </c>
      <c r="E461" s="51">
        <v>300000</v>
      </c>
      <c r="F461" s="51"/>
      <c r="G461" s="51"/>
      <c r="H461" s="51"/>
    </row>
    <row r="462" spans="1:8" ht="33" x14ac:dyDescent="0.2">
      <c r="A462" s="38"/>
      <c r="B462" s="38"/>
      <c r="C462" s="40" t="s">
        <v>510</v>
      </c>
      <c r="D462" s="51">
        <f>+E462+F462+G462+H462</f>
        <v>167192.9</v>
      </c>
      <c r="E462" s="51">
        <v>167192.9</v>
      </c>
      <c r="F462" s="51"/>
      <c r="G462" s="51"/>
      <c r="H462" s="51"/>
    </row>
    <row r="463" spans="1:8" x14ac:dyDescent="0.2">
      <c r="A463" s="38"/>
      <c r="B463" s="38"/>
      <c r="C463" s="40" t="s">
        <v>511</v>
      </c>
      <c r="D463" s="51">
        <f>+E463+F463+G463+H463</f>
        <v>198541.7</v>
      </c>
      <c r="E463" s="51">
        <v>198541.7</v>
      </c>
      <c r="F463" s="51"/>
      <c r="G463" s="51"/>
      <c r="H463" s="51"/>
    </row>
    <row r="464" spans="1:8" x14ac:dyDescent="0.2">
      <c r="A464" s="38"/>
      <c r="B464" s="38"/>
      <c r="C464" s="40" t="s">
        <v>512</v>
      </c>
      <c r="D464" s="51">
        <f>+E464+F464+G464+H464</f>
        <v>147477.70000000001</v>
      </c>
      <c r="E464" s="51">
        <v>147477.70000000001</v>
      </c>
      <c r="F464" s="51"/>
      <c r="G464" s="51"/>
      <c r="H464" s="51"/>
    </row>
    <row r="465" spans="1:8" x14ac:dyDescent="0.2">
      <c r="A465" s="38"/>
      <c r="B465" s="38"/>
      <c r="C465" s="41" t="s">
        <v>265</v>
      </c>
      <c r="D465" s="51">
        <f>SUM(E465:H465)</f>
        <v>3172666</v>
      </c>
      <c r="E465" s="51">
        <f>+E466+E467+E468+E469+E470+E471+E472+E473+E474+E475+E476+E477+E478+E479</f>
        <v>3172666</v>
      </c>
      <c r="F465" s="51">
        <f t="shared" ref="F465:H465" si="109">+F466+F467+F468+F469+F470+F471+F472+F473+F474+F475+F476+F478+F479</f>
        <v>0</v>
      </c>
      <c r="G465" s="51">
        <f t="shared" si="109"/>
        <v>0</v>
      </c>
      <c r="H465" s="51">
        <f t="shared" si="109"/>
        <v>0</v>
      </c>
    </row>
    <row r="466" spans="1:8" ht="33" x14ac:dyDescent="0.2">
      <c r="A466" s="38"/>
      <c r="B466" s="38"/>
      <c r="C466" s="40" t="s">
        <v>513</v>
      </c>
      <c r="D466" s="51">
        <f>+E466+F466+G466+H466</f>
        <v>342666</v>
      </c>
      <c r="E466" s="51">
        <v>342666</v>
      </c>
      <c r="F466" s="51"/>
      <c r="G466" s="51"/>
      <c r="H466" s="51"/>
    </row>
    <row r="467" spans="1:8" ht="33" x14ac:dyDescent="0.2">
      <c r="A467" s="38"/>
      <c r="B467" s="38"/>
      <c r="C467" s="40" t="s">
        <v>514</v>
      </c>
      <c r="D467" s="51">
        <f t="shared" ref="D467:D479" si="110">+E467+F467+G467+H467</f>
        <v>220000</v>
      </c>
      <c r="E467" s="51">
        <v>220000</v>
      </c>
      <c r="F467" s="51"/>
      <c r="G467" s="51"/>
      <c r="H467" s="51"/>
    </row>
    <row r="468" spans="1:8" x14ac:dyDescent="0.2">
      <c r="A468" s="38"/>
      <c r="B468" s="38"/>
      <c r="C468" s="40" t="s">
        <v>515</v>
      </c>
      <c r="D468" s="51">
        <f t="shared" si="110"/>
        <v>230000</v>
      </c>
      <c r="E468" s="51">
        <v>230000</v>
      </c>
      <c r="F468" s="51"/>
      <c r="G468" s="51"/>
      <c r="H468" s="51"/>
    </row>
    <row r="469" spans="1:8" ht="33" x14ac:dyDescent="0.2">
      <c r="A469" s="38"/>
      <c r="B469" s="38"/>
      <c r="C469" s="40" t="s">
        <v>516</v>
      </c>
      <c r="D469" s="51">
        <f t="shared" si="110"/>
        <v>250000</v>
      </c>
      <c r="E469" s="51">
        <v>250000</v>
      </c>
      <c r="F469" s="51"/>
      <c r="G469" s="51"/>
      <c r="H469" s="51"/>
    </row>
    <row r="470" spans="1:8" x14ac:dyDescent="0.2">
      <c r="A470" s="38"/>
      <c r="B470" s="38"/>
      <c r="C470" s="40" t="s">
        <v>517</v>
      </c>
      <c r="D470" s="51">
        <f t="shared" si="110"/>
        <v>300000</v>
      </c>
      <c r="E470" s="51">
        <v>300000</v>
      </c>
      <c r="F470" s="51"/>
      <c r="G470" s="51"/>
      <c r="H470" s="51"/>
    </row>
    <row r="471" spans="1:8" x14ac:dyDescent="0.2">
      <c r="A471" s="38"/>
      <c r="B471" s="38"/>
      <c r="C471" s="40" t="s">
        <v>518</v>
      </c>
      <c r="D471" s="51">
        <f t="shared" si="110"/>
        <v>220000</v>
      </c>
      <c r="E471" s="51">
        <v>220000</v>
      </c>
      <c r="F471" s="51"/>
      <c r="G471" s="51"/>
      <c r="H471" s="51"/>
    </row>
    <row r="472" spans="1:8" ht="33" x14ac:dyDescent="0.2">
      <c r="A472" s="38"/>
      <c r="B472" s="38"/>
      <c r="C472" s="40" t="s">
        <v>519</v>
      </c>
      <c r="D472" s="51">
        <f t="shared" si="110"/>
        <v>220000</v>
      </c>
      <c r="E472" s="51">
        <v>220000</v>
      </c>
      <c r="F472" s="51"/>
      <c r="G472" s="51"/>
      <c r="H472" s="51"/>
    </row>
    <row r="473" spans="1:8" ht="33" x14ac:dyDescent="0.2">
      <c r="A473" s="38"/>
      <c r="B473" s="38"/>
      <c r="C473" s="40" t="s">
        <v>520</v>
      </c>
      <c r="D473" s="51">
        <f t="shared" si="110"/>
        <v>300000</v>
      </c>
      <c r="E473" s="51">
        <v>300000</v>
      </c>
      <c r="F473" s="51"/>
      <c r="G473" s="51"/>
      <c r="H473" s="51"/>
    </row>
    <row r="474" spans="1:8" x14ac:dyDescent="0.2">
      <c r="A474" s="38"/>
      <c r="B474" s="38"/>
      <c r="C474" s="40" t="s">
        <v>521</v>
      </c>
      <c r="D474" s="51">
        <f t="shared" si="110"/>
        <v>220000</v>
      </c>
      <c r="E474" s="51">
        <v>220000</v>
      </c>
      <c r="F474" s="51"/>
      <c r="G474" s="51"/>
      <c r="H474" s="51"/>
    </row>
    <row r="475" spans="1:8" x14ac:dyDescent="0.2">
      <c r="A475" s="38"/>
      <c r="B475" s="38"/>
      <c r="C475" s="40" t="s">
        <v>522</v>
      </c>
      <c r="D475" s="51">
        <f t="shared" si="110"/>
        <v>220000</v>
      </c>
      <c r="E475" s="51">
        <v>220000</v>
      </c>
      <c r="F475" s="51"/>
      <c r="G475" s="51"/>
      <c r="H475" s="51"/>
    </row>
    <row r="476" spans="1:8" x14ac:dyDescent="0.2">
      <c r="A476" s="38"/>
      <c r="B476" s="38"/>
      <c r="C476" s="40" t="s">
        <v>523</v>
      </c>
      <c r="D476" s="51">
        <f t="shared" si="110"/>
        <v>220000</v>
      </c>
      <c r="E476" s="51">
        <v>220000</v>
      </c>
      <c r="F476" s="51"/>
      <c r="G476" s="51"/>
      <c r="H476" s="51"/>
    </row>
    <row r="477" spans="1:8" x14ac:dyDescent="0.2">
      <c r="A477" s="38"/>
      <c r="B477" s="38"/>
      <c r="C477" s="40" t="s">
        <v>524</v>
      </c>
      <c r="D477" s="51">
        <f t="shared" si="110"/>
        <v>230000</v>
      </c>
      <c r="E477" s="51">
        <v>230000</v>
      </c>
      <c r="F477" s="51"/>
      <c r="G477" s="51"/>
      <c r="H477" s="51"/>
    </row>
    <row r="478" spans="1:8" x14ac:dyDescent="0.2">
      <c r="A478" s="38"/>
      <c r="B478" s="38"/>
      <c r="C478" s="40" t="s">
        <v>525</v>
      </c>
      <c r="D478" s="51">
        <f t="shared" si="110"/>
        <v>100000</v>
      </c>
      <c r="E478" s="51">
        <v>100000</v>
      </c>
      <c r="F478" s="51"/>
      <c r="G478" s="51"/>
      <c r="H478" s="51"/>
    </row>
    <row r="479" spans="1:8" x14ac:dyDescent="0.2">
      <c r="A479" s="38"/>
      <c r="B479" s="38"/>
      <c r="C479" s="40" t="s">
        <v>526</v>
      </c>
      <c r="D479" s="51">
        <f t="shared" si="110"/>
        <v>100000</v>
      </c>
      <c r="E479" s="51">
        <v>100000</v>
      </c>
      <c r="F479" s="51"/>
      <c r="G479" s="51"/>
      <c r="H479" s="51"/>
    </row>
    <row r="480" spans="1:8" x14ac:dyDescent="0.2">
      <c r="A480" s="38"/>
      <c r="B480" s="38"/>
      <c r="C480" s="41" t="s">
        <v>292</v>
      </c>
      <c r="D480" s="51">
        <f>SUM(E480:H480)</f>
        <v>4856505.5</v>
      </c>
      <c r="E480" s="51">
        <f>+E481+E482+E483+E484+E485+E486+E487+E488+E489+E490+E491+E492+E493</f>
        <v>4856505.5</v>
      </c>
      <c r="F480" s="51">
        <f t="shared" ref="F480:H480" si="111">+F481+F482+F483+F484+F485+F486+F487+F488+F489+F490+F491+F492+F493</f>
        <v>0</v>
      </c>
      <c r="G480" s="51">
        <f t="shared" si="111"/>
        <v>0</v>
      </c>
      <c r="H480" s="51">
        <f t="shared" si="111"/>
        <v>0</v>
      </c>
    </row>
    <row r="481" spans="1:8" ht="33" x14ac:dyDescent="0.2">
      <c r="A481" s="38"/>
      <c r="B481" s="38"/>
      <c r="C481" s="40" t="s">
        <v>527</v>
      </c>
      <c r="D481" s="51">
        <f t="shared" ref="D481:D510" si="112">+E481+F481+G481+H481</f>
        <v>371505.5</v>
      </c>
      <c r="E481" s="51">
        <f>513685.5-142180</f>
        <v>371505.5</v>
      </c>
      <c r="F481" s="51"/>
      <c r="G481" s="51"/>
      <c r="H481" s="51"/>
    </row>
    <row r="482" spans="1:8" x14ac:dyDescent="0.2">
      <c r="A482" s="38"/>
      <c r="B482" s="38"/>
      <c r="C482" s="40" t="s">
        <v>528</v>
      </c>
      <c r="D482" s="51">
        <f t="shared" si="112"/>
        <v>330000</v>
      </c>
      <c r="E482" s="51">
        <v>330000</v>
      </c>
      <c r="F482" s="51"/>
      <c r="G482" s="51"/>
      <c r="H482" s="51"/>
    </row>
    <row r="483" spans="1:8" x14ac:dyDescent="0.2">
      <c r="A483" s="38"/>
      <c r="B483" s="38"/>
      <c r="C483" s="40" t="s">
        <v>529</v>
      </c>
      <c r="D483" s="51">
        <f t="shared" si="112"/>
        <v>330000</v>
      </c>
      <c r="E483" s="51">
        <v>330000</v>
      </c>
      <c r="F483" s="51"/>
      <c r="G483" s="51"/>
      <c r="H483" s="51"/>
    </row>
    <row r="484" spans="1:8" x14ac:dyDescent="0.2">
      <c r="A484" s="38"/>
      <c r="B484" s="38"/>
      <c r="C484" s="40" t="s">
        <v>530</v>
      </c>
      <c r="D484" s="51">
        <f t="shared" si="112"/>
        <v>330000</v>
      </c>
      <c r="E484" s="51">
        <v>330000</v>
      </c>
      <c r="F484" s="51"/>
      <c r="G484" s="51"/>
      <c r="H484" s="51"/>
    </row>
    <row r="485" spans="1:8" x14ac:dyDescent="0.2">
      <c r="A485" s="38"/>
      <c r="B485" s="38"/>
      <c r="C485" s="40" t="s">
        <v>531</v>
      </c>
      <c r="D485" s="51">
        <f t="shared" si="112"/>
        <v>330000</v>
      </c>
      <c r="E485" s="51">
        <v>330000</v>
      </c>
      <c r="F485" s="51"/>
      <c r="G485" s="51"/>
      <c r="H485" s="51"/>
    </row>
    <row r="486" spans="1:8" x14ac:dyDescent="0.2">
      <c r="A486" s="38"/>
      <c r="B486" s="38"/>
      <c r="C486" s="40" t="s">
        <v>532</v>
      </c>
      <c r="D486" s="51">
        <f t="shared" si="112"/>
        <v>330000</v>
      </c>
      <c r="E486" s="51">
        <v>330000</v>
      </c>
      <c r="F486" s="51"/>
      <c r="G486" s="51"/>
      <c r="H486" s="51"/>
    </row>
    <row r="487" spans="1:8" x14ac:dyDescent="0.2">
      <c r="A487" s="38"/>
      <c r="B487" s="38"/>
      <c r="C487" s="40" t="s">
        <v>533</v>
      </c>
      <c r="D487" s="51">
        <f t="shared" si="112"/>
        <v>405000</v>
      </c>
      <c r="E487" s="51">
        <v>405000</v>
      </c>
      <c r="F487" s="51"/>
      <c r="G487" s="51"/>
      <c r="H487" s="51"/>
    </row>
    <row r="488" spans="1:8" x14ac:dyDescent="0.2">
      <c r="A488" s="38"/>
      <c r="B488" s="38"/>
      <c r="C488" s="40" t="s">
        <v>534</v>
      </c>
      <c r="D488" s="51">
        <f t="shared" si="112"/>
        <v>405000</v>
      </c>
      <c r="E488" s="51">
        <v>405000</v>
      </c>
      <c r="F488" s="51"/>
      <c r="G488" s="51"/>
      <c r="H488" s="51"/>
    </row>
    <row r="489" spans="1:8" x14ac:dyDescent="0.2">
      <c r="A489" s="38"/>
      <c r="B489" s="38"/>
      <c r="C489" s="40" t="s">
        <v>535</v>
      </c>
      <c r="D489" s="51">
        <f t="shared" si="112"/>
        <v>405000</v>
      </c>
      <c r="E489" s="51">
        <v>405000</v>
      </c>
      <c r="F489" s="51"/>
      <c r="G489" s="51"/>
      <c r="H489" s="51"/>
    </row>
    <row r="490" spans="1:8" x14ac:dyDescent="0.2">
      <c r="A490" s="38"/>
      <c r="B490" s="38"/>
      <c r="C490" s="40" t="s">
        <v>536</v>
      </c>
      <c r="D490" s="51">
        <f t="shared" si="112"/>
        <v>405000</v>
      </c>
      <c r="E490" s="51">
        <v>405000</v>
      </c>
      <c r="F490" s="51"/>
      <c r="G490" s="51"/>
      <c r="H490" s="51"/>
    </row>
    <row r="491" spans="1:8" x14ac:dyDescent="0.2">
      <c r="A491" s="38"/>
      <c r="B491" s="38"/>
      <c r="C491" s="40" t="s">
        <v>537</v>
      </c>
      <c r="D491" s="51">
        <f t="shared" si="112"/>
        <v>405000</v>
      </c>
      <c r="E491" s="51">
        <v>405000</v>
      </c>
      <c r="F491" s="51"/>
      <c r="G491" s="51"/>
      <c r="H491" s="51"/>
    </row>
    <row r="492" spans="1:8" x14ac:dyDescent="0.2">
      <c r="A492" s="38"/>
      <c r="B492" s="38"/>
      <c r="C492" s="40" t="s">
        <v>538</v>
      </c>
      <c r="D492" s="51">
        <f t="shared" si="112"/>
        <v>405000</v>
      </c>
      <c r="E492" s="51">
        <v>405000</v>
      </c>
      <c r="F492" s="51"/>
      <c r="G492" s="51"/>
      <c r="H492" s="51"/>
    </row>
    <row r="493" spans="1:8" x14ac:dyDescent="0.2">
      <c r="A493" s="38"/>
      <c r="B493" s="38"/>
      <c r="C493" s="40" t="s">
        <v>539</v>
      </c>
      <c r="D493" s="51">
        <f t="shared" si="112"/>
        <v>405000</v>
      </c>
      <c r="E493" s="51">
        <v>405000</v>
      </c>
      <c r="F493" s="51"/>
      <c r="G493" s="51"/>
      <c r="H493" s="51"/>
    </row>
    <row r="494" spans="1:8" x14ac:dyDescent="0.2">
      <c r="A494" s="38"/>
      <c r="B494" s="38"/>
      <c r="C494" s="41" t="s">
        <v>304</v>
      </c>
      <c r="D494" s="51">
        <f>SUM(E494:H494)</f>
        <v>4228775.5999999996</v>
      </c>
      <c r="E494" s="51">
        <f>+E495+E496+E497+E498+E499+E500+E501+E502+E503+E504+E505+E506+E507+E508+E509+E510</f>
        <v>4228775.5999999996</v>
      </c>
      <c r="F494" s="51">
        <f t="shared" ref="F494:H494" si="113">+F495+F496+F497+F498+F499+F500+F501+F502+F503+F504+F505+F506+F507+F508+F509+F510</f>
        <v>0</v>
      </c>
      <c r="G494" s="51">
        <f t="shared" si="113"/>
        <v>0</v>
      </c>
      <c r="H494" s="51">
        <f t="shared" si="113"/>
        <v>0</v>
      </c>
    </row>
    <row r="495" spans="1:8" x14ac:dyDescent="0.2">
      <c r="A495" s="38"/>
      <c r="B495" s="38"/>
      <c r="C495" s="40" t="s">
        <v>540</v>
      </c>
      <c r="D495" s="51">
        <f>+E495+F495+G495+H495</f>
        <v>330000</v>
      </c>
      <c r="E495" s="51">
        <v>330000</v>
      </c>
      <c r="F495" s="51"/>
      <c r="G495" s="51"/>
      <c r="H495" s="51"/>
    </row>
    <row r="496" spans="1:8" x14ac:dyDescent="0.2">
      <c r="A496" s="38"/>
      <c r="B496" s="38"/>
      <c r="C496" s="40" t="s">
        <v>541</v>
      </c>
      <c r="D496" s="51">
        <f>+E496+F496+G496+H496</f>
        <v>330000</v>
      </c>
      <c r="E496" s="51">
        <v>330000</v>
      </c>
      <c r="F496" s="51"/>
      <c r="G496" s="51"/>
      <c r="H496" s="51"/>
    </row>
    <row r="497" spans="1:8" x14ac:dyDescent="0.2">
      <c r="A497" s="38"/>
      <c r="B497" s="38"/>
      <c r="C497" s="40" t="s">
        <v>542</v>
      </c>
      <c r="D497" s="51">
        <f t="shared" si="112"/>
        <v>330000</v>
      </c>
      <c r="E497" s="51">
        <v>330000</v>
      </c>
      <c r="F497" s="51"/>
      <c r="G497" s="51"/>
      <c r="H497" s="51"/>
    </row>
    <row r="498" spans="1:8" x14ac:dyDescent="0.2">
      <c r="A498" s="38"/>
      <c r="B498" s="38"/>
      <c r="C498" s="40" t="s">
        <v>543</v>
      </c>
      <c r="D498" s="51">
        <f t="shared" si="112"/>
        <v>330000</v>
      </c>
      <c r="E498" s="51">
        <v>330000</v>
      </c>
      <c r="F498" s="51"/>
      <c r="G498" s="51"/>
      <c r="H498" s="51"/>
    </row>
    <row r="499" spans="1:8" x14ac:dyDescent="0.2">
      <c r="A499" s="38"/>
      <c r="B499" s="38"/>
      <c r="C499" s="40" t="s">
        <v>544</v>
      </c>
      <c r="D499" s="51">
        <f t="shared" si="112"/>
        <v>375000</v>
      </c>
      <c r="E499" s="51">
        <v>375000</v>
      </c>
      <c r="F499" s="51"/>
      <c r="G499" s="51"/>
      <c r="H499" s="51"/>
    </row>
    <row r="500" spans="1:8" x14ac:dyDescent="0.2">
      <c r="A500" s="38"/>
      <c r="B500" s="38"/>
      <c r="C500" s="40" t="s">
        <v>545</v>
      </c>
      <c r="D500" s="51">
        <f t="shared" si="112"/>
        <v>330000</v>
      </c>
      <c r="E500" s="51">
        <v>330000</v>
      </c>
      <c r="F500" s="51"/>
      <c r="G500" s="51"/>
      <c r="H500" s="51"/>
    </row>
    <row r="501" spans="1:8" x14ac:dyDescent="0.2">
      <c r="A501" s="38"/>
      <c r="B501" s="38"/>
      <c r="C501" s="40" t="s">
        <v>546</v>
      </c>
      <c r="D501" s="51">
        <f t="shared" si="112"/>
        <v>330000</v>
      </c>
      <c r="E501" s="51">
        <v>330000</v>
      </c>
      <c r="F501" s="51"/>
      <c r="G501" s="51"/>
      <c r="H501" s="51"/>
    </row>
    <row r="502" spans="1:8" x14ac:dyDescent="0.2">
      <c r="A502" s="38"/>
      <c r="B502" s="38"/>
      <c r="C502" s="40" t="s">
        <v>547</v>
      </c>
      <c r="D502" s="51">
        <f t="shared" si="112"/>
        <v>330000</v>
      </c>
      <c r="E502" s="51">
        <v>330000</v>
      </c>
      <c r="F502" s="51"/>
      <c r="G502" s="51"/>
      <c r="H502" s="51"/>
    </row>
    <row r="503" spans="1:8" x14ac:dyDescent="0.2">
      <c r="A503" s="38"/>
      <c r="B503" s="38"/>
      <c r="C503" s="40" t="s">
        <v>548</v>
      </c>
      <c r="D503" s="51">
        <f t="shared" si="112"/>
        <v>450000</v>
      </c>
      <c r="E503" s="51">
        <v>450000</v>
      </c>
      <c r="F503" s="51"/>
      <c r="G503" s="51"/>
      <c r="H503" s="51"/>
    </row>
    <row r="504" spans="1:8" x14ac:dyDescent="0.2">
      <c r="A504" s="38"/>
      <c r="B504" s="38"/>
      <c r="C504" s="40" t="s">
        <v>549</v>
      </c>
      <c r="D504" s="51">
        <f>+E504+F504+G504+H504</f>
        <v>276712.7</v>
      </c>
      <c r="E504" s="51">
        <v>276712.7</v>
      </c>
      <c r="F504" s="51"/>
      <c r="G504" s="51"/>
      <c r="H504" s="51"/>
    </row>
    <row r="505" spans="1:8" x14ac:dyDescent="0.2">
      <c r="A505" s="38"/>
      <c r="B505" s="38"/>
      <c r="C505" s="40" t="s">
        <v>550</v>
      </c>
      <c r="D505" s="51">
        <f>+E505+F505+G505+H505</f>
        <v>317062.90000000002</v>
      </c>
      <c r="E505" s="51">
        <v>317062.90000000002</v>
      </c>
      <c r="F505" s="51"/>
      <c r="G505" s="51"/>
      <c r="H505" s="51"/>
    </row>
    <row r="506" spans="1:8" x14ac:dyDescent="0.2">
      <c r="A506" s="38"/>
      <c r="B506" s="38"/>
      <c r="C506" s="40" t="s">
        <v>551</v>
      </c>
      <c r="D506" s="51">
        <f t="shared" si="112"/>
        <v>100000</v>
      </c>
      <c r="E506" s="51">
        <v>100000</v>
      </c>
      <c r="F506" s="51"/>
      <c r="G506" s="51"/>
      <c r="H506" s="51"/>
    </row>
    <row r="507" spans="1:8" x14ac:dyDescent="0.2">
      <c r="A507" s="38"/>
      <c r="B507" s="38"/>
      <c r="C507" s="40" t="s">
        <v>552</v>
      </c>
      <c r="D507" s="51">
        <f t="shared" si="112"/>
        <v>100000</v>
      </c>
      <c r="E507" s="51">
        <v>100000</v>
      </c>
      <c r="F507" s="51"/>
      <c r="G507" s="51"/>
      <c r="H507" s="51"/>
    </row>
    <row r="508" spans="1:8" x14ac:dyDescent="0.2">
      <c r="A508" s="38"/>
      <c r="B508" s="38"/>
      <c r="C508" s="40" t="s">
        <v>553</v>
      </c>
      <c r="D508" s="51">
        <f t="shared" si="112"/>
        <v>100000</v>
      </c>
      <c r="E508" s="51">
        <v>100000</v>
      </c>
      <c r="F508" s="51"/>
      <c r="G508" s="51"/>
      <c r="H508" s="51"/>
    </row>
    <row r="509" spans="1:8" x14ac:dyDescent="0.2">
      <c r="A509" s="38"/>
      <c r="B509" s="38"/>
      <c r="C509" s="40" t="s">
        <v>554</v>
      </c>
      <c r="D509" s="51">
        <f t="shared" si="112"/>
        <v>100000</v>
      </c>
      <c r="E509" s="51">
        <v>100000</v>
      </c>
      <c r="F509" s="51"/>
      <c r="G509" s="51"/>
      <c r="H509" s="51"/>
    </row>
    <row r="510" spans="1:8" x14ac:dyDescent="0.2">
      <c r="A510" s="38"/>
      <c r="B510" s="38"/>
      <c r="C510" s="40" t="s">
        <v>555</v>
      </c>
      <c r="D510" s="51">
        <f t="shared" si="112"/>
        <v>100000</v>
      </c>
      <c r="E510" s="51">
        <v>100000</v>
      </c>
      <c r="F510" s="51"/>
      <c r="G510" s="51"/>
      <c r="H510" s="51"/>
    </row>
    <row r="511" spans="1:8" x14ac:dyDescent="0.2">
      <c r="A511" s="38"/>
      <c r="B511" s="38"/>
      <c r="C511" s="41" t="s">
        <v>267</v>
      </c>
      <c r="D511" s="51">
        <f>SUM(E511:H511)</f>
        <v>6946279.2000000002</v>
      </c>
      <c r="E511" s="51">
        <f>+E512+E513+E514+E515+E516+E517+E518+E519+E520+E521+E522+E523+E524+E525+E526+E527+E528+E529+E530</f>
        <v>6946279.2000000002</v>
      </c>
      <c r="F511" s="51">
        <f t="shared" ref="F511:H511" si="114">+F512+F513+F514+F515+F516+F517+F518+F519+F520+F521+F522+F523+F524+F525+F526+F527+F528+F529+F530</f>
        <v>0</v>
      </c>
      <c r="G511" s="51">
        <f t="shared" si="114"/>
        <v>0</v>
      </c>
      <c r="H511" s="51">
        <f t="shared" si="114"/>
        <v>0</v>
      </c>
    </row>
    <row r="512" spans="1:8" ht="33" x14ac:dyDescent="0.2">
      <c r="A512" s="38"/>
      <c r="B512" s="38"/>
      <c r="C512" s="40" t="s">
        <v>556</v>
      </c>
      <c r="D512" s="51">
        <f>+E512+F512+G512+H512</f>
        <v>465000</v>
      </c>
      <c r="E512" s="51">
        <v>465000</v>
      </c>
      <c r="F512" s="51"/>
      <c r="G512" s="51"/>
      <c r="H512" s="51"/>
    </row>
    <row r="513" spans="1:8" x14ac:dyDescent="0.2">
      <c r="A513" s="38"/>
      <c r="B513" s="38"/>
      <c r="C513" s="40" t="s">
        <v>557</v>
      </c>
      <c r="D513" s="51">
        <f>+E513+F513+G513+H513</f>
        <v>465000</v>
      </c>
      <c r="E513" s="51">
        <v>465000</v>
      </c>
      <c r="F513" s="51"/>
      <c r="G513" s="51"/>
      <c r="H513" s="51"/>
    </row>
    <row r="514" spans="1:8" x14ac:dyDescent="0.2">
      <c r="A514" s="38"/>
      <c r="B514" s="38"/>
      <c r="C514" s="40" t="s">
        <v>558</v>
      </c>
      <c r="D514" s="51">
        <f t="shared" ref="D514:D530" si="115">+E514+F514+G514+H514</f>
        <v>360000</v>
      </c>
      <c r="E514" s="51">
        <v>360000</v>
      </c>
      <c r="F514" s="51"/>
      <c r="G514" s="51"/>
      <c r="H514" s="51"/>
    </row>
    <row r="515" spans="1:8" x14ac:dyDescent="0.2">
      <c r="A515" s="38"/>
      <c r="B515" s="38"/>
      <c r="C515" s="40" t="s">
        <v>559</v>
      </c>
      <c r="D515" s="51">
        <f t="shared" si="115"/>
        <v>360000</v>
      </c>
      <c r="E515" s="51">
        <v>360000</v>
      </c>
      <c r="F515" s="51"/>
      <c r="G515" s="51"/>
      <c r="H515" s="51"/>
    </row>
    <row r="516" spans="1:8" x14ac:dyDescent="0.2">
      <c r="A516" s="38"/>
      <c r="B516" s="38"/>
      <c r="C516" s="40" t="s">
        <v>560</v>
      </c>
      <c r="D516" s="51">
        <f t="shared" si="115"/>
        <v>440000</v>
      </c>
      <c r="E516" s="51">
        <v>440000</v>
      </c>
      <c r="F516" s="51"/>
      <c r="G516" s="51"/>
      <c r="H516" s="51"/>
    </row>
    <row r="517" spans="1:8" x14ac:dyDescent="0.2">
      <c r="A517" s="38"/>
      <c r="B517" s="38"/>
      <c r="C517" s="40" t="s">
        <v>561</v>
      </c>
      <c r="D517" s="51">
        <f t="shared" si="115"/>
        <v>360000</v>
      </c>
      <c r="E517" s="51">
        <v>360000</v>
      </c>
      <c r="F517" s="51"/>
      <c r="G517" s="51"/>
      <c r="H517" s="51"/>
    </row>
    <row r="518" spans="1:8" x14ac:dyDescent="0.2">
      <c r="A518" s="38"/>
      <c r="B518" s="38"/>
      <c r="C518" s="40" t="s">
        <v>562</v>
      </c>
      <c r="D518" s="51">
        <f t="shared" si="115"/>
        <v>360000</v>
      </c>
      <c r="E518" s="51">
        <v>360000</v>
      </c>
      <c r="F518" s="51"/>
      <c r="G518" s="51"/>
      <c r="H518" s="51"/>
    </row>
    <row r="519" spans="1:8" x14ac:dyDescent="0.2">
      <c r="A519" s="38"/>
      <c r="B519" s="38"/>
      <c r="C519" s="40" t="s">
        <v>563</v>
      </c>
      <c r="D519" s="51">
        <f t="shared" si="115"/>
        <v>360000</v>
      </c>
      <c r="E519" s="51">
        <v>360000</v>
      </c>
      <c r="F519" s="51"/>
      <c r="G519" s="51"/>
      <c r="H519" s="51"/>
    </row>
    <row r="520" spans="1:8" x14ac:dyDescent="0.2">
      <c r="A520" s="38"/>
      <c r="B520" s="38"/>
      <c r="C520" s="40" t="s">
        <v>564</v>
      </c>
      <c r="D520" s="51">
        <f t="shared" si="115"/>
        <v>360000</v>
      </c>
      <c r="E520" s="51">
        <v>360000</v>
      </c>
      <c r="F520" s="51"/>
      <c r="G520" s="51"/>
      <c r="H520" s="51"/>
    </row>
    <row r="521" spans="1:8" x14ac:dyDescent="0.2">
      <c r="A521" s="38"/>
      <c r="B521" s="38"/>
      <c r="C521" s="40" t="s">
        <v>565</v>
      </c>
      <c r="D521" s="51">
        <f t="shared" si="115"/>
        <v>320000</v>
      </c>
      <c r="E521" s="51">
        <v>320000</v>
      </c>
      <c r="F521" s="51"/>
      <c r="G521" s="51"/>
      <c r="H521" s="51"/>
    </row>
    <row r="522" spans="1:8" x14ac:dyDescent="0.2">
      <c r="A522" s="38"/>
      <c r="B522" s="38"/>
      <c r="C522" s="40" t="s">
        <v>566</v>
      </c>
      <c r="D522" s="51">
        <f t="shared" si="115"/>
        <v>280000</v>
      </c>
      <c r="E522" s="51">
        <v>280000</v>
      </c>
      <c r="F522" s="51"/>
      <c r="G522" s="51"/>
      <c r="H522" s="51"/>
    </row>
    <row r="523" spans="1:8" x14ac:dyDescent="0.2">
      <c r="A523" s="38"/>
      <c r="B523" s="38"/>
      <c r="C523" s="40" t="s">
        <v>567</v>
      </c>
      <c r="D523" s="51">
        <f t="shared" si="115"/>
        <v>465000</v>
      </c>
      <c r="E523" s="51">
        <v>465000</v>
      </c>
      <c r="F523" s="51"/>
      <c r="G523" s="51"/>
      <c r="H523" s="51"/>
    </row>
    <row r="524" spans="1:8" x14ac:dyDescent="0.2">
      <c r="A524" s="38"/>
      <c r="B524" s="38"/>
      <c r="C524" s="40" t="s">
        <v>568</v>
      </c>
      <c r="D524" s="51">
        <f t="shared" si="115"/>
        <v>465000</v>
      </c>
      <c r="E524" s="51">
        <v>465000</v>
      </c>
      <c r="F524" s="51"/>
      <c r="G524" s="51"/>
      <c r="H524" s="51"/>
    </row>
    <row r="525" spans="1:8" x14ac:dyDescent="0.2">
      <c r="A525" s="38"/>
      <c r="B525" s="38"/>
      <c r="C525" s="40" t="s">
        <v>569</v>
      </c>
      <c r="D525" s="51">
        <f t="shared" si="115"/>
        <v>320000</v>
      </c>
      <c r="E525" s="51">
        <v>320000</v>
      </c>
      <c r="F525" s="51"/>
      <c r="G525" s="51"/>
      <c r="H525" s="51"/>
    </row>
    <row r="526" spans="1:8" x14ac:dyDescent="0.2">
      <c r="A526" s="38"/>
      <c r="B526" s="38"/>
      <c r="C526" s="40" t="s">
        <v>570</v>
      </c>
      <c r="D526" s="51">
        <f t="shared" si="115"/>
        <v>360000</v>
      </c>
      <c r="E526" s="51">
        <v>360000</v>
      </c>
      <c r="F526" s="51"/>
      <c r="G526" s="51"/>
      <c r="H526" s="51"/>
    </row>
    <row r="527" spans="1:8" x14ac:dyDescent="0.2">
      <c r="A527" s="38"/>
      <c r="B527" s="38"/>
      <c r="C527" s="40" t="s">
        <v>571</v>
      </c>
      <c r="D527" s="51">
        <f t="shared" si="115"/>
        <v>360000</v>
      </c>
      <c r="E527" s="51">
        <v>360000</v>
      </c>
      <c r="F527" s="51"/>
      <c r="G527" s="51"/>
      <c r="H527" s="51"/>
    </row>
    <row r="528" spans="1:8" x14ac:dyDescent="0.2">
      <c r="A528" s="38"/>
      <c r="B528" s="38"/>
      <c r="C528" s="40" t="s">
        <v>572</v>
      </c>
      <c r="D528" s="51">
        <f t="shared" si="115"/>
        <v>360000</v>
      </c>
      <c r="E528" s="51">
        <v>360000</v>
      </c>
      <c r="F528" s="51"/>
      <c r="G528" s="51"/>
      <c r="H528" s="51"/>
    </row>
    <row r="529" spans="1:8" x14ac:dyDescent="0.2">
      <c r="A529" s="38"/>
      <c r="B529" s="38"/>
      <c r="C529" s="40" t="s">
        <v>573</v>
      </c>
      <c r="D529" s="51">
        <f t="shared" si="115"/>
        <v>350000</v>
      </c>
      <c r="E529" s="51">
        <v>350000</v>
      </c>
      <c r="F529" s="51"/>
      <c r="G529" s="51"/>
      <c r="H529" s="51"/>
    </row>
    <row r="530" spans="1:8" ht="33" x14ac:dyDescent="0.2">
      <c r="A530" s="38"/>
      <c r="B530" s="38"/>
      <c r="C530" s="40" t="s">
        <v>574</v>
      </c>
      <c r="D530" s="51">
        <f t="shared" si="115"/>
        <v>136279.20000000001</v>
      </c>
      <c r="E530" s="51">
        <v>136279.20000000001</v>
      </c>
      <c r="F530" s="51"/>
      <c r="G530" s="51"/>
      <c r="H530" s="51"/>
    </row>
    <row r="531" spans="1:8" x14ac:dyDescent="0.2">
      <c r="A531" s="38"/>
      <c r="B531" s="38"/>
      <c r="C531" s="41" t="s">
        <v>312</v>
      </c>
      <c r="D531" s="51">
        <f>SUM(E531:H531)</f>
        <v>889149.70000000007</v>
      </c>
      <c r="E531" s="51">
        <f>+E532+E533+E534+E535</f>
        <v>889149.70000000007</v>
      </c>
      <c r="F531" s="51">
        <f t="shared" ref="F531:H531" si="116">+F532+F533+F534+F535</f>
        <v>0</v>
      </c>
      <c r="G531" s="51">
        <f t="shared" si="116"/>
        <v>0</v>
      </c>
      <c r="H531" s="51">
        <f t="shared" si="116"/>
        <v>0</v>
      </c>
    </row>
    <row r="532" spans="1:8" ht="33" x14ac:dyDescent="0.2">
      <c r="A532" s="38"/>
      <c r="B532" s="38"/>
      <c r="C532" s="40" t="s">
        <v>575</v>
      </c>
      <c r="D532" s="51">
        <f>+E532+F532+G532+H532</f>
        <v>450000</v>
      </c>
      <c r="E532" s="51">
        <v>450000</v>
      </c>
      <c r="F532" s="51"/>
      <c r="G532" s="51"/>
      <c r="H532" s="51"/>
    </row>
    <row r="533" spans="1:8" x14ac:dyDescent="0.2">
      <c r="A533" s="38"/>
      <c r="B533" s="38"/>
      <c r="C533" s="40" t="s">
        <v>576</v>
      </c>
      <c r="D533" s="51">
        <f>+E533+F533+G533+H533</f>
        <v>330000</v>
      </c>
      <c r="E533" s="51">
        <v>330000</v>
      </c>
      <c r="F533" s="51"/>
      <c r="G533" s="51"/>
      <c r="H533" s="51"/>
    </row>
    <row r="534" spans="1:8" x14ac:dyDescent="0.2">
      <c r="A534" s="38"/>
      <c r="B534" s="38"/>
      <c r="C534" s="40" t="s">
        <v>577</v>
      </c>
      <c r="D534" s="51">
        <f>+E534+F534+G534+H534</f>
        <v>71465.899999999994</v>
      </c>
      <c r="E534" s="51">
        <v>71465.899999999994</v>
      </c>
      <c r="F534" s="51"/>
      <c r="G534" s="51"/>
      <c r="H534" s="51"/>
    </row>
    <row r="535" spans="1:8" x14ac:dyDescent="0.2">
      <c r="A535" s="38"/>
      <c r="B535" s="38"/>
      <c r="C535" s="40" t="s">
        <v>578</v>
      </c>
      <c r="D535" s="51">
        <f>+E535+F535+G535+H535</f>
        <v>37683.800000000003</v>
      </c>
      <c r="E535" s="51">
        <v>37683.800000000003</v>
      </c>
      <c r="F535" s="51"/>
      <c r="G535" s="51"/>
      <c r="H535" s="51"/>
    </row>
    <row r="536" spans="1:8" x14ac:dyDescent="0.2">
      <c r="A536" s="38"/>
      <c r="B536" s="38"/>
      <c r="C536" s="41" t="s">
        <v>308</v>
      </c>
      <c r="D536" s="51">
        <f>SUM(E536:H536)</f>
        <v>3617932</v>
      </c>
      <c r="E536" s="51">
        <f>+E537+E538+E539+E540+E541+E542+E543+E544+E545+E546</f>
        <v>3617932</v>
      </c>
      <c r="F536" s="51">
        <f t="shared" ref="F536:H536" si="117">+F537+F538+F539+F540+F541+F542+F543+F544+F545+F546</f>
        <v>0</v>
      </c>
      <c r="G536" s="51">
        <f t="shared" si="117"/>
        <v>0</v>
      </c>
      <c r="H536" s="51">
        <f t="shared" si="117"/>
        <v>0</v>
      </c>
    </row>
    <row r="537" spans="1:8" x14ac:dyDescent="0.2">
      <c r="A537" s="38"/>
      <c r="B537" s="38"/>
      <c r="C537" s="40" t="s">
        <v>579</v>
      </c>
      <c r="D537" s="51">
        <f>+E537+F537+G537+H537</f>
        <v>375000</v>
      </c>
      <c r="E537" s="51">
        <v>375000</v>
      </c>
      <c r="F537" s="51"/>
      <c r="G537" s="51"/>
      <c r="H537" s="51"/>
    </row>
    <row r="538" spans="1:8" x14ac:dyDescent="0.2">
      <c r="A538" s="38"/>
      <c r="B538" s="38"/>
      <c r="C538" s="40" t="s">
        <v>580</v>
      </c>
      <c r="D538" s="51">
        <f>+E538+F538+G538+H538</f>
        <v>345000</v>
      </c>
      <c r="E538" s="51">
        <v>345000</v>
      </c>
      <c r="F538" s="51"/>
      <c r="G538" s="51"/>
      <c r="H538" s="51"/>
    </row>
    <row r="539" spans="1:8" ht="33" x14ac:dyDescent="0.2">
      <c r="A539" s="38"/>
      <c r="B539" s="38"/>
      <c r="C539" s="40" t="s">
        <v>581</v>
      </c>
      <c r="D539" s="51">
        <f t="shared" ref="D539:D544" si="118">+E539+F539+G539+H539</f>
        <v>375000</v>
      </c>
      <c r="E539" s="51">
        <v>375000</v>
      </c>
      <c r="F539" s="51"/>
      <c r="G539" s="51"/>
      <c r="H539" s="51"/>
    </row>
    <row r="540" spans="1:8" x14ac:dyDescent="0.2">
      <c r="A540" s="38"/>
      <c r="B540" s="38"/>
      <c r="C540" s="40" t="s">
        <v>582</v>
      </c>
      <c r="D540" s="51">
        <f t="shared" si="118"/>
        <v>375000</v>
      </c>
      <c r="E540" s="51">
        <v>375000</v>
      </c>
      <c r="F540" s="51"/>
      <c r="G540" s="51"/>
      <c r="H540" s="51"/>
    </row>
    <row r="541" spans="1:8" x14ac:dyDescent="0.2">
      <c r="A541" s="38"/>
      <c r="B541" s="38"/>
      <c r="C541" s="40" t="s">
        <v>583</v>
      </c>
      <c r="D541" s="51">
        <f t="shared" si="118"/>
        <v>330000</v>
      </c>
      <c r="E541" s="51">
        <v>330000</v>
      </c>
      <c r="F541" s="51"/>
      <c r="G541" s="51"/>
      <c r="H541" s="51"/>
    </row>
    <row r="542" spans="1:8" ht="33" x14ac:dyDescent="0.2">
      <c r="A542" s="38"/>
      <c r="B542" s="38"/>
      <c r="C542" s="40" t="s">
        <v>584</v>
      </c>
      <c r="D542" s="51">
        <f t="shared" si="118"/>
        <v>450000</v>
      </c>
      <c r="E542" s="51">
        <v>450000</v>
      </c>
      <c r="F542" s="51"/>
      <c r="G542" s="51"/>
      <c r="H542" s="51"/>
    </row>
    <row r="543" spans="1:8" ht="33" x14ac:dyDescent="0.2">
      <c r="A543" s="38"/>
      <c r="B543" s="38"/>
      <c r="C543" s="40" t="s">
        <v>585</v>
      </c>
      <c r="D543" s="51">
        <f t="shared" si="118"/>
        <v>345000</v>
      </c>
      <c r="E543" s="51">
        <v>345000</v>
      </c>
      <c r="F543" s="51"/>
      <c r="G543" s="51"/>
      <c r="H543" s="51"/>
    </row>
    <row r="544" spans="1:8" x14ac:dyDescent="0.2">
      <c r="A544" s="38"/>
      <c r="B544" s="38"/>
      <c r="C544" s="40" t="s">
        <v>586</v>
      </c>
      <c r="D544" s="51">
        <f t="shared" si="118"/>
        <v>345000</v>
      </c>
      <c r="E544" s="51">
        <v>345000</v>
      </c>
      <c r="F544" s="51"/>
      <c r="G544" s="51"/>
      <c r="H544" s="51"/>
    </row>
    <row r="545" spans="1:8" x14ac:dyDescent="0.2">
      <c r="A545" s="38"/>
      <c r="B545" s="38"/>
      <c r="C545" s="40" t="s">
        <v>587</v>
      </c>
      <c r="D545" s="51">
        <f>+E545+F545+G545+H545</f>
        <v>357932</v>
      </c>
      <c r="E545" s="51">
        <v>357932</v>
      </c>
      <c r="F545" s="51"/>
      <c r="G545" s="51"/>
      <c r="H545" s="51"/>
    </row>
    <row r="546" spans="1:8" x14ac:dyDescent="0.2">
      <c r="A546" s="38"/>
      <c r="B546" s="38"/>
      <c r="C546" s="40" t="s">
        <v>588</v>
      </c>
      <c r="D546" s="51">
        <f>+E546+F546+G546+H546</f>
        <v>320000</v>
      </c>
      <c r="E546" s="51">
        <v>320000</v>
      </c>
      <c r="F546" s="51"/>
      <c r="G546" s="51"/>
      <c r="H546" s="51"/>
    </row>
    <row r="547" spans="1:8" ht="33" x14ac:dyDescent="0.2">
      <c r="A547" s="38">
        <v>1236</v>
      </c>
      <c r="B547" s="38">
        <v>32004</v>
      </c>
      <c r="C547" s="38" t="s">
        <v>589</v>
      </c>
      <c r="D547" s="48">
        <f>SUM(E547:H547)</f>
        <v>667239.50000000012</v>
      </c>
      <c r="E547" s="48">
        <f>+E549</f>
        <v>0</v>
      </c>
      <c r="F547" s="48">
        <f t="shared" ref="F547:H547" si="119">+F549</f>
        <v>549293.10000000009</v>
      </c>
      <c r="G547" s="48">
        <f t="shared" si="119"/>
        <v>117946.4</v>
      </c>
      <c r="H547" s="48">
        <f t="shared" si="119"/>
        <v>0</v>
      </c>
    </row>
    <row r="548" spans="1:8" x14ac:dyDescent="0.2">
      <c r="A548" s="38"/>
      <c r="B548" s="38"/>
      <c r="C548" s="40" t="s">
        <v>7</v>
      </c>
      <c r="D548" s="51"/>
      <c r="E548" s="51"/>
      <c r="F548" s="51"/>
      <c r="G548" s="51"/>
      <c r="H548" s="51"/>
    </row>
    <row r="549" spans="1:8" x14ac:dyDescent="0.2">
      <c r="A549" s="38"/>
      <c r="B549" s="38"/>
      <c r="C549" s="41" t="s">
        <v>255</v>
      </c>
      <c r="D549" s="51">
        <f>SUM(E549:H549)</f>
        <v>667239.50000000012</v>
      </c>
      <c r="E549" s="51">
        <f>+E550+E551+E552+E553</f>
        <v>0</v>
      </c>
      <c r="F549" s="51">
        <f t="shared" ref="F549:H549" si="120">+F550+F551+F552+F553</f>
        <v>549293.10000000009</v>
      </c>
      <c r="G549" s="51">
        <f t="shared" si="120"/>
        <v>117946.4</v>
      </c>
      <c r="H549" s="51">
        <f t="shared" si="120"/>
        <v>0</v>
      </c>
    </row>
    <row r="550" spans="1:8" x14ac:dyDescent="0.2">
      <c r="A550" s="38"/>
      <c r="B550" s="38"/>
      <c r="C550" s="40" t="s">
        <v>590</v>
      </c>
      <c r="D550" s="51">
        <f>+E550+F550+G550+H550</f>
        <v>332004.40000000002</v>
      </c>
      <c r="E550" s="51"/>
      <c r="F550" s="51">
        <v>332004.40000000002</v>
      </c>
      <c r="G550" s="51"/>
      <c r="H550" s="51"/>
    </row>
    <row r="551" spans="1:8" ht="33" x14ac:dyDescent="0.2">
      <c r="A551" s="38"/>
      <c r="B551" s="38"/>
      <c r="C551" s="40" t="s">
        <v>591</v>
      </c>
      <c r="D551" s="51">
        <f>+E551+F551+G551+H551</f>
        <v>63495.1</v>
      </c>
      <c r="E551" s="51"/>
      <c r="F551" s="51"/>
      <c r="G551" s="51">
        <v>63495.1</v>
      </c>
      <c r="H551" s="51"/>
    </row>
    <row r="552" spans="1:8" x14ac:dyDescent="0.2">
      <c r="A552" s="38"/>
      <c r="B552" s="38"/>
      <c r="C552" s="40" t="s">
        <v>592</v>
      </c>
      <c r="D552" s="51">
        <f>+E552+F552+G552+H552</f>
        <v>217288.7</v>
      </c>
      <c r="E552" s="51"/>
      <c r="F552" s="51">
        <v>217288.7</v>
      </c>
      <c r="G552" s="51"/>
      <c r="H552" s="51"/>
    </row>
    <row r="553" spans="1:8" x14ac:dyDescent="0.2">
      <c r="A553" s="38"/>
      <c r="B553" s="38"/>
      <c r="C553" s="40" t="s">
        <v>593</v>
      </c>
      <c r="D553" s="51">
        <f>+E553+F553+G553+H553</f>
        <v>54451.3</v>
      </c>
      <c r="E553" s="51"/>
      <c r="F553" s="51"/>
      <c r="G553" s="51">
        <v>54451.3</v>
      </c>
      <c r="H553" s="51"/>
    </row>
    <row r="554" spans="1:8" x14ac:dyDescent="0.2">
      <c r="A554" s="38">
        <v>1236</v>
      </c>
      <c r="B554" s="38">
        <v>32005</v>
      </c>
      <c r="C554" s="38" t="s">
        <v>594</v>
      </c>
      <c r="D554" s="48">
        <f>SUM(E554:H554)</f>
        <v>20118820</v>
      </c>
      <c r="E554" s="48">
        <f>+E556+E565+E569+E574+E585+E597+E600+E605+E628+E634</f>
        <v>20118820</v>
      </c>
      <c r="F554" s="48">
        <f t="shared" ref="F554:H554" si="121">+F556+F565+F569+F574+F585+F597+F600+F605+F628+F634</f>
        <v>0</v>
      </c>
      <c r="G554" s="48">
        <f t="shared" si="121"/>
        <v>0</v>
      </c>
      <c r="H554" s="48">
        <f t="shared" si="121"/>
        <v>0</v>
      </c>
    </row>
    <row r="555" spans="1:8" x14ac:dyDescent="0.2">
      <c r="A555" s="38"/>
      <c r="B555" s="38"/>
      <c r="C555" s="40" t="s">
        <v>7</v>
      </c>
      <c r="D555" s="51"/>
      <c r="E555" s="51"/>
      <c r="F555" s="51"/>
      <c r="G555" s="51"/>
      <c r="H555" s="51"/>
    </row>
    <row r="556" spans="1:8" x14ac:dyDescent="0.2">
      <c r="A556" s="38"/>
      <c r="B556" s="38"/>
      <c r="C556" s="41" t="s">
        <v>257</v>
      </c>
      <c r="D556" s="51">
        <f>SUM(E556:H556)</f>
        <v>2139999.9999999991</v>
      </c>
      <c r="E556" s="51">
        <f>+E557+E558+E559+E560+E561+E562+E563+E564</f>
        <v>2139999.9999999991</v>
      </c>
      <c r="F556" s="51">
        <f t="shared" ref="F556:H556" si="122">+F557+F558+F559+F560+F561+F562+F563+F564</f>
        <v>0</v>
      </c>
      <c r="G556" s="51">
        <f t="shared" si="122"/>
        <v>0</v>
      </c>
      <c r="H556" s="51">
        <f t="shared" si="122"/>
        <v>0</v>
      </c>
    </row>
    <row r="557" spans="1:8" x14ac:dyDescent="0.2">
      <c r="A557" s="38"/>
      <c r="B557" s="38"/>
      <c r="C557" s="40" t="s">
        <v>595</v>
      </c>
      <c r="D557" s="51">
        <f>+E557+F557+G557+H557</f>
        <v>320000</v>
      </c>
      <c r="E557" s="51">
        <v>320000</v>
      </c>
      <c r="F557" s="51"/>
      <c r="G557" s="51"/>
      <c r="H557" s="51"/>
    </row>
    <row r="558" spans="1:8" x14ac:dyDescent="0.2">
      <c r="A558" s="38"/>
      <c r="B558" s="38"/>
      <c r="C558" s="40" t="s">
        <v>596</v>
      </c>
      <c r="D558" s="51">
        <f t="shared" ref="D558:D568" si="123">+E558+F558+G558+H558</f>
        <v>250000</v>
      </c>
      <c r="E558" s="51">
        <v>250000</v>
      </c>
      <c r="F558" s="51"/>
      <c r="G558" s="51"/>
      <c r="H558" s="51"/>
    </row>
    <row r="559" spans="1:8" x14ac:dyDescent="0.2">
      <c r="A559" s="38"/>
      <c r="B559" s="38"/>
      <c r="C559" s="40" t="s">
        <v>597</v>
      </c>
      <c r="D559" s="51">
        <f t="shared" si="123"/>
        <v>250000</v>
      </c>
      <c r="E559" s="51">
        <v>250000</v>
      </c>
      <c r="F559" s="51"/>
      <c r="G559" s="51"/>
      <c r="H559" s="51"/>
    </row>
    <row r="560" spans="1:8" x14ac:dyDescent="0.2">
      <c r="A560" s="38"/>
      <c r="B560" s="38"/>
      <c r="C560" s="40" t="s">
        <v>598</v>
      </c>
      <c r="D560" s="51">
        <f t="shared" si="123"/>
        <v>249999.9999999998</v>
      </c>
      <c r="E560" s="51">
        <v>249999.9999999998</v>
      </c>
      <c r="F560" s="51"/>
      <c r="G560" s="51"/>
      <c r="H560" s="51"/>
    </row>
    <row r="561" spans="1:8" x14ac:dyDescent="0.2">
      <c r="A561" s="38"/>
      <c r="B561" s="38"/>
      <c r="C561" s="40" t="s">
        <v>599</v>
      </c>
      <c r="D561" s="51">
        <f t="shared" si="123"/>
        <v>249999.9999999998</v>
      </c>
      <c r="E561" s="51">
        <v>249999.9999999998</v>
      </c>
      <c r="F561" s="51"/>
      <c r="G561" s="51"/>
      <c r="H561" s="51"/>
    </row>
    <row r="562" spans="1:8" x14ac:dyDescent="0.2">
      <c r="A562" s="38"/>
      <c r="B562" s="38"/>
      <c r="C562" s="40" t="s">
        <v>600</v>
      </c>
      <c r="D562" s="51">
        <f t="shared" si="123"/>
        <v>249999.9999999998</v>
      </c>
      <c r="E562" s="51">
        <v>249999.9999999998</v>
      </c>
      <c r="F562" s="51"/>
      <c r="G562" s="51"/>
      <c r="H562" s="51"/>
    </row>
    <row r="563" spans="1:8" x14ac:dyDescent="0.2">
      <c r="A563" s="38"/>
      <c r="B563" s="38"/>
      <c r="C563" s="40" t="s">
        <v>601</v>
      </c>
      <c r="D563" s="51">
        <f t="shared" si="123"/>
        <v>249999.9999999998</v>
      </c>
      <c r="E563" s="51">
        <v>249999.9999999998</v>
      </c>
      <c r="F563" s="51"/>
      <c r="G563" s="51"/>
      <c r="H563" s="51"/>
    </row>
    <row r="564" spans="1:8" x14ac:dyDescent="0.2">
      <c r="A564" s="38"/>
      <c r="B564" s="38"/>
      <c r="C564" s="40" t="s">
        <v>602</v>
      </c>
      <c r="D564" s="51">
        <f t="shared" si="123"/>
        <v>320000.00000000023</v>
      </c>
      <c r="E564" s="51">
        <v>320000.00000000023</v>
      </c>
      <c r="F564" s="51"/>
      <c r="G564" s="51"/>
      <c r="H564" s="51"/>
    </row>
    <row r="565" spans="1:8" x14ac:dyDescent="0.2">
      <c r="A565" s="38"/>
      <c r="B565" s="38"/>
      <c r="C565" s="41" t="s">
        <v>260</v>
      </c>
      <c r="D565" s="51">
        <f>SUM(E565:H565)</f>
        <v>819999.99999999977</v>
      </c>
      <c r="E565" s="51">
        <f>+E566+E567+E568</f>
        <v>819999.99999999977</v>
      </c>
      <c r="F565" s="51">
        <f t="shared" ref="F565:H565" si="124">+F566+F567+F568</f>
        <v>0</v>
      </c>
      <c r="G565" s="51">
        <f t="shared" si="124"/>
        <v>0</v>
      </c>
      <c r="H565" s="51">
        <f t="shared" si="124"/>
        <v>0</v>
      </c>
    </row>
    <row r="566" spans="1:8" x14ac:dyDescent="0.2">
      <c r="A566" s="38"/>
      <c r="B566" s="38"/>
      <c r="C566" s="40" t="s">
        <v>603</v>
      </c>
      <c r="D566" s="51">
        <f t="shared" si="123"/>
        <v>249999.9999999998</v>
      </c>
      <c r="E566" s="51">
        <v>249999.9999999998</v>
      </c>
      <c r="F566" s="51"/>
      <c r="G566" s="51"/>
      <c r="H566" s="51"/>
    </row>
    <row r="567" spans="1:8" x14ac:dyDescent="0.2">
      <c r="A567" s="38"/>
      <c r="B567" s="38"/>
      <c r="C567" s="40" t="s">
        <v>604</v>
      </c>
      <c r="D567" s="51">
        <f t="shared" si="123"/>
        <v>249999.9999999998</v>
      </c>
      <c r="E567" s="51">
        <v>249999.9999999998</v>
      </c>
      <c r="F567" s="51"/>
      <c r="G567" s="51"/>
      <c r="H567" s="51"/>
    </row>
    <row r="568" spans="1:8" x14ac:dyDescent="0.2">
      <c r="A568" s="38"/>
      <c r="B568" s="38"/>
      <c r="C568" s="40" t="s">
        <v>605</v>
      </c>
      <c r="D568" s="51">
        <f t="shared" si="123"/>
        <v>320000.00000000023</v>
      </c>
      <c r="E568" s="51">
        <v>320000.00000000023</v>
      </c>
      <c r="F568" s="51"/>
      <c r="G568" s="51"/>
      <c r="H568" s="51"/>
    </row>
    <row r="569" spans="1:8" x14ac:dyDescent="0.2">
      <c r="A569" s="38"/>
      <c r="B569" s="38"/>
      <c r="C569" s="41" t="s">
        <v>263</v>
      </c>
      <c r="D569" s="51">
        <f>SUM(E569:H569)</f>
        <v>1280000.0000000009</v>
      </c>
      <c r="E569" s="51">
        <f>+E570+E571+E572+E573</f>
        <v>1280000.0000000009</v>
      </c>
      <c r="F569" s="51">
        <f t="shared" ref="F569:H569" si="125">+F570+F571+F572+F573</f>
        <v>0</v>
      </c>
      <c r="G569" s="51">
        <f t="shared" si="125"/>
        <v>0</v>
      </c>
      <c r="H569" s="51">
        <f t="shared" si="125"/>
        <v>0</v>
      </c>
    </row>
    <row r="570" spans="1:8" x14ac:dyDescent="0.2">
      <c r="A570" s="38"/>
      <c r="B570" s="38"/>
      <c r="C570" s="40" t="s">
        <v>606</v>
      </c>
      <c r="D570" s="51">
        <f t="shared" ref="D570:D573" si="126">+E570+F570+G570+H570</f>
        <v>320000.00000000023</v>
      </c>
      <c r="E570" s="51">
        <v>320000.00000000023</v>
      </c>
      <c r="F570" s="51"/>
      <c r="G570" s="51"/>
      <c r="H570" s="51"/>
    </row>
    <row r="571" spans="1:8" x14ac:dyDescent="0.2">
      <c r="A571" s="38"/>
      <c r="B571" s="38"/>
      <c r="C571" s="40" t="s">
        <v>607</v>
      </c>
      <c r="D571" s="51">
        <f t="shared" si="126"/>
        <v>320000.00000000023</v>
      </c>
      <c r="E571" s="51">
        <v>320000.00000000023</v>
      </c>
      <c r="F571" s="51"/>
      <c r="G571" s="51"/>
      <c r="H571" s="51"/>
    </row>
    <row r="572" spans="1:8" x14ac:dyDescent="0.2">
      <c r="A572" s="38"/>
      <c r="B572" s="38"/>
      <c r="C572" s="40" t="s">
        <v>608</v>
      </c>
      <c r="D572" s="51">
        <f t="shared" si="126"/>
        <v>320000.00000000023</v>
      </c>
      <c r="E572" s="51">
        <v>320000.00000000023</v>
      </c>
      <c r="F572" s="51"/>
      <c r="G572" s="51"/>
      <c r="H572" s="51"/>
    </row>
    <row r="573" spans="1:8" x14ac:dyDescent="0.2">
      <c r="A573" s="38"/>
      <c r="B573" s="38"/>
      <c r="C573" s="40" t="s">
        <v>609</v>
      </c>
      <c r="D573" s="51">
        <f t="shared" si="126"/>
        <v>320000.00000000023</v>
      </c>
      <c r="E573" s="51">
        <v>320000.00000000023</v>
      </c>
      <c r="F573" s="51"/>
      <c r="G573" s="51"/>
      <c r="H573" s="51"/>
    </row>
    <row r="574" spans="1:8" x14ac:dyDescent="0.2">
      <c r="A574" s="38"/>
      <c r="B574" s="38"/>
      <c r="C574" s="41" t="s">
        <v>287</v>
      </c>
      <c r="D574" s="51">
        <f>SUM(E574:H574)</f>
        <v>2709999.9999999991</v>
      </c>
      <c r="E574" s="51">
        <f>+E575+E576+E577+E578+E579+E580+E581+E582+E583+E584</f>
        <v>2709999.9999999991</v>
      </c>
      <c r="F574" s="51">
        <f t="shared" ref="F574:H574" si="127">+F575+F576+F577+F578+F579+F580+F581+F582+F583+F584</f>
        <v>0</v>
      </c>
      <c r="G574" s="51">
        <f t="shared" si="127"/>
        <v>0</v>
      </c>
      <c r="H574" s="51">
        <f t="shared" si="127"/>
        <v>0</v>
      </c>
    </row>
    <row r="575" spans="1:8" x14ac:dyDescent="0.2">
      <c r="A575" s="38"/>
      <c r="B575" s="38"/>
      <c r="C575" s="40" t="s">
        <v>610</v>
      </c>
      <c r="D575" s="51">
        <f>+E575+F575+G575+H575</f>
        <v>320000</v>
      </c>
      <c r="E575" s="51">
        <v>320000</v>
      </c>
      <c r="F575" s="51"/>
      <c r="G575" s="51"/>
      <c r="H575" s="51"/>
    </row>
    <row r="576" spans="1:8" x14ac:dyDescent="0.2">
      <c r="A576" s="38"/>
      <c r="B576" s="38"/>
      <c r="C576" s="40" t="s">
        <v>611</v>
      </c>
      <c r="D576" s="51">
        <f t="shared" ref="D576:D584" si="128">+E576+F576+G576+H576</f>
        <v>249999.9999999998</v>
      </c>
      <c r="E576" s="51">
        <v>249999.9999999998</v>
      </c>
      <c r="F576" s="51"/>
      <c r="G576" s="51"/>
      <c r="H576" s="51"/>
    </row>
    <row r="577" spans="1:8" x14ac:dyDescent="0.2">
      <c r="A577" s="38"/>
      <c r="B577" s="38"/>
      <c r="C577" s="40" t="s">
        <v>612</v>
      </c>
      <c r="D577" s="51">
        <f t="shared" si="128"/>
        <v>249999.9999999998</v>
      </c>
      <c r="E577" s="51">
        <v>249999.9999999998</v>
      </c>
      <c r="F577" s="51"/>
      <c r="G577" s="51"/>
      <c r="H577" s="51"/>
    </row>
    <row r="578" spans="1:8" x14ac:dyDescent="0.2">
      <c r="A578" s="38"/>
      <c r="B578" s="38"/>
      <c r="C578" s="40" t="s">
        <v>613</v>
      </c>
      <c r="D578" s="51">
        <f t="shared" si="128"/>
        <v>249999.9999999998</v>
      </c>
      <c r="E578" s="51">
        <v>249999.9999999998</v>
      </c>
      <c r="F578" s="51"/>
      <c r="G578" s="51"/>
      <c r="H578" s="51"/>
    </row>
    <row r="579" spans="1:8" x14ac:dyDescent="0.2">
      <c r="A579" s="38"/>
      <c r="B579" s="38"/>
      <c r="C579" s="40" t="s">
        <v>614</v>
      </c>
      <c r="D579" s="51">
        <f t="shared" si="128"/>
        <v>249999.9999999998</v>
      </c>
      <c r="E579" s="51">
        <v>249999.9999999998</v>
      </c>
      <c r="F579" s="51"/>
      <c r="G579" s="51"/>
      <c r="H579" s="51"/>
    </row>
    <row r="580" spans="1:8" x14ac:dyDescent="0.2">
      <c r="A580" s="38"/>
      <c r="B580" s="38"/>
      <c r="C580" s="40" t="s">
        <v>615</v>
      </c>
      <c r="D580" s="51">
        <f t="shared" si="128"/>
        <v>249999.9999999998</v>
      </c>
      <c r="E580" s="51">
        <v>249999.9999999998</v>
      </c>
      <c r="F580" s="51"/>
      <c r="G580" s="51"/>
      <c r="H580" s="51"/>
    </row>
    <row r="581" spans="1:8" x14ac:dyDescent="0.2">
      <c r="A581" s="38"/>
      <c r="B581" s="38"/>
      <c r="C581" s="40" t="s">
        <v>616</v>
      </c>
      <c r="D581" s="51">
        <f t="shared" si="128"/>
        <v>249999.9999999998</v>
      </c>
      <c r="E581" s="51">
        <v>249999.9999999998</v>
      </c>
      <c r="F581" s="51"/>
      <c r="G581" s="51"/>
      <c r="H581" s="51"/>
    </row>
    <row r="582" spans="1:8" x14ac:dyDescent="0.2">
      <c r="A582" s="38"/>
      <c r="B582" s="38"/>
      <c r="C582" s="40" t="s">
        <v>617</v>
      </c>
      <c r="D582" s="51">
        <f t="shared" si="128"/>
        <v>320000</v>
      </c>
      <c r="E582" s="51">
        <v>320000</v>
      </c>
      <c r="F582" s="51"/>
      <c r="G582" s="51"/>
      <c r="H582" s="51"/>
    </row>
    <row r="583" spans="1:8" x14ac:dyDescent="0.2">
      <c r="A583" s="38"/>
      <c r="B583" s="38"/>
      <c r="C583" s="40" t="s">
        <v>618</v>
      </c>
      <c r="D583" s="51">
        <f t="shared" si="128"/>
        <v>249999.9999999998</v>
      </c>
      <c r="E583" s="51">
        <v>249999.9999999998</v>
      </c>
      <c r="F583" s="51"/>
      <c r="G583" s="51"/>
      <c r="H583" s="51"/>
    </row>
    <row r="584" spans="1:8" x14ac:dyDescent="0.2">
      <c r="A584" s="38"/>
      <c r="B584" s="38"/>
      <c r="C584" s="40" t="s">
        <v>619</v>
      </c>
      <c r="D584" s="51">
        <f t="shared" si="128"/>
        <v>320000.00000000023</v>
      </c>
      <c r="E584" s="51">
        <v>320000.00000000023</v>
      </c>
      <c r="F584" s="51"/>
      <c r="G584" s="51"/>
      <c r="H584" s="51"/>
    </row>
    <row r="585" spans="1:8" x14ac:dyDescent="0.2">
      <c r="A585" s="38"/>
      <c r="B585" s="38"/>
      <c r="C585" s="41" t="s">
        <v>265</v>
      </c>
      <c r="D585" s="51">
        <f>SUM(E585:H585)</f>
        <v>3239999.9999999991</v>
      </c>
      <c r="E585" s="51">
        <f>+E586+E587+E588+E589+E590+E591+E592+E593+E594+E595+E596</f>
        <v>3239999.9999999991</v>
      </c>
      <c r="F585" s="51">
        <f t="shared" ref="F585:H585" si="129">+F586+F587+F588+F589+F590+F591+F592+F593+F594+F595+F596</f>
        <v>0</v>
      </c>
      <c r="G585" s="51">
        <f t="shared" si="129"/>
        <v>0</v>
      </c>
      <c r="H585" s="51">
        <f t="shared" si="129"/>
        <v>0</v>
      </c>
    </row>
    <row r="586" spans="1:8" x14ac:dyDescent="0.2">
      <c r="A586" s="38"/>
      <c r="B586" s="38"/>
      <c r="C586" s="40" t="s">
        <v>620</v>
      </c>
      <c r="D586" s="51">
        <f t="shared" ref="D586:D596" si="130">+E586+F586+G586+H586</f>
        <v>249999.9999999998</v>
      </c>
      <c r="E586" s="51">
        <v>249999.9999999998</v>
      </c>
      <c r="F586" s="51"/>
      <c r="G586" s="51"/>
      <c r="H586" s="51"/>
    </row>
    <row r="587" spans="1:8" x14ac:dyDescent="0.2">
      <c r="A587" s="38"/>
      <c r="B587" s="38"/>
      <c r="C587" s="40" t="s">
        <v>621</v>
      </c>
      <c r="D587" s="51">
        <f t="shared" si="130"/>
        <v>249999.9999999998</v>
      </c>
      <c r="E587" s="51">
        <v>249999.9999999998</v>
      </c>
      <c r="F587" s="51"/>
      <c r="G587" s="51"/>
      <c r="H587" s="51"/>
    </row>
    <row r="588" spans="1:8" x14ac:dyDescent="0.2">
      <c r="A588" s="38"/>
      <c r="B588" s="38"/>
      <c r="C588" s="40" t="s">
        <v>622</v>
      </c>
      <c r="D588" s="51">
        <f t="shared" si="130"/>
        <v>249999.9999999998</v>
      </c>
      <c r="E588" s="51">
        <v>249999.9999999998</v>
      </c>
      <c r="F588" s="51"/>
      <c r="G588" s="51"/>
      <c r="H588" s="51"/>
    </row>
    <row r="589" spans="1:8" x14ac:dyDescent="0.2">
      <c r="A589" s="38"/>
      <c r="B589" s="38"/>
      <c r="C589" s="40" t="s">
        <v>623</v>
      </c>
      <c r="D589" s="51">
        <f t="shared" si="130"/>
        <v>249999.9999999998</v>
      </c>
      <c r="E589" s="51">
        <v>249999.9999999998</v>
      </c>
      <c r="F589" s="51"/>
      <c r="G589" s="51"/>
      <c r="H589" s="51"/>
    </row>
    <row r="590" spans="1:8" x14ac:dyDescent="0.2">
      <c r="A590" s="38"/>
      <c r="B590" s="38"/>
      <c r="C590" s="40" t="s">
        <v>624</v>
      </c>
      <c r="D590" s="51">
        <f t="shared" si="130"/>
        <v>320000</v>
      </c>
      <c r="E590" s="51">
        <v>320000</v>
      </c>
      <c r="F590" s="51"/>
      <c r="G590" s="51"/>
      <c r="H590" s="51"/>
    </row>
    <row r="591" spans="1:8" ht="33" x14ac:dyDescent="0.2">
      <c r="A591" s="38"/>
      <c r="B591" s="38"/>
      <c r="C591" s="40" t="s">
        <v>625</v>
      </c>
      <c r="D591" s="51">
        <f t="shared" si="130"/>
        <v>320000</v>
      </c>
      <c r="E591" s="51">
        <v>320000</v>
      </c>
      <c r="F591" s="51"/>
      <c r="G591" s="51"/>
      <c r="H591" s="51"/>
    </row>
    <row r="592" spans="1:8" ht="49.5" x14ac:dyDescent="0.2">
      <c r="A592" s="38"/>
      <c r="B592" s="38"/>
      <c r="C592" s="40" t="s">
        <v>626</v>
      </c>
      <c r="D592" s="51">
        <f t="shared" si="130"/>
        <v>320000</v>
      </c>
      <c r="E592" s="51">
        <v>320000</v>
      </c>
      <c r="F592" s="51"/>
      <c r="G592" s="51"/>
      <c r="H592" s="51"/>
    </row>
    <row r="593" spans="1:8" x14ac:dyDescent="0.2">
      <c r="A593" s="38"/>
      <c r="B593" s="38"/>
      <c r="C593" s="40" t="s">
        <v>627</v>
      </c>
      <c r="D593" s="51">
        <f t="shared" si="130"/>
        <v>320000</v>
      </c>
      <c r="E593" s="51">
        <v>320000</v>
      </c>
      <c r="F593" s="51"/>
      <c r="G593" s="51"/>
      <c r="H593" s="51"/>
    </row>
    <row r="594" spans="1:8" x14ac:dyDescent="0.2">
      <c r="A594" s="38"/>
      <c r="B594" s="38"/>
      <c r="C594" s="40" t="s">
        <v>628</v>
      </c>
      <c r="D594" s="51">
        <f t="shared" si="130"/>
        <v>320000</v>
      </c>
      <c r="E594" s="51">
        <v>320000</v>
      </c>
      <c r="F594" s="51"/>
      <c r="G594" s="51"/>
      <c r="H594" s="51"/>
    </row>
    <row r="595" spans="1:8" x14ac:dyDescent="0.2">
      <c r="A595" s="38"/>
      <c r="B595" s="38"/>
      <c r="C595" s="40" t="s">
        <v>629</v>
      </c>
      <c r="D595" s="51">
        <f t="shared" si="130"/>
        <v>320000</v>
      </c>
      <c r="E595" s="51">
        <v>320000</v>
      </c>
      <c r="F595" s="51"/>
      <c r="G595" s="51"/>
      <c r="H595" s="51"/>
    </row>
    <row r="596" spans="1:8" x14ac:dyDescent="0.2">
      <c r="A596" s="38"/>
      <c r="B596" s="38"/>
      <c r="C596" s="40" t="s">
        <v>630</v>
      </c>
      <c r="D596" s="51">
        <f t="shared" si="130"/>
        <v>320000</v>
      </c>
      <c r="E596" s="51">
        <v>320000</v>
      </c>
      <c r="F596" s="51"/>
      <c r="G596" s="51"/>
      <c r="H596" s="51"/>
    </row>
    <row r="597" spans="1:8" x14ac:dyDescent="0.2">
      <c r="A597" s="38"/>
      <c r="B597" s="38"/>
      <c r="C597" s="41" t="s">
        <v>292</v>
      </c>
      <c r="D597" s="51">
        <f>SUM(E597:H597)</f>
        <v>570000</v>
      </c>
      <c r="E597" s="51">
        <f>+E598+E599</f>
        <v>570000</v>
      </c>
      <c r="F597" s="51">
        <f t="shared" ref="F597:H597" si="131">+F598+F599</f>
        <v>0</v>
      </c>
      <c r="G597" s="51">
        <f t="shared" si="131"/>
        <v>0</v>
      </c>
      <c r="H597" s="51">
        <f t="shared" si="131"/>
        <v>0</v>
      </c>
    </row>
    <row r="598" spans="1:8" x14ac:dyDescent="0.2">
      <c r="A598" s="38"/>
      <c r="B598" s="38"/>
      <c r="C598" s="40" t="s">
        <v>631</v>
      </c>
      <c r="D598" s="51">
        <f>+E598+F598+G598+H598</f>
        <v>320000</v>
      </c>
      <c r="E598" s="51">
        <v>320000</v>
      </c>
      <c r="F598" s="51"/>
      <c r="G598" s="51"/>
      <c r="H598" s="51"/>
    </row>
    <row r="599" spans="1:8" x14ac:dyDescent="0.2">
      <c r="A599" s="38"/>
      <c r="B599" s="38"/>
      <c r="C599" s="40" t="s">
        <v>632</v>
      </c>
      <c r="D599" s="51">
        <f>+E599+F599+G599+H599</f>
        <v>250000</v>
      </c>
      <c r="E599" s="51">
        <v>250000</v>
      </c>
      <c r="F599" s="51"/>
      <c r="G599" s="51"/>
      <c r="H599" s="51"/>
    </row>
    <row r="600" spans="1:8" x14ac:dyDescent="0.2">
      <c r="A600" s="38"/>
      <c r="B600" s="38"/>
      <c r="C600" s="41" t="s">
        <v>304</v>
      </c>
      <c r="D600" s="51">
        <f>SUM(E600:H600)</f>
        <v>1139999.9999999995</v>
      </c>
      <c r="E600" s="51">
        <f>+E601+E602+E603+E604</f>
        <v>1139999.9999999995</v>
      </c>
      <c r="F600" s="51">
        <f t="shared" ref="F600:H600" si="132">+F601+F602+F603+F604</f>
        <v>0</v>
      </c>
      <c r="G600" s="51">
        <f t="shared" si="132"/>
        <v>0</v>
      </c>
      <c r="H600" s="51">
        <f t="shared" si="132"/>
        <v>0</v>
      </c>
    </row>
    <row r="601" spans="1:8" x14ac:dyDescent="0.2">
      <c r="A601" s="38"/>
      <c r="B601" s="38"/>
      <c r="C601" s="40" t="s">
        <v>633</v>
      </c>
      <c r="D601" s="51">
        <f t="shared" ref="D601:D604" si="133">+E601+F601+G601+H601</f>
        <v>249999.9999999998</v>
      </c>
      <c r="E601" s="51">
        <v>249999.9999999998</v>
      </c>
      <c r="F601" s="51"/>
      <c r="G601" s="51"/>
      <c r="H601" s="51"/>
    </row>
    <row r="602" spans="1:8" x14ac:dyDescent="0.2">
      <c r="A602" s="38"/>
      <c r="B602" s="38"/>
      <c r="C602" s="40" t="s">
        <v>634</v>
      </c>
      <c r="D602" s="51">
        <f t="shared" si="133"/>
        <v>249999.9999999998</v>
      </c>
      <c r="E602" s="51">
        <v>249999.9999999998</v>
      </c>
      <c r="F602" s="51"/>
      <c r="G602" s="51"/>
      <c r="H602" s="51"/>
    </row>
    <row r="603" spans="1:8" x14ac:dyDescent="0.2">
      <c r="A603" s="38"/>
      <c r="B603" s="38"/>
      <c r="C603" s="40" t="s">
        <v>635</v>
      </c>
      <c r="D603" s="51">
        <f t="shared" si="133"/>
        <v>320000</v>
      </c>
      <c r="E603" s="51">
        <v>320000</v>
      </c>
      <c r="F603" s="51"/>
      <c r="G603" s="51"/>
      <c r="H603" s="51"/>
    </row>
    <row r="604" spans="1:8" x14ac:dyDescent="0.2">
      <c r="A604" s="38"/>
      <c r="B604" s="38"/>
      <c r="C604" s="40" t="s">
        <v>636</v>
      </c>
      <c r="D604" s="51">
        <f t="shared" si="133"/>
        <v>320000</v>
      </c>
      <c r="E604" s="51">
        <v>320000</v>
      </c>
      <c r="F604" s="51"/>
      <c r="G604" s="51"/>
      <c r="H604" s="51"/>
    </row>
    <row r="605" spans="1:8" x14ac:dyDescent="0.2">
      <c r="A605" s="38"/>
      <c r="B605" s="38"/>
      <c r="C605" s="41" t="s">
        <v>267</v>
      </c>
      <c r="D605" s="51">
        <f>SUM(E605:H605)</f>
        <v>5261000</v>
      </c>
      <c r="E605" s="51">
        <f>+E606+E607+E608+E609+E610+E611+E612+E613+E614+E615+E616+E617+E618+E619+E620+E621+E622+E623+E624+E625+E626+E627</f>
        <v>5261000</v>
      </c>
      <c r="F605" s="51">
        <f t="shared" ref="F605:H605" si="134">+F606+F607+F608+F609+F610+F611+F612+F613+F614+F615+F616+F617+F618+F619+F620+F621+F622+F623+F624+F625+F626+F627</f>
        <v>0</v>
      </c>
      <c r="G605" s="51">
        <f t="shared" si="134"/>
        <v>0</v>
      </c>
      <c r="H605" s="51">
        <f t="shared" si="134"/>
        <v>0</v>
      </c>
    </row>
    <row r="606" spans="1:8" x14ac:dyDescent="0.2">
      <c r="A606" s="38"/>
      <c r="B606" s="38"/>
      <c r="C606" s="40" t="s">
        <v>637</v>
      </c>
      <c r="D606" s="51">
        <f>+E606+F606+G606+H606</f>
        <v>220000</v>
      </c>
      <c r="E606" s="51">
        <v>220000</v>
      </c>
      <c r="F606" s="51"/>
      <c r="G606" s="51"/>
      <c r="H606" s="51"/>
    </row>
    <row r="607" spans="1:8" x14ac:dyDescent="0.2">
      <c r="A607" s="38"/>
      <c r="B607" s="38"/>
      <c r="C607" s="40" t="s">
        <v>638</v>
      </c>
      <c r="D607" s="51">
        <f t="shared" ref="D607:D627" si="135">+E607+F607+G607+H607</f>
        <v>220000</v>
      </c>
      <c r="E607" s="51">
        <v>220000</v>
      </c>
      <c r="F607" s="51"/>
      <c r="G607" s="51"/>
      <c r="H607" s="51"/>
    </row>
    <row r="608" spans="1:8" x14ac:dyDescent="0.2">
      <c r="A608" s="38"/>
      <c r="B608" s="38"/>
      <c r="C608" s="40" t="s">
        <v>639</v>
      </c>
      <c r="D608" s="51">
        <f t="shared" si="135"/>
        <v>250000</v>
      </c>
      <c r="E608" s="51">
        <v>250000</v>
      </c>
      <c r="F608" s="51"/>
      <c r="G608" s="51"/>
      <c r="H608" s="51"/>
    </row>
    <row r="609" spans="1:8" x14ac:dyDescent="0.2">
      <c r="A609" s="38"/>
      <c r="B609" s="38"/>
      <c r="C609" s="40" t="s">
        <v>640</v>
      </c>
      <c r="D609" s="51">
        <f t="shared" si="135"/>
        <v>250000</v>
      </c>
      <c r="E609" s="51">
        <v>250000</v>
      </c>
      <c r="F609" s="51"/>
      <c r="G609" s="51"/>
      <c r="H609" s="51"/>
    </row>
    <row r="610" spans="1:8" x14ac:dyDescent="0.2">
      <c r="A610" s="38"/>
      <c r="B610" s="38"/>
      <c r="C610" s="40" t="s">
        <v>641</v>
      </c>
      <c r="D610" s="51">
        <f t="shared" si="135"/>
        <v>250000</v>
      </c>
      <c r="E610" s="51">
        <v>250000</v>
      </c>
      <c r="F610" s="51"/>
      <c r="G610" s="51"/>
      <c r="H610" s="51"/>
    </row>
    <row r="611" spans="1:8" x14ac:dyDescent="0.2">
      <c r="A611" s="38"/>
      <c r="B611" s="38"/>
      <c r="C611" s="40" t="s">
        <v>642</v>
      </c>
      <c r="D611" s="51">
        <f t="shared" si="135"/>
        <v>171000</v>
      </c>
      <c r="E611" s="51">
        <v>171000</v>
      </c>
      <c r="F611" s="51"/>
      <c r="G611" s="51"/>
      <c r="H611" s="51"/>
    </row>
    <row r="612" spans="1:8" x14ac:dyDescent="0.2">
      <c r="A612" s="38"/>
      <c r="B612" s="38"/>
      <c r="C612" s="40" t="s">
        <v>643</v>
      </c>
      <c r="D612" s="51">
        <f t="shared" si="135"/>
        <v>220000</v>
      </c>
      <c r="E612" s="51">
        <v>220000</v>
      </c>
      <c r="F612" s="51"/>
      <c r="G612" s="51"/>
      <c r="H612" s="51"/>
    </row>
    <row r="613" spans="1:8" x14ac:dyDescent="0.2">
      <c r="A613" s="38"/>
      <c r="B613" s="38"/>
      <c r="C613" s="40" t="s">
        <v>644</v>
      </c>
      <c r="D613" s="51">
        <f t="shared" si="135"/>
        <v>320000</v>
      </c>
      <c r="E613" s="51">
        <v>320000</v>
      </c>
      <c r="F613" s="51"/>
      <c r="G613" s="51"/>
      <c r="H613" s="51"/>
    </row>
    <row r="614" spans="1:8" x14ac:dyDescent="0.2">
      <c r="A614" s="38"/>
      <c r="B614" s="38"/>
      <c r="C614" s="40" t="s">
        <v>645</v>
      </c>
      <c r="D614" s="51">
        <f t="shared" si="135"/>
        <v>220000</v>
      </c>
      <c r="E614" s="51">
        <v>220000</v>
      </c>
      <c r="F614" s="51"/>
      <c r="G614" s="51"/>
      <c r="H614" s="51"/>
    </row>
    <row r="615" spans="1:8" x14ac:dyDescent="0.2">
      <c r="A615" s="38"/>
      <c r="B615" s="38"/>
      <c r="C615" s="40" t="s">
        <v>646</v>
      </c>
      <c r="D615" s="51">
        <f t="shared" si="135"/>
        <v>250000</v>
      </c>
      <c r="E615" s="51">
        <v>250000</v>
      </c>
      <c r="F615" s="51"/>
      <c r="G615" s="51"/>
      <c r="H615" s="51"/>
    </row>
    <row r="616" spans="1:8" x14ac:dyDescent="0.2">
      <c r="A616" s="38"/>
      <c r="B616" s="38"/>
      <c r="C616" s="40" t="s">
        <v>647</v>
      </c>
      <c r="D616" s="51">
        <f t="shared" si="135"/>
        <v>320000</v>
      </c>
      <c r="E616" s="51">
        <v>320000</v>
      </c>
      <c r="F616" s="51"/>
      <c r="G616" s="51"/>
      <c r="H616" s="51"/>
    </row>
    <row r="617" spans="1:8" x14ac:dyDescent="0.2">
      <c r="A617" s="38"/>
      <c r="B617" s="38"/>
      <c r="C617" s="40" t="s">
        <v>648</v>
      </c>
      <c r="D617" s="51">
        <f t="shared" si="135"/>
        <v>250000</v>
      </c>
      <c r="E617" s="51">
        <v>250000</v>
      </c>
      <c r="F617" s="51"/>
      <c r="G617" s="51"/>
      <c r="H617" s="51"/>
    </row>
    <row r="618" spans="1:8" x14ac:dyDescent="0.2">
      <c r="A618" s="38"/>
      <c r="B618" s="38"/>
      <c r="C618" s="40" t="s">
        <v>649</v>
      </c>
      <c r="D618" s="51">
        <f t="shared" si="135"/>
        <v>250000.00000000003</v>
      </c>
      <c r="E618" s="51">
        <v>250000.00000000003</v>
      </c>
      <c r="F618" s="51"/>
      <c r="G618" s="51"/>
      <c r="H618" s="51"/>
    </row>
    <row r="619" spans="1:8" x14ac:dyDescent="0.2">
      <c r="A619" s="38"/>
      <c r="B619" s="38"/>
      <c r="C619" s="40" t="s">
        <v>650</v>
      </c>
      <c r="D619" s="51">
        <f t="shared" si="135"/>
        <v>250000.00000000003</v>
      </c>
      <c r="E619" s="51">
        <v>250000.00000000003</v>
      </c>
      <c r="F619" s="51"/>
      <c r="G619" s="51"/>
      <c r="H619" s="51"/>
    </row>
    <row r="620" spans="1:8" x14ac:dyDescent="0.2">
      <c r="A620" s="38"/>
      <c r="B620" s="38"/>
      <c r="C620" s="40" t="s">
        <v>651</v>
      </c>
      <c r="D620" s="51">
        <f t="shared" si="135"/>
        <v>250000.00000000003</v>
      </c>
      <c r="E620" s="51">
        <v>250000.00000000003</v>
      </c>
      <c r="F620" s="51"/>
      <c r="G620" s="51"/>
      <c r="H620" s="51"/>
    </row>
    <row r="621" spans="1:8" x14ac:dyDescent="0.2">
      <c r="A621" s="38"/>
      <c r="B621" s="38"/>
      <c r="C621" s="40" t="s">
        <v>652</v>
      </c>
      <c r="D621" s="51">
        <f t="shared" si="135"/>
        <v>220000.00000000006</v>
      </c>
      <c r="E621" s="51">
        <v>220000.00000000006</v>
      </c>
      <c r="F621" s="51"/>
      <c r="G621" s="51"/>
      <c r="H621" s="51"/>
    </row>
    <row r="622" spans="1:8" x14ac:dyDescent="0.2">
      <c r="A622" s="38"/>
      <c r="B622" s="38"/>
      <c r="C622" s="40" t="s">
        <v>653</v>
      </c>
      <c r="D622" s="51">
        <f t="shared" si="135"/>
        <v>220000.00000000006</v>
      </c>
      <c r="E622" s="51">
        <v>220000.00000000006</v>
      </c>
      <c r="F622" s="51"/>
      <c r="G622" s="51"/>
      <c r="H622" s="51"/>
    </row>
    <row r="623" spans="1:8" x14ac:dyDescent="0.2">
      <c r="A623" s="38"/>
      <c r="B623" s="38"/>
      <c r="C623" s="40" t="s">
        <v>654</v>
      </c>
      <c r="D623" s="51">
        <f t="shared" si="135"/>
        <v>220000.00000000006</v>
      </c>
      <c r="E623" s="51">
        <v>220000.00000000006</v>
      </c>
      <c r="F623" s="51"/>
      <c r="G623" s="51"/>
      <c r="H623" s="51"/>
    </row>
    <row r="624" spans="1:8" x14ac:dyDescent="0.2">
      <c r="A624" s="38"/>
      <c r="B624" s="38"/>
      <c r="C624" s="40" t="s">
        <v>655</v>
      </c>
      <c r="D624" s="51">
        <f t="shared" si="135"/>
        <v>220000.00000000006</v>
      </c>
      <c r="E624" s="51">
        <v>220000.00000000006</v>
      </c>
      <c r="F624" s="51"/>
      <c r="G624" s="51"/>
      <c r="H624" s="51"/>
    </row>
    <row r="625" spans="1:8" x14ac:dyDescent="0.2">
      <c r="A625" s="38"/>
      <c r="B625" s="38"/>
      <c r="C625" s="40" t="s">
        <v>656</v>
      </c>
      <c r="D625" s="51">
        <f t="shared" si="135"/>
        <v>250000.00000000003</v>
      </c>
      <c r="E625" s="51">
        <v>250000.00000000003</v>
      </c>
      <c r="F625" s="51"/>
      <c r="G625" s="51"/>
      <c r="H625" s="51"/>
    </row>
    <row r="626" spans="1:8" x14ac:dyDescent="0.2">
      <c r="A626" s="38"/>
      <c r="B626" s="38"/>
      <c r="C626" s="40" t="s">
        <v>657</v>
      </c>
      <c r="D626" s="51">
        <f t="shared" si="135"/>
        <v>219999.99999999997</v>
      </c>
      <c r="E626" s="51">
        <v>219999.99999999997</v>
      </c>
      <c r="F626" s="51"/>
      <c r="G626" s="51"/>
      <c r="H626" s="51"/>
    </row>
    <row r="627" spans="1:8" x14ac:dyDescent="0.2">
      <c r="A627" s="38"/>
      <c r="B627" s="38"/>
      <c r="C627" s="40" t="s">
        <v>658</v>
      </c>
      <c r="D627" s="51">
        <f t="shared" si="135"/>
        <v>219999.99999999997</v>
      </c>
      <c r="E627" s="51">
        <v>219999.99999999997</v>
      </c>
      <c r="F627" s="51"/>
      <c r="G627" s="51"/>
      <c r="H627" s="51"/>
    </row>
    <row r="628" spans="1:8" x14ac:dyDescent="0.2">
      <c r="A628" s="38"/>
      <c r="B628" s="38"/>
      <c r="C628" s="41" t="s">
        <v>312</v>
      </c>
      <c r="D628" s="51">
        <f>SUM(E628:H628)</f>
        <v>1389999.9999999993</v>
      </c>
      <c r="E628" s="51">
        <f>+E629+E630+E631+E632+E633</f>
        <v>1389999.9999999993</v>
      </c>
      <c r="F628" s="51">
        <f t="shared" ref="F628:H628" si="136">+F629+F630+F631+F632+F633</f>
        <v>0</v>
      </c>
      <c r="G628" s="51">
        <f t="shared" si="136"/>
        <v>0</v>
      </c>
      <c r="H628" s="51">
        <f t="shared" si="136"/>
        <v>0</v>
      </c>
    </row>
    <row r="629" spans="1:8" x14ac:dyDescent="0.2">
      <c r="A629" s="38"/>
      <c r="B629" s="38"/>
      <c r="C629" s="40" t="s">
        <v>659</v>
      </c>
      <c r="D629" s="51">
        <f>+E629+F629+G629+H629</f>
        <v>320000</v>
      </c>
      <c r="E629" s="51">
        <v>320000</v>
      </c>
      <c r="F629" s="51"/>
      <c r="G629" s="51"/>
      <c r="H629" s="51"/>
    </row>
    <row r="630" spans="1:8" x14ac:dyDescent="0.2">
      <c r="A630" s="38"/>
      <c r="B630" s="38"/>
      <c r="C630" s="40" t="s">
        <v>660</v>
      </c>
      <c r="D630" s="51">
        <f t="shared" ref="D630:D633" si="137">+E630+F630+G630+H630</f>
        <v>249999.9999999998</v>
      </c>
      <c r="E630" s="51">
        <v>249999.9999999998</v>
      </c>
      <c r="F630" s="51"/>
      <c r="G630" s="51"/>
      <c r="H630" s="51"/>
    </row>
    <row r="631" spans="1:8" x14ac:dyDescent="0.2">
      <c r="A631" s="38"/>
      <c r="B631" s="38"/>
      <c r="C631" s="40" t="s">
        <v>661</v>
      </c>
      <c r="D631" s="51">
        <f t="shared" si="137"/>
        <v>249999.9999999998</v>
      </c>
      <c r="E631" s="51">
        <v>249999.9999999998</v>
      </c>
      <c r="F631" s="51"/>
      <c r="G631" s="51"/>
      <c r="H631" s="51"/>
    </row>
    <row r="632" spans="1:8" x14ac:dyDescent="0.2">
      <c r="A632" s="38"/>
      <c r="B632" s="38"/>
      <c r="C632" s="40" t="s">
        <v>662</v>
      </c>
      <c r="D632" s="51">
        <f t="shared" si="137"/>
        <v>249999.9999999998</v>
      </c>
      <c r="E632" s="51">
        <v>249999.9999999998</v>
      </c>
      <c r="F632" s="51"/>
      <c r="G632" s="51"/>
      <c r="H632" s="51"/>
    </row>
    <row r="633" spans="1:8" x14ac:dyDescent="0.2">
      <c r="A633" s="38"/>
      <c r="B633" s="38"/>
      <c r="C633" s="40" t="s">
        <v>663</v>
      </c>
      <c r="D633" s="51">
        <f t="shared" si="137"/>
        <v>320000</v>
      </c>
      <c r="E633" s="51">
        <v>320000</v>
      </c>
      <c r="F633" s="51"/>
      <c r="G633" s="51"/>
      <c r="H633" s="51"/>
    </row>
    <row r="634" spans="1:8" x14ac:dyDescent="0.2">
      <c r="A634" s="38"/>
      <c r="B634" s="38"/>
      <c r="C634" s="41" t="s">
        <v>308</v>
      </c>
      <c r="D634" s="51">
        <f>SUM(E634:H634)</f>
        <v>1567819.9999999993</v>
      </c>
      <c r="E634" s="51">
        <f>+E635+E636+E637+E638+E639+E640</f>
        <v>1567819.9999999993</v>
      </c>
      <c r="F634" s="51">
        <f t="shared" ref="F634:H634" si="138">+F635+F636+F637+F638+F639+F640</f>
        <v>0</v>
      </c>
      <c r="G634" s="51">
        <f t="shared" si="138"/>
        <v>0</v>
      </c>
      <c r="H634" s="51">
        <f t="shared" si="138"/>
        <v>0</v>
      </c>
    </row>
    <row r="635" spans="1:8" x14ac:dyDescent="0.2">
      <c r="A635" s="38"/>
      <c r="B635" s="38"/>
      <c r="C635" s="40" t="s">
        <v>664</v>
      </c>
      <c r="D635" s="51">
        <f>+E635+F635+G635+H635</f>
        <v>177820</v>
      </c>
      <c r="E635" s="51">
        <v>177820</v>
      </c>
      <c r="F635" s="51"/>
      <c r="G635" s="51"/>
      <c r="H635" s="51"/>
    </row>
    <row r="636" spans="1:8" x14ac:dyDescent="0.2">
      <c r="A636" s="38"/>
      <c r="B636" s="38"/>
      <c r="C636" s="40" t="s">
        <v>665</v>
      </c>
      <c r="D636" s="51">
        <f t="shared" ref="D636:D640" si="139">+E636+F636+G636+H636</f>
        <v>249999.9999999998</v>
      </c>
      <c r="E636" s="51">
        <v>249999.9999999998</v>
      </c>
      <c r="F636" s="51"/>
      <c r="G636" s="51"/>
      <c r="H636" s="51"/>
    </row>
    <row r="637" spans="1:8" x14ac:dyDescent="0.2">
      <c r="A637" s="38"/>
      <c r="B637" s="38"/>
      <c r="C637" s="40" t="s">
        <v>666</v>
      </c>
      <c r="D637" s="51">
        <f t="shared" si="139"/>
        <v>249999.9999999998</v>
      </c>
      <c r="E637" s="51">
        <v>249999.9999999998</v>
      </c>
      <c r="F637" s="51"/>
      <c r="G637" s="51"/>
      <c r="H637" s="51"/>
    </row>
    <row r="638" spans="1:8" x14ac:dyDescent="0.2">
      <c r="A638" s="38"/>
      <c r="B638" s="38"/>
      <c r="C638" s="40" t="s">
        <v>667</v>
      </c>
      <c r="D638" s="51">
        <f t="shared" si="139"/>
        <v>249999.9999999998</v>
      </c>
      <c r="E638" s="51">
        <v>249999.9999999998</v>
      </c>
      <c r="F638" s="51"/>
      <c r="G638" s="51"/>
      <c r="H638" s="51"/>
    </row>
    <row r="639" spans="1:8" x14ac:dyDescent="0.2">
      <c r="A639" s="38"/>
      <c r="B639" s="38"/>
      <c r="C639" s="40" t="s">
        <v>623</v>
      </c>
      <c r="D639" s="51">
        <f t="shared" si="139"/>
        <v>320000</v>
      </c>
      <c r="E639" s="51">
        <v>320000</v>
      </c>
      <c r="F639" s="51"/>
      <c r="G639" s="51"/>
      <c r="H639" s="51"/>
    </row>
    <row r="640" spans="1:8" x14ac:dyDescent="0.2">
      <c r="A640" s="38"/>
      <c r="B640" s="38"/>
      <c r="C640" s="40" t="s">
        <v>668</v>
      </c>
      <c r="D640" s="51">
        <f t="shared" si="139"/>
        <v>320000</v>
      </c>
      <c r="E640" s="51">
        <v>320000</v>
      </c>
      <c r="F640" s="51"/>
      <c r="G640" s="51"/>
      <c r="H640" s="51"/>
    </row>
    <row r="641" spans="1:8" ht="33" x14ac:dyDescent="0.2">
      <c r="A641" s="38">
        <v>1236</v>
      </c>
      <c r="B641" s="38">
        <v>32006</v>
      </c>
      <c r="C641" s="38" t="s">
        <v>669</v>
      </c>
      <c r="D641" s="48">
        <f>SUM(E641:H641)</f>
        <v>8067820</v>
      </c>
      <c r="E641" s="48">
        <f>+E643+E645+E649+E653+E655+E657+E658</f>
        <v>0</v>
      </c>
      <c r="F641" s="48">
        <f t="shared" ref="F641:H641" si="140">+F643+F645+F649+F653+F655+F657+F658</f>
        <v>0</v>
      </c>
      <c r="G641" s="48">
        <f t="shared" si="140"/>
        <v>0</v>
      </c>
      <c r="H641" s="48">
        <f t="shared" si="140"/>
        <v>8067820</v>
      </c>
    </row>
    <row r="642" spans="1:8" x14ac:dyDescent="0.2">
      <c r="A642" s="38"/>
      <c r="B642" s="38"/>
      <c r="C642" s="40" t="s">
        <v>7</v>
      </c>
      <c r="D642" s="51"/>
      <c r="E642" s="51"/>
      <c r="F642" s="51"/>
      <c r="G642" s="51"/>
      <c r="H642" s="51"/>
    </row>
    <row r="643" spans="1:8" x14ac:dyDescent="0.2">
      <c r="A643" s="38"/>
      <c r="B643" s="38"/>
      <c r="C643" s="41" t="s">
        <v>255</v>
      </c>
      <c r="D643" s="51">
        <f t="shared" ref="D643" si="141">SUM(E643:H643)</f>
        <v>50000</v>
      </c>
      <c r="E643" s="51">
        <f>+E644</f>
        <v>0</v>
      </c>
      <c r="F643" s="51">
        <f t="shared" ref="F643:H643" si="142">+F644</f>
        <v>0</v>
      </c>
      <c r="G643" s="51">
        <f t="shared" si="142"/>
        <v>0</v>
      </c>
      <c r="H643" s="51">
        <f t="shared" si="142"/>
        <v>50000</v>
      </c>
    </row>
    <row r="644" spans="1:8" x14ac:dyDescent="0.2">
      <c r="A644" s="38"/>
      <c r="B644" s="38"/>
      <c r="C644" s="40" t="s">
        <v>670</v>
      </c>
      <c r="D644" s="51">
        <f t="shared" ref="D644" si="143">+E644+F644+G644+H644</f>
        <v>50000</v>
      </c>
      <c r="E644" s="51"/>
      <c r="F644" s="51"/>
      <c r="G644" s="51"/>
      <c r="H644" s="51">
        <v>50000</v>
      </c>
    </row>
    <row r="645" spans="1:8" x14ac:dyDescent="0.2">
      <c r="A645" s="38"/>
      <c r="B645" s="38"/>
      <c r="C645" s="41" t="s">
        <v>287</v>
      </c>
      <c r="D645" s="51">
        <f t="shared" ref="D645:D658" si="144">SUM(E645:H645)</f>
        <v>150000</v>
      </c>
      <c r="E645" s="51">
        <f>+E646+E647+E648</f>
        <v>0</v>
      </c>
      <c r="F645" s="51">
        <f t="shared" ref="F645:H645" si="145">+F646+F647+F648</f>
        <v>0</v>
      </c>
      <c r="G645" s="51">
        <f t="shared" si="145"/>
        <v>0</v>
      </c>
      <c r="H645" s="51">
        <f t="shared" si="145"/>
        <v>150000</v>
      </c>
    </row>
    <row r="646" spans="1:8" ht="33" x14ac:dyDescent="0.2">
      <c r="A646" s="38"/>
      <c r="B646" s="38"/>
      <c r="C646" s="40" t="s">
        <v>510</v>
      </c>
      <c r="D646" s="51">
        <f t="shared" si="144"/>
        <v>50000</v>
      </c>
      <c r="E646" s="51"/>
      <c r="F646" s="51"/>
      <c r="G646" s="51"/>
      <c r="H646" s="51">
        <v>50000</v>
      </c>
    </row>
    <row r="647" spans="1:8" x14ac:dyDescent="0.2">
      <c r="A647" s="38"/>
      <c r="B647" s="38"/>
      <c r="C647" s="40" t="s">
        <v>511</v>
      </c>
      <c r="D647" s="51">
        <f t="shared" si="144"/>
        <v>50000</v>
      </c>
      <c r="E647" s="51"/>
      <c r="F647" s="51"/>
      <c r="G647" s="51"/>
      <c r="H647" s="51">
        <v>50000</v>
      </c>
    </row>
    <row r="648" spans="1:8" x14ac:dyDescent="0.2">
      <c r="A648" s="38"/>
      <c r="B648" s="38"/>
      <c r="C648" s="40" t="s">
        <v>512</v>
      </c>
      <c r="D648" s="51">
        <f t="shared" si="144"/>
        <v>50000</v>
      </c>
      <c r="E648" s="51"/>
      <c r="F648" s="51"/>
      <c r="G648" s="51"/>
      <c r="H648" s="51">
        <v>50000</v>
      </c>
    </row>
    <row r="649" spans="1:8" x14ac:dyDescent="0.2">
      <c r="A649" s="38"/>
      <c r="B649" s="38"/>
      <c r="C649" s="41" t="s">
        <v>304</v>
      </c>
      <c r="D649" s="51">
        <f t="shared" si="144"/>
        <v>111650</v>
      </c>
      <c r="E649" s="51">
        <f>+E650+E651+E652</f>
        <v>0</v>
      </c>
      <c r="F649" s="51">
        <f t="shared" ref="F649:H649" si="146">+F650+F651+F652</f>
        <v>0</v>
      </c>
      <c r="G649" s="51">
        <f t="shared" si="146"/>
        <v>0</v>
      </c>
      <c r="H649" s="51">
        <f t="shared" si="146"/>
        <v>111650</v>
      </c>
    </row>
    <row r="650" spans="1:8" x14ac:dyDescent="0.2">
      <c r="A650" s="38"/>
      <c r="B650" s="38"/>
      <c r="C650" s="40" t="s">
        <v>549</v>
      </c>
      <c r="D650" s="51">
        <f t="shared" si="144"/>
        <v>50000</v>
      </c>
      <c r="E650" s="51"/>
      <c r="F650" s="51"/>
      <c r="G650" s="51"/>
      <c r="H650" s="51">
        <v>50000</v>
      </c>
    </row>
    <row r="651" spans="1:8" x14ac:dyDescent="0.2">
      <c r="A651" s="38"/>
      <c r="B651" s="38"/>
      <c r="C651" s="40" t="s">
        <v>550</v>
      </c>
      <c r="D651" s="51">
        <f t="shared" si="144"/>
        <v>50000</v>
      </c>
      <c r="E651" s="51"/>
      <c r="F651" s="51"/>
      <c r="G651" s="51"/>
      <c r="H651" s="51">
        <v>50000</v>
      </c>
    </row>
    <row r="652" spans="1:8" ht="33" x14ac:dyDescent="0.2">
      <c r="A652" s="38"/>
      <c r="B652" s="38"/>
      <c r="C652" s="40" t="s">
        <v>439</v>
      </c>
      <c r="D652" s="51">
        <f t="shared" si="144"/>
        <v>11650</v>
      </c>
      <c r="E652" s="51"/>
      <c r="F652" s="51"/>
      <c r="G652" s="51"/>
      <c r="H652" s="51">
        <v>11650</v>
      </c>
    </row>
    <row r="653" spans="1:8" x14ac:dyDescent="0.2">
      <c r="A653" s="38"/>
      <c r="B653" s="38"/>
      <c r="C653" s="41" t="s">
        <v>267</v>
      </c>
      <c r="D653" s="51">
        <f t="shared" si="144"/>
        <v>50000</v>
      </c>
      <c r="E653" s="51">
        <f>+E654</f>
        <v>0</v>
      </c>
      <c r="F653" s="51">
        <f t="shared" ref="F653:H653" si="147">+F654</f>
        <v>0</v>
      </c>
      <c r="G653" s="51">
        <f t="shared" si="147"/>
        <v>0</v>
      </c>
      <c r="H653" s="51">
        <f t="shared" si="147"/>
        <v>50000</v>
      </c>
    </row>
    <row r="654" spans="1:8" ht="33" x14ac:dyDescent="0.2">
      <c r="A654" s="38"/>
      <c r="B654" s="38"/>
      <c r="C654" s="40" t="s">
        <v>574</v>
      </c>
      <c r="D654" s="51">
        <f t="shared" si="144"/>
        <v>50000</v>
      </c>
      <c r="E654" s="51"/>
      <c r="F654" s="51"/>
      <c r="G654" s="51"/>
      <c r="H654" s="51">
        <v>50000</v>
      </c>
    </row>
    <row r="655" spans="1:8" x14ac:dyDescent="0.2">
      <c r="A655" s="38"/>
      <c r="B655" s="38"/>
      <c r="C655" s="41" t="s">
        <v>308</v>
      </c>
      <c r="D655" s="51">
        <f t="shared" si="144"/>
        <v>50000</v>
      </c>
      <c r="E655" s="51">
        <f>+E656</f>
        <v>0</v>
      </c>
      <c r="F655" s="51">
        <f t="shared" ref="F655:H655" si="148">+F656</f>
        <v>0</v>
      </c>
      <c r="G655" s="51">
        <f t="shared" si="148"/>
        <v>0</v>
      </c>
      <c r="H655" s="51">
        <f t="shared" si="148"/>
        <v>50000</v>
      </c>
    </row>
    <row r="656" spans="1:8" x14ac:dyDescent="0.2">
      <c r="A656" s="38"/>
      <c r="B656" s="38"/>
      <c r="C656" s="40" t="s">
        <v>587</v>
      </c>
      <c r="D656" s="51">
        <f t="shared" si="144"/>
        <v>50000</v>
      </c>
      <c r="E656" s="51"/>
      <c r="F656" s="51"/>
      <c r="G656" s="51"/>
      <c r="H656" s="51">
        <v>50000</v>
      </c>
    </row>
    <row r="657" spans="1:8" ht="33" x14ac:dyDescent="0.2">
      <c r="A657" s="38"/>
      <c r="B657" s="38"/>
      <c r="C657" s="40" t="s">
        <v>671</v>
      </c>
      <c r="D657" s="51">
        <f t="shared" si="144"/>
        <v>3853130</v>
      </c>
      <c r="E657" s="51">
        <v>0</v>
      </c>
      <c r="F657" s="51">
        <v>0</v>
      </c>
      <c r="G657" s="51">
        <v>0</v>
      </c>
      <c r="H657" s="51">
        <v>3853130</v>
      </c>
    </row>
    <row r="658" spans="1:8" ht="33" x14ac:dyDescent="0.2">
      <c r="A658" s="38"/>
      <c r="B658" s="38"/>
      <c r="C658" s="40" t="s">
        <v>672</v>
      </c>
      <c r="D658" s="51">
        <f t="shared" si="144"/>
        <v>3803040</v>
      </c>
      <c r="E658" s="51">
        <v>0</v>
      </c>
      <c r="F658" s="51">
        <v>0</v>
      </c>
      <c r="G658" s="51">
        <v>0</v>
      </c>
      <c r="H658" s="51">
        <v>3803040</v>
      </c>
    </row>
    <row r="659" spans="1:8" x14ac:dyDescent="0.2">
      <c r="A659" s="38"/>
      <c r="B659" s="38"/>
      <c r="C659" s="32" t="s">
        <v>148</v>
      </c>
      <c r="D659" s="52">
        <f>+D661</f>
        <v>291331230.60000002</v>
      </c>
      <c r="E659" s="52">
        <f t="shared" ref="E659:H659" si="149">+E661</f>
        <v>291331230.60000002</v>
      </c>
      <c r="F659" s="52">
        <f t="shared" si="149"/>
        <v>0</v>
      </c>
      <c r="G659" s="52">
        <f t="shared" si="149"/>
        <v>0</v>
      </c>
      <c r="H659" s="52">
        <f t="shared" si="149"/>
        <v>0</v>
      </c>
    </row>
    <row r="660" spans="1:8" x14ac:dyDescent="0.2">
      <c r="A660" s="19"/>
      <c r="B660" s="19"/>
      <c r="C660" s="38" t="s">
        <v>15</v>
      </c>
      <c r="D660" s="48"/>
      <c r="E660" s="48"/>
      <c r="F660" s="48"/>
      <c r="G660" s="48"/>
      <c r="H660" s="48"/>
    </row>
    <row r="661" spans="1:8" ht="33" x14ac:dyDescent="0.2">
      <c r="A661" s="38" t="s">
        <v>149</v>
      </c>
      <c r="B661" s="38" t="s">
        <v>17</v>
      </c>
      <c r="C661" s="38" t="s">
        <v>150</v>
      </c>
      <c r="D661" s="48">
        <v>291331230.60000002</v>
      </c>
      <c r="E661" s="48">
        <v>291331230.60000002</v>
      </c>
      <c r="F661" s="48">
        <v>0</v>
      </c>
      <c r="G661" s="48">
        <v>0</v>
      </c>
      <c r="H661" s="48">
        <v>0</v>
      </c>
    </row>
    <row r="662" spans="1:8" ht="33" x14ac:dyDescent="0.2">
      <c r="A662" s="38"/>
      <c r="B662" s="38"/>
      <c r="C662" s="32" t="s">
        <v>151</v>
      </c>
      <c r="D662" s="52">
        <f>+D664+D665+D666</f>
        <v>1154448.8</v>
      </c>
      <c r="E662" s="52">
        <f t="shared" ref="E662:H662" si="150">+E664+E665+E666</f>
        <v>462364.5</v>
      </c>
      <c r="F662" s="52">
        <f t="shared" si="150"/>
        <v>0</v>
      </c>
      <c r="G662" s="52">
        <f t="shared" si="150"/>
        <v>678834.3</v>
      </c>
      <c r="H662" s="52">
        <f t="shared" si="150"/>
        <v>13250</v>
      </c>
    </row>
    <row r="663" spans="1:8" x14ac:dyDescent="0.2">
      <c r="A663" s="19"/>
      <c r="B663" s="19"/>
      <c r="C663" s="38" t="s">
        <v>15</v>
      </c>
      <c r="D663" s="48"/>
      <c r="E663" s="48"/>
      <c r="F663" s="48"/>
      <c r="G663" s="48"/>
      <c r="H663" s="48"/>
    </row>
    <row r="664" spans="1:8" ht="66" x14ac:dyDescent="0.2">
      <c r="A664" s="19" t="s">
        <v>152</v>
      </c>
      <c r="B664" s="19" t="s">
        <v>142</v>
      </c>
      <c r="C664" s="38" t="s">
        <v>153</v>
      </c>
      <c r="D664" s="48">
        <v>678834.3</v>
      </c>
      <c r="E664" s="48">
        <v>0</v>
      </c>
      <c r="F664" s="48">
        <v>0</v>
      </c>
      <c r="G664" s="48">
        <v>678834.3</v>
      </c>
      <c r="H664" s="48">
        <v>0</v>
      </c>
    </row>
    <row r="665" spans="1:8" x14ac:dyDescent="0.2">
      <c r="A665" s="19" t="s">
        <v>702</v>
      </c>
      <c r="B665" s="19" t="s">
        <v>61</v>
      </c>
      <c r="C665" s="38" t="s">
        <v>703</v>
      </c>
      <c r="D665" s="48">
        <v>462364.5</v>
      </c>
      <c r="E665" s="48">
        <v>462364.5</v>
      </c>
      <c r="F665" s="48">
        <v>0</v>
      </c>
      <c r="G665" s="48">
        <v>0</v>
      </c>
      <c r="H665" s="48">
        <v>0</v>
      </c>
    </row>
    <row r="666" spans="1:8" ht="49.5" x14ac:dyDescent="0.2">
      <c r="A666" s="38" t="s">
        <v>154</v>
      </c>
      <c r="B666" s="38" t="s">
        <v>17</v>
      </c>
      <c r="C666" s="38" t="s">
        <v>155</v>
      </c>
      <c r="D666" s="48">
        <v>13250</v>
      </c>
      <c r="E666" s="46">
        <v>0</v>
      </c>
      <c r="F666" s="46">
        <v>0</v>
      </c>
      <c r="G666" s="46">
        <v>0</v>
      </c>
      <c r="H666" s="48">
        <v>13250</v>
      </c>
    </row>
    <row r="667" spans="1:8" ht="33" x14ac:dyDescent="0.2">
      <c r="A667" s="38"/>
      <c r="B667" s="38"/>
      <c r="C667" s="32" t="s">
        <v>156</v>
      </c>
      <c r="D667" s="52">
        <v>11840390.4</v>
      </c>
      <c r="E667" s="47">
        <v>0</v>
      </c>
      <c r="F667" s="47">
        <v>0</v>
      </c>
      <c r="G667" s="47">
        <v>0</v>
      </c>
      <c r="H667" s="47">
        <v>11840390.4</v>
      </c>
    </row>
    <row r="668" spans="1:8" x14ac:dyDescent="0.2">
      <c r="A668" s="19"/>
      <c r="B668" s="19"/>
      <c r="C668" s="38" t="s">
        <v>15</v>
      </c>
      <c r="D668" s="48"/>
      <c r="E668" s="48"/>
      <c r="F668" s="48"/>
      <c r="G668" s="48"/>
      <c r="H668" s="48"/>
    </row>
    <row r="669" spans="1:8" ht="33" x14ac:dyDescent="0.2">
      <c r="A669" s="19" t="s">
        <v>157</v>
      </c>
      <c r="B669" s="19" t="s">
        <v>123</v>
      </c>
      <c r="C669" s="38" t="s">
        <v>158</v>
      </c>
      <c r="D669" s="48">
        <v>25000</v>
      </c>
      <c r="E669" s="48">
        <v>0</v>
      </c>
      <c r="F669" s="48">
        <v>0</v>
      </c>
      <c r="G669" s="48">
        <v>0</v>
      </c>
      <c r="H669" s="48">
        <v>25000</v>
      </c>
    </row>
    <row r="670" spans="1:8" ht="33" x14ac:dyDescent="0.2">
      <c r="A670" s="19" t="s">
        <v>159</v>
      </c>
      <c r="B670" s="19" t="s">
        <v>123</v>
      </c>
      <c r="C670" s="38" t="s">
        <v>160</v>
      </c>
      <c r="D670" s="48">
        <v>1815390.4</v>
      </c>
      <c r="E670" s="48">
        <v>0</v>
      </c>
      <c r="F670" s="48">
        <v>0</v>
      </c>
      <c r="G670" s="48">
        <v>0</v>
      </c>
      <c r="H670" s="48">
        <v>1815390.4</v>
      </c>
    </row>
    <row r="671" spans="1:8" x14ac:dyDescent="0.2">
      <c r="A671" s="38" t="s">
        <v>161</v>
      </c>
      <c r="B671" s="38" t="s">
        <v>17</v>
      </c>
      <c r="C671" s="19" t="s">
        <v>162</v>
      </c>
      <c r="D671" s="48">
        <v>10000000</v>
      </c>
      <c r="E671" s="48">
        <v>0</v>
      </c>
      <c r="F671" s="48">
        <v>0</v>
      </c>
      <c r="G671" s="48">
        <v>0</v>
      </c>
      <c r="H671" s="48">
        <v>10000000</v>
      </c>
    </row>
    <row r="672" spans="1:8" x14ac:dyDescent="0.2">
      <c r="A672" s="38"/>
      <c r="B672" s="38"/>
      <c r="C672" s="32" t="s">
        <v>163</v>
      </c>
      <c r="D672" s="52">
        <v>77740</v>
      </c>
      <c r="E672" s="52">
        <v>0</v>
      </c>
      <c r="F672" s="52">
        <v>0</v>
      </c>
      <c r="G672" s="52">
        <v>0</v>
      </c>
      <c r="H672" s="52">
        <v>77740</v>
      </c>
    </row>
    <row r="673" spans="1:8" x14ac:dyDescent="0.2">
      <c r="A673" s="19"/>
      <c r="B673" s="19"/>
      <c r="C673" s="38" t="s">
        <v>15</v>
      </c>
      <c r="D673" s="48"/>
      <c r="E673" s="48"/>
      <c r="F673" s="48"/>
      <c r="G673" s="48"/>
      <c r="H673" s="48"/>
    </row>
    <row r="674" spans="1:8" ht="33" x14ac:dyDescent="0.2">
      <c r="A674" s="38" t="s">
        <v>164</v>
      </c>
      <c r="B674" s="38" t="s">
        <v>17</v>
      </c>
      <c r="C674" s="19" t="s">
        <v>165</v>
      </c>
      <c r="D674" s="48">
        <v>77740</v>
      </c>
      <c r="E674" s="48">
        <v>0</v>
      </c>
      <c r="F674" s="48">
        <v>0</v>
      </c>
      <c r="G674" s="48">
        <v>0</v>
      </c>
      <c r="H674" s="48">
        <v>77740</v>
      </c>
    </row>
    <row r="675" spans="1:8" x14ac:dyDescent="0.2">
      <c r="A675" s="38"/>
      <c r="B675" s="38"/>
      <c r="C675" s="32" t="s">
        <v>166</v>
      </c>
      <c r="D675" s="52">
        <v>1611100</v>
      </c>
      <c r="E675" s="52">
        <v>1000000</v>
      </c>
      <c r="F675" s="52">
        <v>0</v>
      </c>
      <c r="G675" s="52">
        <v>0</v>
      </c>
      <c r="H675" s="52">
        <v>611100</v>
      </c>
    </row>
    <row r="676" spans="1:8" x14ac:dyDescent="0.2">
      <c r="A676" s="19"/>
      <c r="B676" s="19"/>
      <c r="C676" s="38" t="s">
        <v>15</v>
      </c>
      <c r="D676" s="48"/>
      <c r="E676" s="48"/>
      <c r="F676" s="48"/>
      <c r="G676" s="48"/>
      <c r="H676" s="48"/>
    </row>
    <row r="677" spans="1:8" ht="33" x14ac:dyDescent="0.2">
      <c r="A677" s="19" t="s">
        <v>167</v>
      </c>
      <c r="B677" s="19" t="s">
        <v>17</v>
      </c>
      <c r="C677" s="38" t="s">
        <v>168</v>
      </c>
      <c r="D677" s="48">
        <v>611100</v>
      </c>
      <c r="E677" s="48">
        <v>0</v>
      </c>
      <c r="F677" s="48">
        <v>0</v>
      </c>
      <c r="G677" s="48">
        <v>0</v>
      </c>
      <c r="H677" s="48">
        <v>611100</v>
      </c>
    </row>
    <row r="678" spans="1:8" x14ac:dyDescent="0.2">
      <c r="A678" s="19" t="s">
        <v>167</v>
      </c>
      <c r="B678" s="19" t="s">
        <v>26</v>
      </c>
      <c r="C678" s="38" t="s">
        <v>169</v>
      </c>
      <c r="D678" s="48">
        <v>1000000</v>
      </c>
      <c r="E678" s="48">
        <v>1000000</v>
      </c>
      <c r="F678" s="48">
        <v>0</v>
      </c>
      <c r="G678" s="48">
        <v>0</v>
      </c>
      <c r="H678" s="48">
        <v>0</v>
      </c>
    </row>
    <row r="679" spans="1:8" x14ac:dyDescent="0.2">
      <c r="A679" s="38"/>
      <c r="B679" s="38"/>
      <c r="C679" s="32" t="s">
        <v>170</v>
      </c>
      <c r="D679" s="52">
        <v>340390</v>
      </c>
      <c r="E679" s="52">
        <v>0</v>
      </c>
      <c r="F679" s="52">
        <v>0</v>
      </c>
      <c r="G679" s="52">
        <v>0</v>
      </c>
      <c r="H679" s="52">
        <v>340390</v>
      </c>
    </row>
    <row r="680" spans="1:8" x14ac:dyDescent="0.2">
      <c r="A680" s="19"/>
      <c r="B680" s="19"/>
      <c r="C680" s="38" t="s">
        <v>15</v>
      </c>
      <c r="D680" s="48"/>
      <c r="E680" s="48"/>
      <c r="F680" s="48"/>
      <c r="G680" s="48"/>
      <c r="H680" s="48"/>
    </row>
    <row r="681" spans="1:8" ht="49.5" x14ac:dyDescent="0.2">
      <c r="A681" s="19" t="s">
        <v>171</v>
      </c>
      <c r="B681" s="19" t="s">
        <v>34</v>
      </c>
      <c r="C681" s="38" t="s">
        <v>172</v>
      </c>
      <c r="D681" s="48">
        <v>340390</v>
      </c>
      <c r="E681" s="48">
        <v>0</v>
      </c>
      <c r="F681" s="48">
        <v>0</v>
      </c>
      <c r="G681" s="48">
        <v>0</v>
      </c>
      <c r="H681" s="48">
        <v>340390</v>
      </c>
    </row>
    <row r="682" spans="1:8" ht="33" x14ac:dyDescent="0.2">
      <c r="A682" s="38"/>
      <c r="B682" s="38"/>
      <c r="C682" s="32" t="s">
        <v>173</v>
      </c>
      <c r="D682" s="52">
        <f>+D684</f>
        <v>16063</v>
      </c>
      <c r="E682" s="52">
        <f t="shared" ref="E682:H682" si="151">+E684</f>
        <v>0</v>
      </c>
      <c r="F682" s="52">
        <f t="shared" si="151"/>
        <v>0</v>
      </c>
      <c r="G682" s="52">
        <f t="shared" si="151"/>
        <v>0</v>
      </c>
      <c r="H682" s="52">
        <f t="shared" si="151"/>
        <v>16063</v>
      </c>
    </row>
    <row r="683" spans="1:8" x14ac:dyDescent="0.2">
      <c r="A683" s="19"/>
      <c r="B683" s="19"/>
      <c r="C683" s="38" t="s">
        <v>15</v>
      </c>
      <c r="D683" s="48"/>
      <c r="E683" s="48"/>
      <c r="F683" s="48"/>
      <c r="G683" s="48"/>
      <c r="H683" s="48"/>
    </row>
    <row r="684" spans="1:8" ht="49.5" x14ac:dyDescent="0.2">
      <c r="A684" s="19" t="s">
        <v>174</v>
      </c>
      <c r="B684" s="19" t="s">
        <v>17</v>
      </c>
      <c r="C684" s="38" t="s">
        <v>175</v>
      </c>
      <c r="D684" s="48">
        <v>16063</v>
      </c>
      <c r="E684" s="48">
        <v>0</v>
      </c>
      <c r="F684" s="48">
        <v>0</v>
      </c>
      <c r="G684" s="48">
        <v>0</v>
      </c>
      <c r="H684" s="48">
        <v>16063</v>
      </c>
    </row>
    <row r="685" spans="1:8" x14ac:dyDescent="0.2">
      <c r="A685" s="38"/>
      <c r="B685" s="38"/>
      <c r="C685" s="32" t="s">
        <v>176</v>
      </c>
      <c r="D685" s="52">
        <v>463100</v>
      </c>
      <c r="E685" s="52">
        <v>0</v>
      </c>
      <c r="F685" s="52">
        <v>440000</v>
      </c>
      <c r="G685" s="52">
        <v>23100</v>
      </c>
      <c r="H685" s="52">
        <v>0</v>
      </c>
    </row>
    <row r="686" spans="1:8" x14ac:dyDescent="0.2">
      <c r="A686" s="19"/>
      <c r="B686" s="19"/>
      <c r="C686" s="38" t="s">
        <v>15</v>
      </c>
      <c r="D686" s="48"/>
      <c r="E686" s="48"/>
      <c r="F686" s="48"/>
      <c r="G686" s="48"/>
      <c r="H686" s="48"/>
    </row>
    <row r="687" spans="1:8" ht="33" x14ac:dyDescent="0.2">
      <c r="A687" s="19" t="s">
        <v>177</v>
      </c>
      <c r="B687" s="19" t="s">
        <v>34</v>
      </c>
      <c r="C687" s="38" t="s">
        <v>178</v>
      </c>
      <c r="D687" s="48">
        <v>463100</v>
      </c>
      <c r="E687" s="48">
        <v>0</v>
      </c>
      <c r="F687" s="48">
        <v>440000</v>
      </c>
      <c r="G687" s="48">
        <v>23100</v>
      </c>
      <c r="H687" s="48">
        <v>0</v>
      </c>
    </row>
    <row r="688" spans="1:8" x14ac:dyDescent="0.2">
      <c r="A688" s="38"/>
      <c r="B688" s="38"/>
      <c r="C688" s="32" t="s">
        <v>179</v>
      </c>
      <c r="D688" s="52">
        <v>142000</v>
      </c>
      <c r="E688" s="52">
        <v>0</v>
      </c>
      <c r="F688" s="52">
        <v>126000</v>
      </c>
      <c r="G688" s="52">
        <v>16000</v>
      </c>
      <c r="H688" s="52">
        <v>0</v>
      </c>
    </row>
    <row r="689" spans="1:8" x14ac:dyDescent="0.2">
      <c r="A689" s="19"/>
      <c r="B689" s="19"/>
      <c r="C689" s="38" t="s">
        <v>15</v>
      </c>
      <c r="D689" s="48"/>
      <c r="E689" s="48"/>
      <c r="F689" s="48"/>
      <c r="G689" s="48"/>
      <c r="H689" s="48"/>
    </row>
    <row r="690" spans="1:8" ht="66" x14ac:dyDescent="0.2">
      <c r="A690" s="19" t="s">
        <v>180</v>
      </c>
      <c r="B690" s="19" t="s">
        <v>26</v>
      </c>
      <c r="C690" s="38" t="s">
        <v>181</v>
      </c>
      <c r="D690" s="48">
        <v>142000</v>
      </c>
      <c r="E690" s="48">
        <v>0</v>
      </c>
      <c r="F690" s="48">
        <v>126000</v>
      </c>
      <c r="G690" s="48">
        <v>16000</v>
      </c>
      <c r="H690" s="48">
        <v>0</v>
      </c>
    </row>
    <row r="691" spans="1:8" x14ac:dyDescent="0.2">
      <c r="A691" s="38"/>
      <c r="B691" s="38"/>
      <c r="C691" s="32" t="s">
        <v>182</v>
      </c>
      <c r="D691" s="52">
        <v>290000</v>
      </c>
      <c r="E691" s="52">
        <v>0</v>
      </c>
      <c r="F691" s="52">
        <v>0</v>
      </c>
      <c r="G691" s="52">
        <v>80000</v>
      </c>
      <c r="H691" s="52">
        <v>210000</v>
      </c>
    </row>
    <row r="692" spans="1:8" x14ac:dyDescent="0.2">
      <c r="A692" s="19"/>
      <c r="B692" s="19"/>
      <c r="C692" s="38" t="s">
        <v>15</v>
      </c>
      <c r="D692" s="48"/>
      <c r="E692" s="48"/>
      <c r="F692" s="48"/>
      <c r="G692" s="48"/>
      <c r="H692" s="48"/>
    </row>
    <row r="693" spans="1:8" ht="33" x14ac:dyDescent="0.2">
      <c r="A693" s="19" t="s">
        <v>183</v>
      </c>
      <c r="B693" s="19" t="s">
        <v>26</v>
      </c>
      <c r="C693" s="38" t="s">
        <v>184</v>
      </c>
      <c r="D693" s="48">
        <v>150000</v>
      </c>
      <c r="E693" s="48">
        <v>0</v>
      </c>
      <c r="F693" s="48">
        <v>0</v>
      </c>
      <c r="G693" s="48">
        <v>0</v>
      </c>
      <c r="H693" s="48">
        <v>150000</v>
      </c>
    </row>
    <row r="694" spans="1:8" ht="33" x14ac:dyDescent="0.2">
      <c r="A694" s="19" t="s">
        <v>183</v>
      </c>
      <c r="B694" s="19" t="s">
        <v>22</v>
      </c>
      <c r="C694" s="38" t="s">
        <v>185</v>
      </c>
      <c r="D694" s="48">
        <v>60000</v>
      </c>
      <c r="E694" s="48">
        <v>0</v>
      </c>
      <c r="F694" s="48">
        <v>0</v>
      </c>
      <c r="G694" s="48">
        <v>0</v>
      </c>
      <c r="H694" s="48">
        <v>60000</v>
      </c>
    </row>
    <row r="695" spans="1:8" ht="33" x14ac:dyDescent="0.2">
      <c r="A695" s="19" t="s">
        <v>183</v>
      </c>
      <c r="B695" s="19" t="s">
        <v>58</v>
      </c>
      <c r="C695" s="38" t="s">
        <v>186</v>
      </c>
      <c r="D695" s="48">
        <v>80000</v>
      </c>
      <c r="E695" s="48">
        <v>0</v>
      </c>
      <c r="F695" s="48">
        <v>0</v>
      </c>
      <c r="G695" s="48">
        <v>80000</v>
      </c>
      <c r="H695" s="48">
        <v>0</v>
      </c>
    </row>
    <row r="696" spans="1:8" x14ac:dyDescent="0.2">
      <c r="A696" s="38"/>
      <c r="B696" s="38"/>
      <c r="C696" s="32" t="s">
        <v>187</v>
      </c>
      <c r="D696" s="52">
        <v>6957</v>
      </c>
      <c r="E696" s="52">
        <v>0</v>
      </c>
      <c r="F696" s="52">
        <v>0</v>
      </c>
      <c r="G696" s="52">
        <v>0</v>
      </c>
      <c r="H696" s="52">
        <v>6957</v>
      </c>
    </row>
    <row r="697" spans="1:8" x14ac:dyDescent="0.2">
      <c r="A697" s="19"/>
      <c r="B697" s="19"/>
      <c r="C697" s="38" t="s">
        <v>15</v>
      </c>
      <c r="D697" s="48"/>
      <c r="E697" s="48"/>
      <c r="F697" s="48"/>
      <c r="G697" s="48"/>
      <c r="H697" s="48"/>
    </row>
    <row r="698" spans="1:8" ht="33" x14ac:dyDescent="0.2">
      <c r="A698" s="19" t="s">
        <v>188</v>
      </c>
      <c r="B698" s="19" t="s">
        <v>17</v>
      </c>
      <c r="C698" s="38" t="s">
        <v>189</v>
      </c>
      <c r="D698" s="48">
        <v>6957</v>
      </c>
      <c r="E698" s="48">
        <v>0</v>
      </c>
      <c r="F698" s="48">
        <v>0</v>
      </c>
      <c r="G698" s="48">
        <v>0</v>
      </c>
      <c r="H698" s="48">
        <v>6957</v>
      </c>
    </row>
    <row r="699" spans="1:8" x14ac:dyDescent="0.2">
      <c r="A699" s="38"/>
      <c r="B699" s="38"/>
      <c r="C699" s="32" t="s">
        <v>190</v>
      </c>
      <c r="D699" s="52">
        <v>3029286.2</v>
      </c>
      <c r="E699" s="52">
        <v>2684459</v>
      </c>
      <c r="F699" s="52">
        <v>57030.5</v>
      </c>
      <c r="G699" s="52">
        <v>0</v>
      </c>
      <c r="H699" s="52">
        <v>287796.7</v>
      </c>
    </row>
    <row r="700" spans="1:8" x14ac:dyDescent="0.2">
      <c r="A700" s="19"/>
      <c r="B700" s="19"/>
      <c r="C700" s="38" t="s">
        <v>15</v>
      </c>
      <c r="D700" s="48"/>
      <c r="E700" s="48"/>
      <c r="F700" s="48"/>
      <c r="G700" s="48"/>
      <c r="H700" s="48"/>
    </row>
    <row r="701" spans="1:8" ht="33" x14ac:dyDescent="0.2">
      <c r="A701" s="19" t="s">
        <v>191</v>
      </c>
      <c r="B701" s="19" t="s">
        <v>17</v>
      </c>
      <c r="C701" s="38" t="s">
        <v>192</v>
      </c>
      <c r="D701" s="48">
        <v>287796.7</v>
      </c>
      <c r="E701" s="48">
        <v>0</v>
      </c>
      <c r="F701" s="48">
        <v>0</v>
      </c>
      <c r="G701" s="48">
        <v>0</v>
      </c>
      <c r="H701" s="48">
        <v>287796.7</v>
      </c>
    </row>
    <row r="702" spans="1:8" ht="33" x14ac:dyDescent="0.2">
      <c r="A702" s="19" t="s">
        <v>191</v>
      </c>
      <c r="B702" s="19" t="s">
        <v>22</v>
      </c>
      <c r="C702" s="38" t="s">
        <v>193</v>
      </c>
      <c r="D702" s="48">
        <v>2684459</v>
      </c>
      <c r="E702" s="48">
        <v>2684459</v>
      </c>
      <c r="F702" s="48">
        <v>0</v>
      </c>
      <c r="G702" s="48">
        <v>0</v>
      </c>
      <c r="H702" s="48">
        <v>0</v>
      </c>
    </row>
    <row r="703" spans="1:8" ht="33" x14ac:dyDescent="0.2">
      <c r="A703" s="19" t="s">
        <v>191</v>
      </c>
      <c r="B703" s="19" t="s">
        <v>32</v>
      </c>
      <c r="C703" s="38" t="s">
        <v>194</v>
      </c>
      <c r="D703" s="48">
        <v>57030.5</v>
      </c>
      <c r="E703" s="48">
        <v>0</v>
      </c>
      <c r="F703" s="48">
        <v>57030.5</v>
      </c>
      <c r="G703" s="48">
        <v>0</v>
      </c>
      <c r="H703" s="48">
        <v>0</v>
      </c>
    </row>
    <row r="704" spans="1:8" x14ac:dyDescent="0.2">
      <c r="A704" s="38"/>
      <c r="B704" s="38"/>
      <c r="C704" s="32" t="s">
        <v>195</v>
      </c>
      <c r="D704" s="52">
        <v>3111128.3</v>
      </c>
      <c r="E704" s="52">
        <v>1229000</v>
      </c>
      <c r="F704" s="52">
        <v>484709.3</v>
      </c>
      <c r="G704" s="52">
        <v>43300</v>
      </c>
      <c r="H704" s="52">
        <v>1354119</v>
      </c>
    </row>
    <row r="705" spans="1:8" x14ac:dyDescent="0.2">
      <c r="A705" s="19"/>
      <c r="B705" s="19"/>
      <c r="C705" s="38" t="s">
        <v>15</v>
      </c>
      <c r="D705" s="48"/>
      <c r="E705" s="48"/>
      <c r="F705" s="48"/>
      <c r="G705" s="48"/>
      <c r="H705" s="48"/>
    </row>
    <row r="706" spans="1:8" ht="33" x14ac:dyDescent="0.2">
      <c r="A706" s="19" t="s">
        <v>196</v>
      </c>
      <c r="B706" s="19" t="s">
        <v>17</v>
      </c>
      <c r="C706" s="38" t="s">
        <v>197</v>
      </c>
      <c r="D706" s="48">
        <v>936319</v>
      </c>
      <c r="E706" s="48">
        <v>0</v>
      </c>
      <c r="F706" s="48">
        <v>0</v>
      </c>
      <c r="G706" s="48">
        <v>0</v>
      </c>
      <c r="H706" s="48">
        <v>936319</v>
      </c>
    </row>
    <row r="707" spans="1:8" ht="33" x14ac:dyDescent="0.2">
      <c r="A707" s="19" t="s">
        <v>196</v>
      </c>
      <c r="B707" s="19" t="s">
        <v>26</v>
      </c>
      <c r="C707" s="38" t="s">
        <v>198</v>
      </c>
      <c r="D707" s="48">
        <v>1757009.3</v>
      </c>
      <c r="E707" s="48">
        <v>1229000</v>
      </c>
      <c r="F707" s="48">
        <v>484709.3</v>
      </c>
      <c r="G707" s="48">
        <v>43300</v>
      </c>
      <c r="H707" s="48">
        <v>0</v>
      </c>
    </row>
    <row r="708" spans="1:8" ht="49.5" x14ac:dyDescent="0.2">
      <c r="A708" s="19" t="s">
        <v>196</v>
      </c>
      <c r="B708" s="19" t="s">
        <v>22</v>
      </c>
      <c r="C708" s="38" t="s">
        <v>199</v>
      </c>
      <c r="D708" s="48">
        <v>417800</v>
      </c>
      <c r="E708" s="48">
        <v>0</v>
      </c>
      <c r="F708" s="48">
        <v>0</v>
      </c>
      <c r="G708" s="48">
        <v>0</v>
      </c>
      <c r="H708" s="48">
        <v>417800</v>
      </c>
    </row>
    <row r="709" spans="1:8" x14ac:dyDescent="0.2">
      <c r="A709" s="38"/>
      <c r="B709" s="38"/>
      <c r="C709" s="32" t="s">
        <v>342</v>
      </c>
      <c r="D709" s="52">
        <f>+D711+D712+D713</f>
        <v>1166142.3999999999</v>
      </c>
      <c r="E709" s="52">
        <f t="shared" ref="E709:H709" si="152">+E711+E712+E713</f>
        <v>0</v>
      </c>
      <c r="F709" s="52">
        <f t="shared" si="152"/>
        <v>22632</v>
      </c>
      <c r="G709" s="52">
        <f t="shared" si="152"/>
        <v>25757</v>
      </c>
      <c r="H709" s="52">
        <f t="shared" si="152"/>
        <v>1117753.3999999999</v>
      </c>
    </row>
    <row r="710" spans="1:8" x14ac:dyDescent="0.2">
      <c r="A710" s="19"/>
      <c r="B710" s="19"/>
      <c r="C710" s="38" t="s">
        <v>15</v>
      </c>
      <c r="D710" s="48"/>
      <c r="E710" s="48"/>
      <c r="F710" s="48"/>
      <c r="G710" s="48"/>
      <c r="H710" s="48"/>
    </row>
    <row r="711" spans="1:8" ht="33" x14ac:dyDescent="0.2">
      <c r="A711" s="19">
        <v>1237</v>
      </c>
      <c r="B711" s="19">
        <v>31001</v>
      </c>
      <c r="C711" s="38" t="s">
        <v>343</v>
      </c>
      <c r="D711" s="48">
        <v>548389</v>
      </c>
      <c r="E711" s="48">
        <v>0</v>
      </c>
      <c r="F711" s="48">
        <v>22632</v>
      </c>
      <c r="G711" s="48">
        <v>25757</v>
      </c>
      <c r="H711" s="48">
        <v>500000</v>
      </c>
    </row>
    <row r="712" spans="1:8" ht="33" x14ac:dyDescent="0.2">
      <c r="A712" s="19">
        <v>1237</v>
      </c>
      <c r="B712" s="19">
        <v>31002</v>
      </c>
      <c r="C712" s="38" t="s">
        <v>344</v>
      </c>
      <c r="D712" s="48">
        <f>+H712</f>
        <v>573803.4</v>
      </c>
      <c r="E712" s="48"/>
      <c r="F712" s="48"/>
      <c r="G712" s="48"/>
      <c r="H712" s="48">
        <v>573803.4</v>
      </c>
    </row>
    <row r="713" spans="1:8" ht="49.5" x14ac:dyDescent="0.2">
      <c r="A713" s="19">
        <v>1237</v>
      </c>
      <c r="B713" s="19">
        <v>31003</v>
      </c>
      <c r="C713" s="38" t="s">
        <v>345</v>
      </c>
      <c r="D713" s="48">
        <f>+H713</f>
        <v>43950</v>
      </c>
      <c r="E713" s="48">
        <v>0</v>
      </c>
      <c r="F713" s="48">
        <v>0</v>
      </c>
      <c r="G713" s="48">
        <v>0</v>
      </c>
      <c r="H713" s="48">
        <v>43950</v>
      </c>
    </row>
    <row r="714" spans="1:8" x14ac:dyDescent="0.2">
      <c r="A714" s="38"/>
      <c r="B714" s="38"/>
      <c r="C714" s="32" t="s">
        <v>200</v>
      </c>
      <c r="D714" s="52">
        <f>+D716+D717</f>
        <v>114931.59999999999</v>
      </c>
      <c r="E714" s="52">
        <f t="shared" ref="E714:H714" si="153">+E716+E717</f>
        <v>0</v>
      </c>
      <c r="F714" s="52">
        <f t="shared" si="153"/>
        <v>0</v>
      </c>
      <c r="G714" s="52">
        <f t="shared" si="153"/>
        <v>0</v>
      </c>
      <c r="H714" s="52">
        <f t="shared" si="153"/>
        <v>114931.59999999999</v>
      </c>
    </row>
    <row r="715" spans="1:8" x14ac:dyDescent="0.2">
      <c r="A715" s="19"/>
      <c r="B715" s="19"/>
      <c r="C715" s="38" t="s">
        <v>15</v>
      </c>
      <c r="D715" s="48"/>
      <c r="E715" s="48"/>
      <c r="F715" s="48"/>
      <c r="G715" s="48"/>
      <c r="H715" s="48"/>
    </row>
    <row r="716" spans="1:8" ht="33" x14ac:dyDescent="0.2">
      <c r="A716" s="19" t="s">
        <v>201</v>
      </c>
      <c r="B716" s="19" t="s">
        <v>17</v>
      </c>
      <c r="C716" s="38" t="s">
        <v>202</v>
      </c>
      <c r="D716" s="48">
        <v>31248.2</v>
      </c>
      <c r="E716" s="48">
        <v>0</v>
      </c>
      <c r="F716" s="48">
        <v>0</v>
      </c>
      <c r="G716" s="48">
        <v>0</v>
      </c>
      <c r="H716" s="48">
        <v>31248.2</v>
      </c>
    </row>
    <row r="717" spans="1:8" ht="33" x14ac:dyDescent="0.2">
      <c r="A717" s="19" t="s">
        <v>201</v>
      </c>
      <c r="B717" s="19" t="s">
        <v>26</v>
      </c>
      <c r="C717" s="38" t="s">
        <v>704</v>
      </c>
      <c r="D717" s="48">
        <v>83683.399999999994</v>
      </c>
      <c r="E717" s="48">
        <v>0</v>
      </c>
      <c r="F717" s="48">
        <v>0</v>
      </c>
      <c r="G717" s="48">
        <v>0</v>
      </c>
      <c r="H717" s="48">
        <v>83683.399999999994</v>
      </c>
    </row>
    <row r="718" spans="1:8" x14ac:dyDescent="0.2">
      <c r="A718" s="38"/>
      <c r="B718" s="38"/>
      <c r="C718" s="32" t="s">
        <v>203</v>
      </c>
      <c r="D718" s="52">
        <v>3981.2</v>
      </c>
      <c r="E718" s="52">
        <v>0</v>
      </c>
      <c r="F718" s="52">
        <v>0</v>
      </c>
      <c r="G718" s="52">
        <v>0</v>
      </c>
      <c r="H718" s="52">
        <v>3981.2</v>
      </c>
    </row>
    <row r="719" spans="1:8" x14ac:dyDescent="0.2">
      <c r="A719" s="19"/>
      <c r="B719" s="19"/>
      <c r="C719" s="38" t="s">
        <v>15</v>
      </c>
      <c r="D719" s="48"/>
      <c r="E719" s="48"/>
      <c r="F719" s="48"/>
      <c r="G719" s="48"/>
      <c r="H719" s="48"/>
    </row>
    <row r="720" spans="1:8" ht="33" x14ac:dyDescent="0.2">
      <c r="A720" s="19" t="s">
        <v>204</v>
      </c>
      <c r="B720" s="19" t="s">
        <v>17</v>
      </c>
      <c r="C720" s="38" t="s">
        <v>205</v>
      </c>
      <c r="D720" s="48">
        <v>3981.2</v>
      </c>
      <c r="E720" s="48">
        <v>0</v>
      </c>
      <c r="F720" s="48">
        <v>0</v>
      </c>
      <c r="G720" s="48">
        <v>0</v>
      </c>
      <c r="H720" s="48">
        <v>3981.2</v>
      </c>
    </row>
    <row r="721" spans="1:8" ht="33" x14ac:dyDescent="0.2">
      <c r="A721" s="38"/>
      <c r="B721" s="38"/>
      <c r="C721" s="32" t="s">
        <v>206</v>
      </c>
      <c r="D721" s="52">
        <v>261043</v>
      </c>
      <c r="E721" s="52">
        <v>0</v>
      </c>
      <c r="F721" s="52">
        <v>261043</v>
      </c>
      <c r="G721" s="52">
        <v>0</v>
      </c>
      <c r="H721" s="52">
        <v>0</v>
      </c>
    </row>
    <row r="722" spans="1:8" x14ac:dyDescent="0.2">
      <c r="A722" s="19"/>
      <c r="B722" s="19"/>
      <c r="C722" s="38" t="s">
        <v>15</v>
      </c>
      <c r="D722" s="48"/>
      <c r="E722" s="48"/>
      <c r="F722" s="48"/>
      <c r="G722" s="48"/>
      <c r="H722" s="48"/>
    </row>
    <row r="723" spans="1:8" ht="33" x14ac:dyDescent="0.2">
      <c r="A723" s="19" t="s">
        <v>207</v>
      </c>
      <c r="B723" s="19" t="s">
        <v>17</v>
      </c>
      <c r="C723" s="38" t="s">
        <v>208</v>
      </c>
      <c r="D723" s="48">
        <v>261043</v>
      </c>
      <c r="E723" s="48">
        <v>0</v>
      </c>
      <c r="F723" s="48">
        <v>261043</v>
      </c>
      <c r="G723" s="48">
        <v>0</v>
      </c>
      <c r="H723" s="48">
        <v>0</v>
      </c>
    </row>
    <row r="724" spans="1:8" x14ac:dyDescent="0.2">
      <c r="A724" s="38"/>
      <c r="B724" s="38"/>
      <c r="C724" s="32" t="s">
        <v>209</v>
      </c>
      <c r="D724" s="52">
        <v>80981.100000000006</v>
      </c>
      <c r="E724" s="52">
        <v>0</v>
      </c>
      <c r="F724" s="52">
        <v>0</v>
      </c>
      <c r="G724" s="52">
        <v>30781.1</v>
      </c>
      <c r="H724" s="52">
        <v>50200</v>
      </c>
    </row>
    <row r="725" spans="1:8" x14ac:dyDescent="0.2">
      <c r="A725" s="19"/>
      <c r="B725" s="19"/>
      <c r="C725" s="38" t="s">
        <v>15</v>
      </c>
      <c r="D725" s="48"/>
      <c r="E725" s="48"/>
      <c r="F725" s="48"/>
      <c r="G725" s="48"/>
      <c r="H725" s="48"/>
    </row>
    <row r="726" spans="1:8" ht="33" x14ac:dyDescent="0.2">
      <c r="A726" s="19" t="s">
        <v>210</v>
      </c>
      <c r="B726" s="19" t="s">
        <v>17</v>
      </c>
      <c r="C726" s="38" t="s">
        <v>211</v>
      </c>
      <c r="D726" s="48">
        <v>45000</v>
      </c>
      <c r="E726" s="48">
        <v>0</v>
      </c>
      <c r="F726" s="48">
        <v>0</v>
      </c>
      <c r="G726" s="48">
        <v>0</v>
      </c>
      <c r="H726" s="48">
        <v>45000</v>
      </c>
    </row>
    <row r="727" spans="1:8" x14ac:dyDescent="0.2">
      <c r="A727" s="19" t="s">
        <v>210</v>
      </c>
      <c r="B727" s="19" t="s">
        <v>26</v>
      </c>
      <c r="C727" s="38" t="s">
        <v>212</v>
      </c>
      <c r="D727" s="48">
        <v>5200</v>
      </c>
      <c r="E727" s="48">
        <v>0</v>
      </c>
      <c r="F727" s="48">
        <v>0</v>
      </c>
      <c r="G727" s="48">
        <v>0</v>
      </c>
      <c r="H727" s="48">
        <v>5200</v>
      </c>
    </row>
    <row r="728" spans="1:8" ht="33" x14ac:dyDescent="0.2">
      <c r="A728" s="19" t="s">
        <v>210</v>
      </c>
      <c r="B728" s="19" t="s">
        <v>22</v>
      </c>
      <c r="C728" s="38" t="s">
        <v>213</v>
      </c>
      <c r="D728" s="48">
        <v>30781.1</v>
      </c>
      <c r="E728" s="48">
        <v>0</v>
      </c>
      <c r="F728" s="48">
        <v>0</v>
      </c>
      <c r="G728" s="48">
        <v>30781.1</v>
      </c>
      <c r="H728" s="48">
        <v>0</v>
      </c>
    </row>
    <row r="729" spans="1:8" x14ac:dyDescent="0.2">
      <c r="A729" s="38"/>
      <c r="B729" s="38"/>
      <c r="C729" s="32" t="s">
        <v>331</v>
      </c>
      <c r="D729" s="52">
        <v>257701</v>
      </c>
      <c r="E729" s="52">
        <v>0</v>
      </c>
      <c r="F729" s="52">
        <v>0</v>
      </c>
      <c r="G729" s="52">
        <v>0</v>
      </c>
      <c r="H729" s="52">
        <v>257701</v>
      </c>
    </row>
    <row r="730" spans="1:8" x14ac:dyDescent="0.2">
      <c r="A730" s="19"/>
      <c r="B730" s="19"/>
      <c r="C730" s="38" t="s">
        <v>15</v>
      </c>
      <c r="D730" s="48"/>
      <c r="E730" s="48"/>
      <c r="F730" s="48"/>
      <c r="G730" s="48"/>
      <c r="H730" s="48"/>
    </row>
    <row r="731" spans="1:8" ht="33" x14ac:dyDescent="0.2">
      <c r="A731" s="19" t="s">
        <v>214</v>
      </c>
      <c r="B731" s="19" t="s">
        <v>17</v>
      </c>
      <c r="C731" s="38" t="s">
        <v>215</v>
      </c>
      <c r="D731" s="48">
        <v>57701</v>
      </c>
      <c r="E731" s="48">
        <v>0</v>
      </c>
      <c r="F731" s="48">
        <v>0</v>
      </c>
      <c r="G731" s="48">
        <v>0</v>
      </c>
      <c r="H731" s="48">
        <v>57701</v>
      </c>
    </row>
    <row r="732" spans="1:8" ht="33" x14ac:dyDescent="0.2">
      <c r="A732" s="19" t="s">
        <v>214</v>
      </c>
      <c r="B732" s="19" t="s">
        <v>22</v>
      </c>
      <c r="C732" s="38" t="s">
        <v>216</v>
      </c>
      <c r="D732" s="48">
        <v>200000</v>
      </c>
      <c r="E732" s="48">
        <v>0</v>
      </c>
      <c r="F732" s="48">
        <v>0</v>
      </c>
      <c r="G732" s="48">
        <v>0</v>
      </c>
      <c r="H732" s="48">
        <v>200000</v>
      </c>
    </row>
    <row r="733" spans="1:8" x14ac:dyDescent="0.2">
      <c r="A733" s="19"/>
      <c r="B733" s="19"/>
      <c r="C733" s="38"/>
      <c r="D733" s="48"/>
      <c r="E733" s="48"/>
      <c r="F733" s="48"/>
      <c r="G733" s="48"/>
      <c r="H733" s="48"/>
    </row>
    <row r="734" spans="1:8" x14ac:dyDescent="0.2">
      <c r="A734" s="38"/>
      <c r="B734" s="38"/>
      <c r="C734" s="32" t="s">
        <v>332</v>
      </c>
      <c r="D734" s="52">
        <f>+D736+D763+D768+D771+D772</f>
        <v>2636694</v>
      </c>
      <c r="E734" s="52">
        <f>+E736+E763+E768+E771+E772</f>
        <v>1941320</v>
      </c>
      <c r="F734" s="52">
        <f>+F736+F763+F768+F771+F772</f>
        <v>0</v>
      </c>
      <c r="G734" s="52">
        <f>+G736+G763+G768+G771+G772</f>
        <v>665530</v>
      </c>
      <c r="H734" s="52">
        <f>+H736+H763+H768+H771+H772</f>
        <v>29844</v>
      </c>
    </row>
    <row r="735" spans="1:8" x14ac:dyDescent="0.2">
      <c r="A735" s="19"/>
      <c r="B735" s="19"/>
      <c r="C735" s="39" t="s">
        <v>15</v>
      </c>
      <c r="D735" s="48"/>
      <c r="E735" s="48"/>
      <c r="F735" s="48"/>
      <c r="G735" s="48"/>
      <c r="H735" s="48"/>
    </row>
    <row r="736" spans="1:8" ht="33" x14ac:dyDescent="0.2">
      <c r="A736" s="19" t="s">
        <v>217</v>
      </c>
      <c r="B736" s="19" t="s">
        <v>218</v>
      </c>
      <c r="C736" s="38" t="s">
        <v>219</v>
      </c>
      <c r="D736" s="48">
        <f>SUM(D738:D762)</f>
        <v>292000</v>
      </c>
      <c r="E736" s="48">
        <f t="shared" ref="E736:F736" si="154">SUM(E738:E762)</f>
        <v>0</v>
      </c>
      <c r="F736" s="48">
        <f t="shared" si="154"/>
        <v>0</v>
      </c>
      <c r="G736" s="48">
        <f>SUM(G738:G762)</f>
        <v>292000</v>
      </c>
      <c r="H736" s="48">
        <f>SUM(H738:H762)</f>
        <v>0</v>
      </c>
    </row>
    <row r="737" spans="1:8" x14ac:dyDescent="0.2">
      <c r="A737" s="19"/>
      <c r="B737" s="19"/>
      <c r="C737" s="39" t="s">
        <v>320</v>
      </c>
      <c r="D737" s="48"/>
      <c r="E737" s="48"/>
      <c r="F737" s="48"/>
      <c r="G737" s="48"/>
      <c r="H737" s="48"/>
    </row>
    <row r="738" spans="1:8" ht="101.25" customHeight="1" x14ac:dyDescent="0.2">
      <c r="A738" s="19"/>
      <c r="B738" s="19"/>
      <c r="C738" s="39" t="s">
        <v>674</v>
      </c>
      <c r="D738" s="45">
        <f>SUM(E738:H738)</f>
        <v>11700</v>
      </c>
      <c r="E738" s="53"/>
      <c r="F738" s="53"/>
      <c r="G738" s="45">
        <v>11700</v>
      </c>
      <c r="H738" s="53"/>
    </row>
    <row r="739" spans="1:8" ht="41.25" customHeight="1" x14ac:dyDescent="0.2">
      <c r="A739" s="19"/>
      <c r="B739" s="19"/>
      <c r="C739" s="39" t="s">
        <v>675</v>
      </c>
      <c r="D739" s="45">
        <f t="shared" ref="D739:D762" si="155">SUM(E739:H739)</f>
        <v>10000</v>
      </c>
      <c r="E739" s="53"/>
      <c r="F739" s="53"/>
      <c r="G739" s="45">
        <v>10000</v>
      </c>
      <c r="H739" s="53"/>
    </row>
    <row r="740" spans="1:8" ht="41.25" customHeight="1" x14ac:dyDescent="0.2">
      <c r="A740" s="19"/>
      <c r="B740" s="19"/>
      <c r="C740" s="39" t="s">
        <v>689</v>
      </c>
      <c r="D740" s="45">
        <f t="shared" si="155"/>
        <v>14000</v>
      </c>
      <c r="E740" s="53"/>
      <c r="F740" s="53"/>
      <c r="G740" s="45">
        <v>14000</v>
      </c>
      <c r="H740" s="53"/>
    </row>
    <row r="741" spans="1:8" ht="41.25" customHeight="1" x14ac:dyDescent="0.2">
      <c r="A741" s="19"/>
      <c r="B741" s="19"/>
      <c r="C741" s="39" t="s">
        <v>688</v>
      </c>
      <c r="D741" s="45">
        <f t="shared" si="155"/>
        <v>8518</v>
      </c>
      <c r="E741" s="53"/>
      <c r="F741" s="53"/>
      <c r="G741" s="45">
        <v>8518</v>
      </c>
      <c r="H741" s="53"/>
    </row>
    <row r="742" spans="1:8" ht="54.75" customHeight="1" x14ac:dyDescent="0.2">
      <c r="A742" s="19"/>
      <c r="B742" s="19"/>
      <c r="C742" s="39" t="s">
        <v>690</v>
      </c>
      <c r="D742" s="45">
        <f t="shared" si="155"/>
        <v>12000</v>
      </c>
      <c r="E742" s="53"/>
      <c r="F742" s="53"/>
      <c r="G742" s="45">
        <v>12000</v>
      </c>
      <c r="H742" s="53"/>
    </row>
    <row r="743" spans="1:8" ht="54.75" customHeight="1" x14ac:dyDescent="0.2">
      <c r="A743" s="19"/>
      <c r="B743" s="19"/>
      <c r="C743" s="39" t="s">
        <v>691</v>
      </c>
      <c r="D743" s="45">
        <f t="shared" si="155"/>
        <v>8000</v>
      </c>
      <c r="E743" s="53"/>
      <c r="F743" s="53"/>
      <c r="G743" s="45">
        <v>8000</v>
      </c>
      <c r="H743" s="53"/>
    </row>
    <row r="744" spans="1:8" ht="54.75" customHeight="1" x14ac:dyDescent="0.2">
      <c r="A744" s="19"/>
      <c r="B744" s="19"/>
      <c r="C744" s="39" t="s">
        <v>692</v>
      </c>
      <c r="D744" s="45">
        <f t="shared" si="155"/>
        <v>8000</v>
      </c>
      <c r="E744" s="53"/>
      <c r="F744" s="53"/>
      <c r="G744" s="45">
        <v>8000</v>
      </c>
      <c r="H744" s="53"/>
    </row>
    <row r="745" spans="1:8" ht="54.75" customHeight="1" x14ac:dyDescent="0.2">
      <c r="A745" s="19"/>
      <c r="B745" s="19"/>
      <c r="C745" s="39" t="s">
        <v>686</v>
      </c>
      <c r="D745" s="45">
        <f t="shared" si="155"/>
        <v>12000</v>
      </c>
      <c r="E745" s="53"/>
      <c r="F745" s="53"/>
      <c r="G745" s="45">
        <v>12000</v>
      </c>
      <c r="H745" s="53"/>
    </row>
    <row r="746" spans="1:8" ht="54.75" customHeight="1" x14ac:dyDescent="0.2">
      <c r="A746" s="19"/>
      <c r="B746" s="19"/>
      <c r="C746" s="39" t="s">
        <v>693</v>
      </c>
      <c r="D746" s="45">
        <f t="shared" si="155"/>
        <v>10000</v>
      </c>
      <c r="E746" s="53"/>
      <c r="F746" s="53"/>
      <c r="G746" s="45">
        <v>10000</v>
      </c>
      <c r="H746" s="53"/>
    </row>
    <row r="747" spans="1:8" ht="54.75" customHeight="1" x14ac:dyDescent="0.2">
      <c r="A747" s="19"/>
      <c r="B747" s="19"/>
      <c r="C747" s="39" t="s">
        <v>687</v>
      </c>
      <c r="D747" s="45">
        <f t="shared" si="155"/>
        <v>12000</v>
      </c>
      <c r="E747" s="53"/>
      <c r="F747" s="53"/>
      <c r="G747" s="45">
        <v>12000</v>
      </c>
      <c r="H747" s="53"/>
    </row>
    <row r="748" spans="1:8" ht="54.75" customHeight="1" x14ac:dyDescent="0.2">
      <c r="A748" s="19"/>
      <c r="B748" s="19"/>
      <c r="C748" s="39" t="s">
        <v>694</v>
      </c>
      <c r="D748" s="45">
        <f t="shared" si="155"/>
        <v>13000</v>
      </c>
      <c r="E748" s="53"/>
      <c r="F748" s="53"/>
      <c r="G748" s="45">
        <v>13000</v>
      </c>
      <c r="H748" s="53"/>
    </row>
    <row r="749" spans="1:8" ht="65.25" customHeight="1" x14ac:dyDescent="0.2">
      <c r="A749" s="19"/>
      <c r="B749" s="19"/>
      <c r="C749" s="39" t="s">
        <v>695</v>
      </c>
      <c r="D749" s="45">
        <f t="shared" si="155"/>
        <v>15000</v>
      </c>
      <c r="E749" s="53"/>
      <c r="F749" s="53"/>
      <c r="G749" s="45">
        <v>15000</v>
      </c>
      <c r="H749" s="53"/>
    </row>
    <row r="750" spans="1:8" ht="67.5" x14ac:dyDescent="0.2">
      <c r="A750" s="19"/>
      <c r="B750" s="19"/>
      <c r="C750" s="39" t="s">
        <v>696</v>
      </c>
      <c r="D750" s="45">
        <f t="shared" si="155"/>
        <v>15000</v>
      </c>
      <c r="E750" s="53"/>
      <c r="F750" s="53"/>
      <c r="G750" s="45">
        <v>15000</v>
      </c>
      <c r="H750" s="53"/>
    </row>
    <row r="751" spans="1:8" ht="40.5" x14ac:dyDescent="0.2">
      <c r="A751" s="19"/>
      <c r="B751" s="19"/>
      <c r="C751" s="39" t="s">
        <v>676</v>
      </c>
      <c r="D751" s="45">
        <f t="shared" si="155"/>
        <v>12000</v>
      </c>
      <c r="E751" s="53"/>
      <c r="F751" s="53"/>
      <c r="G751" s="45">
        <v>12000</v>
      </c>
      <c r="H751" s="53"/>
    </row>
    <row r="752" spans="1:8" ht="40.5" x14ac:dyDescent="0.2">
      <c r="A752" s="19"/>
      <c r="B752" s="19"/>
      <c r="C752" s="39" t="s">
        <v>677</v>
      </c>
      <c r="D752" s="45">
        <f t="shared" si="155"/>
        <v>13000</v>
      </c>
      <c r="E752" s="53"/>
      <c r="F752" s="53"/>
      <c r="G752" s="45">
        <v>13000</v>
      </c>
      <c r="H752" s="53"/>
    </row>
    <row r="753" spans="1:8" ht="40.5" x14ac:dyDescent="0.2">
      <c r="A753" s="19"/>
      <c r="B753" s="19"/>
      <c r="C753" s="39" t="s">
        <v>678</v>
      </c>
      <c r="D753" s="45">
        <f t="shared" si="155"/>
        <v>12000</v>
      </c>
      <c r="E753" s="53"/>
      <c r="F753" s="53"/>
      <c r="G753" s="45">
        <v>12000</v>
      </c>
      <c r="H753" s="53"/>
    </row>
    <row r="754" spans="1:8" ht="27" x14ac:dyDescent="0.2">
      <c r="A754" s="19"/>
      <c r="B754" s="19"/>
      <c r="C754" s="39" t="s">
        <v>679</v>
      </c>
      <c r="D754" s="45">
        <f t="shared" si="155"/>
        <v>10000</v>
      </c>
      <c r="E754" s="53"/>
      <c r="F754" s="53"/>
      <c r="G754" s="45">
        <v>10000</v>
      </c>
      <c r="H754" s="53"/>
    </row>
    <row r="755" spans="1:8" ht="38.25" customHeight="1" x14ac:dyDescent="0.2">
      <c r="A755" s="19"/>
      <c r="B755" s="19"/>
      <c r="C755" s="39" t="s">
        <v>341</v>
      </c>
      <c r="D755" s="45">
        <f t="shared" si="155"/>
        <v>10000</v>
      </c>
      <c r="E755" s="53"/>
      <c r="F755" s="53"/>
      <c r="G755" s="45">
        <v>10000</v>
      </c>
      <c r="H755" s="53"/>
    </row>
    <row r="756" spans="1:8" ht="38.25" customHeight="1" x14ac:dyDescent="0.2">
      <c r="A756" s="19"/>
      <c r="B756" s="19"/>
      <c r="C756" s="39" t="s">
        <v>680</v>
      </c>
      <c r="D756" s="45">
        <f t="shared" si="155"/>
        <v>10000</v>
      </c>
      <c r="E756" s="53"/>
      <c r="F756" s="53"/>
      <c r="G756" s="45">
        <v>10000</v>
      </c>
      <c r="H756" s="53"/>
    </row>
    <row r="757" spans="1:8" ht="93" customHeight="1" x14ac:dyDescent="0.2">
      <c r="A757" s="19"/>
      <c r="B757" s="19"/>
      <c r="C757" s="39" t="s">
        <v>681</v>
      </c>
      <c r="D757" s="45">
        <f t="shared" si="155"/>
        <v>6792</v>
      </c>
      <c r="E757" s="53"/>
      <c r="F757" s="53"/>
      <c r="G757" s="45">
        <v>6792</v>
      </c>
      <c r="H757" s="53"/>
    </row>
    <row r="758" spans="1:8" ht="59.25" customHeight="1" x14ac:dyDescent="0.2">
      <c r="A758" s="19"/>
      <c r="B758" s="19"/>
      <c r="C758" s="39" t="s">
        <v>682</v>
      </c>
      <c r="D758" s="45">
        <f t="shared" si="155"/>
        <v>24990</v>
      </c>
      <c r="E758" s="53"/>
      <c r="F758" s="53"/>
      <c r="G758" s="45">
        <v>24990</v>
      </c>
      <c r="H758" s="53"/>
    </row>
    <row r="759" spans="1:8" ht="31.5" customHeight="1" x14ac:dyDescent="0.2">
      <c r="A759" s="19"/>
      <c r="B759" s="19"/>
      <c r="C759" s="39" t="s">
        <v>683</v>
      </c>
      <c r="D759" s="45">
        <f t="shared" si="155"/>
        <v>10000</v>
      </c>
      <c r="E759" s="53"/>
      <c r="F759" s="53"/>
      <c r="G759" s="45">
        <v>10000</v>
      </c>
      <c r="H759" s="53"/>
    </row>
    <row r="760" spans="1:8" ht="42" customHeight="1" x14ac:dyDescent="0.2">
      <c r="A760" s="19"/>
      <c r="B760" s="19"/>
      <c r="C760" s="39" t="s">
        <v>717</v>
      </c>
      <c r="D760" s="45">
        <f t="shared" si="155"/>
        <v>12000</v>
      </c>
      <c r="E760" s="53"/>
      <c r="F760" s="53"/>
      <c r="G760" s="45">
        <v>12000</v>
      </c>
      <c r="H760" s="53"/>
    </row>
    <row r="761" spans="1:8" ht="33" customHeight="1" x14ac:dyDescent="0.2">
      <c r="A761" s="19"/>
      <c r="B761" s="19"/>
      <c r="C761" s="39" t="s">
        <v>684</v>
      </c>
      <c r="D761" s="45">
        <f t="shared" si="155"/>
        <v>12000</v>
      </c>
      <c r="E761" s="53"/>
      <c r="F761" s="53"/>
      <c r="G761" s="45">
        <v>12000</v>
      </c>
      <c r="H761" s="53"/>
    </row>
    <row r="762" spans="1:8" ht="33" customHeight="1" x14ac:dyDescent="0.2">
      <c r="A762" s="19"/>
      <c r="B762" s="19"/>
      <c r="C762" s="39" t="s">
        <v>685</v>
      </c>
      <c r="D762" s="45">
        <f t="shared" si="155"/>
        <v>10000</v>
      </c>
      <c r="E762" s="53"/>
      <c r="F762" s="53"/>
      <c r="G762" s="45">
        <v>10000</v>
      </c>
      <c r="H762" s="53"/>
    </row>
    <row r="763" spans="1:8" ht="49.5" x14ac:dyDescent="0.2">
      <c r="A763" s="19" t="s">
        <v>217</v>
      </c>
      <c r="B763" s="19" t="s">
        <v>146</v>
      </c>
      <c r="C763" s="38" t="s">
        <v>220</v>
      </c>
      <c r="D763" s="48">
        <f>SUM(D765:D767)</f>
        <v>298530</v>
      </c>
      <c r="E763" s="48">
        <f t="shared" ref="E763:F763" si="156">SUM(E765:E767)</f>
        <v>0</v>
      </c>
      <c r="F763" s="48">
        <f t="shared" si="156"/>
        <v>0</v>
      </c>
      <c r="G763" s="48">
        <f>SUM(G765:G767)</f>
        <v>298530</v>
      </c>
      <c r="H763" s="48">
        <f>SUM(H765:H767)</f>
        <v>0</v>
      </c>
    </row>
    <row r="764" spans="1:8" x14ac:dyDescent="0.2">
      <c r="A764" s="19"/>
      <c r="B764" s="19"/>
      <c r="C764" s="39" t="s">
        <v>320</v>
      </c>
      <c r="D764" s="48"/>
      <c r="E764" s="48"/>
      <c r="F764" s="48"/>
      <c r="G764" s="48"/>
      <c r="H764" s="48"/>
    </row>
    <row r="765" spans="1:8" ht="64.5" customHeight="1" x14ac:dyDescent="0.2">
      <c r="A765" s="19"/>
      <c r="B765" s="19"/>
      <c r="C765" s="39" t="s">
        <v>337</v>
      </c>
      <c r="D765" s="45">
        <f>SUM(E765:H765)</f>
        <v>97440</v>
      </c>
      <c r="E765" s="45"/>
      <c r="F765" s="45"/>
      <c r="G765" s="45">
        <v>97440</v>
      </c>
      <c r="H765" s="51"/>
    </row>
    <row r="766" spans="1:8" ht="64.5" customHeight="1" x14ac:dyDescent="0.2">
      <c r="A766" s="19"/>
      <c r="B766" s="19"/>
      <c r="C766" s="39" t="s">
        <v>338</v>
      </c>
      <c r="D766" s="45">
        <f t="shared" ref="D766:D767" si="157">SUM(E766:H766)</f>
        <v>195600</v>
      </c>
      <c r="E766" s="45"/>
      <c r="F766" s="45"/>
      <c r="G766" s="45">
        <v>195600</v>
      </c>
      <c r="H766" s="51"/>
    </row>
    <row r="767" spans="1:8" ht="91.5" customHeight="1" x14ac:dyDescent="0.2">
      <c r="A767" s="19"/>
      <c r="B767" s="19"/>
      <c r="C767" s="39" t="s">
        <v>339</v>
      </c>
      <c r="D767" s="45">
        <f t="shared" si="157"/>
        <v>5490</v>
      </c>
      <c r="E767" s="45"/>
      <c r="F767" s="45"/>
      <c r="G767" s="45">
        <v>5490</v>
      </c>
      <c r="H767" s="51"/>
    </row>
    <row r="768" spans="1:8" ht="33" x14ac:dyDescent="0.2">
      <c r="A768" s="19" t="s">
        <v>217</v>
      </c>
      <c r="B768" s="19" t="s">
        <v>61</v>
      </c>
      <c r="C768" s="38" t="s">
        <v>221</v>
      </c>
      <c r="D768" s="48">
        <f>+D770</f>
        <v>1941320</v>
      </c>
      <c r="E768" s="48">
        <f>+E770</f>
        <v>1941320</v>
      </c>
      <c r="F768" s="48">
        <f t="shared" ref="F768:H768" si="158">+F770</f>
        <v>0</v>
      </c>
      <c r="G768" s="48">
        <f t="shared" si="158"/>
        <v>0</v>
      </c>
      <c r="H768" s="48">
        <f t="shared" si="158"/>
        <v>0</v>
      </c>
    </row>
    <row r="769" spans="1:8" x14ac:dyDescent="0.2">
      <c r="A769" s="19"/>
      <c r="B769" s="19"/>
      <c r="C769" s="39" t="s">
        <v>320</v>
      </c>
      <c r="D769" s="48"/>
      <c r="E769" s="48"/>
      <c r="F769" s="48"/>
      <c r="G769" s="48"/>
      <c r="H769" s="48"/>
    </row>
    <row r="770" spans="1:8" ht="39" customHeight="1" x14ac:dyDescent="0.2">
      <c r="A770" s="19"/>
      <c r="B770" s="19"/>
      <c r="C770" s="39" t="s">
        <v>340</v>
      </c>
      <c r="D770" s="48">
        <f>SUM(E770:H770)</f>
        <v>1941320</v>
      </c>
      <c r="E770" s="48">
        <v>1941320</v>
      </c>
      <c r="F770" s="48"/>
      <c r="G770" s="48"/>
      <c r="H770" s="48"/>
    </row>
    <row r="771" spans="1:8" ht="33" x14ac:dyDescent="0.2">
      <c r="A771" s="19" t="s">
        <v>217</v>
      </c>
      <c r="B771" s="19" t="s">
        <v>222</v>
      </c>
      <c r="C771" s="38" t="s">
        <v>223</v>
      </c>
      <c r="D771" s="48">
        <f>SUM(E771:H771)</f>
        <v>75000</v>
      </c>
      <c r="E771" s="48">
        <v>0</v>
      </c>
      <c r="F771" s="48">
        <v>0</v>
      </c>
      <c r="G771" s="48">
        <v>75000</v>
      </c>
      <c r="H771" s="48">
        <v>0</v>
      </c>
    </row>
    <row r="772" spans="1:8" ht="49.5" x14ac:dyDescent="0.2">
      <c r="A772" s="19" t="s">
        <v>217</v>
      </c>
      <c r="B772" s="19" t="s">
        <v>17</v>
      </c>
      <c r="C772" s="38" t="s">
        <v>224</v>
      </c>
      <c r="D772" s="48">
        <f>SUM(E772:H772)</f>
        <v>29844</v>
      </c>
      <c r="E772" s="48">
        <v>0</v>
      </c>
      <c r="F772" s="48">
        <v>0</v>
      </c>
      <c r="G772" s="48">
        <v>0</v>
      </c>
      <c r="H772" s="48">
        <v>29844</v>
      </c>
    </row>
    <row r="773" spans="1:8" x14ac:dyDescent="0.2">
      <c r="A773" s="19"/>
      <c r="B773" s="19"/>
      <c r="C773" s="38"/>
      <c r="D773" s="48"/>
      <c r="E773" s="48"/>
      <c r="F773" s="48"/>
      <c r="G773" s="48"/>
      <c r="H773" s="48"/>
    </row>
    <row r="774" spans="1:8" x14ac:dyDescent="0.2">
      <c r="A774" s="38"/>
      <c r="B774" s="38"/>
      <c r="C774" s="32" t="s">
        <v>333</v>
      </c>
      <c r="D774" s="52">
        <v>4693</v>
      </c>
      <c r="E774" s="52">
        <v>0</v>
      </c>
      <c r="F774" s="52">
        <v>0</v>
      </c>
      <c r="G774" s="52">
        <v>0</v>
      </c>
      <c r="H774" s="52">
        <v>4693</v>
      </c>
    </row>
    <row r="775" spans="1:8" x14ac:dyDescent="0.2">
      <c r="A775" s="19"/>
      <c r="B775" s="19"/>
      <c r="C775" s="38" t="s">
        <v>15</v>
      </c>
      <c r="D775" s="48"/>
      <c r="E775" s="48"/>
      <c r="F775" s="48"/>
      <c r="G775" s="48"/>
      <c r="H775" s="48"/>
    </row>
    <row r="776" spans="1:8" ht="33" x14ac:dyDescent="0.2">
      <c r="A776" s="19" t="s">
        <v>225</v>
      </c>
      <c r="B776" s="19" t="s">
        <v>17</v>
      </c>
      <c r="C776" s="38" t="s">
        <v>226</v>
      </c>
      <c r="D776" s="48">
        <v>4693</v>
      </c>
      <c r="E776" s="48">
        <v>0</v>
      </c>
      <c r="F776" s="48">
        <v>0</v>
      </c>
      <c r="G776" s="48">
        <v>0</v>
      </c>
      <c r="H776" s="48">
        <v>4693</v>
      </c>
    </row>
    <row r="777" spans="1:8" x14ac:dyDescent="0.2">
      <c r="A777" s="19"/>
      <c r="B777" s="19"/>
      <c r="C777" s="38"/>
      <c r="D777" s="48"/>
      <c r="E777" s="48"/>
      <c r="F777" s="48"/>
      <c r="G777" s="48"/>
      <c r="H777" s="48"/>
    </row>
    <row r="778" spans="1:8" x14ac:dyDescent="0.2">
      <c r="A778" s="38"/>
      <c r="B778" s="38"/>
      <c r="C778" s="32" t="s">
        <v>334</v>
      </c>
      <c r="D778" s="52">
        <f>+D780+D781</f>
        <v>117830.8</v>
      </c>
      <c r="E778" s="52">
        <f t="shared" ref="E778:H778" si="159">+E780+E781</f>
        <v>0</v>
      </c>
      <c r="F778" s="52">
        <f t="shared" si="159"/>
        <v>0</v>
      </c>
      <c r="G778" s="52">
        <f t="shared" si="159"/>
        <v>40950</v>
      </c>
      <c r="H778" s="52">
        <f t="shared" si="159"/>
        <v>76880.800000000003</v>
      </c>
    </row>
    <row r="779" spans="1:8" x14ac:dyDescent="0.2">
      <c r="A779" s="19"/>
      <c r="B779" s="19"/>
      <c r="C779" s="38" t="s">
        <v>15</v>
      </c>
      <c r="D779" s="48"/>
      <c r="E779" s="48"/>
      <c r="F779" s="48"/>
      <c r="G779" s="48"/>
      <c r="H779" s="48"/>
    </row>
    <row r="780" spans="1:8" ht="33" x14ac:dyDescent="0.2">
      <c r="A780" s="19" t="s">
        <v>227</v>
      </c>
      <c r="B780" s="19" t="s">
        <v>17</v>
      </c>
      <c r="C780" s="38" t="s">
        <v>228</v>
      </c>
      <c r="D780" s="48">
        <v>76880.800000000003</v>
      </c>
      <c r="E780" s="48">
        <v>0</v>
      </c>
      <c r="F780" s="48">
        <v>0</v>
      </c>
      <c r="G780" s="48">
        <v>0</v>
      </c>
      <c r="H780" s="48">
        <v>76880.800000000003</v>
      </c>
    </row>
    <row r="781" spans="1:8" ht="33" x14ac:dyDescent="0.2">
      <c r="A781" s="19" t="s">
        <v>227</v>
      </c>
      <c r="B781" s="19" t="s">
        <v>22</v>
      </c>
      <c r="C781" s="38" t="s">
        <v>711</v>
      </c>
      <c r="D781" s="48">
        <v>40950</v>
      </c>
      <c r="E781" s="48">
        <v>0</v>
      </c>
      <c r="F781" s="48">
        <v>0</v>
      </c>
      <c r="G781" s="48">
        <v>40950</v>
      </c>
      <c r="H781" s="48">
        <v>0</v>
      </c>
    </row>
    <row r="782" spans="1:8" x14ac:dyDescent="0.2">
      <c r="A782" s="38"/>
      <c r="B782" s="38"/>
      <c r="C782" s="32" t="s">
        <v>229</v>
      </c>
      <c r="D782" s="52">
        <v>5400</v>
      </c>
      <c r="E782" s="52">
        <v>0</v>
      </c>
      <c r="F782" s="52">
        <v>0</v>
      </c>
      <c r="G782" s="52">
        <v>0</v>
      </c>
      <c r="H782" s="52">
        <v>5400</v>
      </c>
    </row>
    <row r="783" spans="1:8" x14ac:dyDescent="0.2">
      <c r="A783" s="19"/>
      <c r="B783" s="19"/>
      <c r="C783" s="38" t="s">
        <v>15</v>
      </c>
      <c r="D783" s="48"/>
      <c r="E783" s="48"/>
      <c r="F783" s="48"/>
      <c r="G783" s="48"/>
      <c r="H783" s="48"/>
    </row>
    <row r="784" spans="1:8" ht="33" x14ac:dyDescent="0.2">
      <c r="A784" s="19" t="s">
        <v>230</v>
      </c>
      <c r="B784" s="19" t="s">
        <v>17</v>
      </c>
      <c r="C784" s="38" t="s">
        <v>231</v>
      </c>
      <c r="D784" s="48">
        <v>5400</v>
      </c>
      <c r="E784" s="48">
        <v>0</v>
      </c>
      <c r="F784" s="48">
        <v>0</v>
      </c>
      <c r="G784" s="48">
        <v>0</v>
      </c>
      <c r="H784" s="48">
        <v>5400</v>
      </c>
    </row>
    <row r="785" spans="1:8" x14ac:dyDescent="0.2">
      <c r="A785" s="38"/>
      <c r="B785" s="38"/>
      <c r="C785" s="32" t="s">
        <v>232</v>
      </c>
      <c r="D785" s="52">
        <v>3000</v>
      </c>
      <c r="E785" s="52">
        <v>0</v>
      </c>
      <c r="F785" s="52">
        <v>0</v>
      </c>
      <c r="G785" s="52">
        <v>0</v>
      </c>
      <c r="H785" s="52">
        <v>3000</v>
      </c>
    </row>
    <row r="786" spans="1:8" x14ac:dyDescent="0.2">
      <c r="A786" s="19"/>
      <c r="B786" s="19"/>
      <c r="C786" s="38" t="s">
        <v>15</v>
      </c>
      <c r="D786" s="48"/>
      <c r="E786" s="48"/>
      <c r="F786" s="48"/>
      <c r="G786" s="48"/>
      <c r="H786" s="48"/>
    </row>
    <row r="787" spans="1:8" ht="33" x14ac:dyDescent="0.2">
      <c r="A787" s="19" t="s">
        <v>233</v>
      </c>
      <c r="B787" s="19" t="s">
        <v>17</v>
      </c>
      <c r="C787" s="38" t="s">
        <v>234</v>
      </c>
      <c r="D787" s="48">
        <v>3000</v>
      </c>
      <c r="E787" s="48">
        <v>0</v>
      </c>
      <c r="F787" s="48">
        <v>0</v>
      </c>
      <c r="G787" s="48">
        <v>0</v>
      </c>
      <c r="H787" s="48">
        <v>3000</v>
      </c>
    </row>
    <row r="788" spans="1:8" x14ac:dyDescent="0.2">
      <c r="A788" s="38"/>
      <c r="B788" s="38"/>
      <c r="C788" s="32" t="s">
        <v>235</v>
      </c>
      <c r="D788" s="52">
        <v>5100</v>
      </c>
      <c r="E788" s="52">
        <v>0</v>
      </c>
      <c r="F788" s="52">
        <v>0</v>
      </c>
      <c r="G788" s="52">
        <v>0</v>
      </c>
      <c r="H788" s="52">
        <v>5100</v>
      </c>
    </row>
    <row r="789" spans="1:8" x14ac:dyDescent="0.2">
      <c r="A789" s="19"/>
      <c r="B789" s="19"/>
      <c r="C789" s="38" t="s">
        <v>15</v>
      </c>
      <c r="D789" s="48"/>
      <c r="E789" s="48"/>
      <c r="F789" s="48"/>
      <c r="G789" s="48"/>
      <c r="H789" s="48"/>
    </row>
    <row r="790" spans="1:8" ht="33" x14ac:dyDescent="0.2">
      <c r="A790" s="19" t="s">
        <v>236</v>
      </c>
      <c r="B790" s="19" t="s">
        <v>17</v>
      </c>
      <c r="C790" s="38" t="s">
        <v>237</v>
      </c>
      <c r="D790" s="48">
        <v>5100</v>
      </c>
      <c r="E790" s="48">
        <v>0</v>
      </c>
      <c r="F790" s="48">
        <v>0</v>
      </c>
      <c r="G790" s="48">
        <v>0</v>
      </c>
      <c r="H790" s="48">
        <v>5100</v>
      </c>
    </row>
    <row r="791" spans="1:8" x14ac:dyDescent="0.2">
      <c r="A791" s="38"/>
      <c r="B791" s="38"/>
      <c r="C791" s="32" t="s">
        <v>238</v>
      </c>
      <c r="D791" s="52">
        <v>6250</v>
      </c>
      <c r="E791" s="52">
        <v>0</v>
      </c>
      <c r="F791" s="52">
        <v>0</v>
      </c>
      <c r="G791" s="52">
        <v>0</v>
      </c>
      <c r="H791" s="52">
        <v>6250</v>
      </c>
    </row>
    <row r="792" spans="1:8" x14ac:dyDescent="0.2">
      <c r="A792" s="19"/>
      <c r="B792" s="19"/>
      <c r="C792" s="38" t="s">
        <v>15</v>
      </c>
      <c r="D792" s="48"/>
      <c r="E792" s="48"/>
      <c r="F792" s="48"/>
      <c r="G792" s="48"/>
      <c r="H792" s="48"/>
    </row>
    <row r="793" spans="1:8" ht="33" x14ac:dyDescent="0.2">
      <c r="A793" s="19" t="s">
        <v>239</v>
      </c>
      <c r="B793" s="19" t="s">
        <v>17</v>
      </c>
      <c r="C793" s="38" t="s">
        <v>240</v>
      </c>
      <c r="D793" s="48">
        <v>6250</v>
      </c>
      <c r="E793" s="48">
        <v>0</v>
      </c>
      <c r="F793" s="48">
        <v>0</v>
      </c>
      <c r="G793" s="48">
        <v>0</v>
      </c>
      <c r="H793" s="48">
        <v>6250</v>
      </c>
    </row>
    <row r="794" spans="1:8" x14ac:dyDescent="0.2">
      <c r="A794" s="38"/>
      <c r="B794" s="38"/>
      <c r="C794" s="32" t="s">
        <v>241</v>
      </c>
      <c r="D794" s="52">
        <v>3000</v>
      </c>
      <c r="E794" s="52">
        <v>0</v>
      </c>
      <c r="F794" s="52">
        <v>0</v>
      </c>
      <c r="G794" s="52">
        <v>0</v>
      </c>
      <c r="H794" s="52">
        <v>3000</v>
      </c>
    </row>
    <row r="795" spans="1:8" x14ac:dyDescent="0.2">
      <c r="A795" s="19"/>
      <c r="B795" s="19"/>
      <c r="C795" s="38" t="s">
        <v>15</v>
      </c>
      <c r="D795" s="48"/>
      <c r="E795" s="48"/>
      <c r="F795" s="48"/>
      <c r="G795" s="48"/>
      <c r="H795" s="48"/>
    </row>
    <row r="796" spans="1:8" ht="33" x14ac:dyDescent="0.2">
      <c r="A796" s="19" t="s">
        <v>242</v>
      </c>
      <c r="B796" s="19" t="s">
        <v>17</v>
      </c>
      <c r="C796" s="38" t="s">
        <v>243</v>
      </c>
      <c r="D796" s="48">
        <v>3000</v>
      </c>
      <c r="E796" s="48">
        <v>0</v>
      </c>
      <c r="F796" s="48">
        <v>0</v>
      </c>
      <c r="G796" s="48">
        <v>0</v>
      </c>
      <c r="H796" s="48">
        <v>3000</v>
      </c>
    </row>
    <row r="797" spans="1:8" x14ac:dyDescent="0.2">
      <c r="A797" s="38"/>
      <c r="B797" s="38"/>
      <c r="C797" s="32" t="s">
        <v>244</v>
      </c>
      <c r="D797" s="52">
        <v>3290</v>
      </c>
      <c r="E797" s="52">
        <v>0</v>
      </c>
      <c r="F797" s="52">
        <v>0</v>
      </c>
      <c r="G797" s="52">
        <v>0</v>
      </c>
      <c r="H797" s="52">
        <v>3290</v>
      </c>
    </row>
    <row r="798" spans="1:8" x14ac:dyDescent="0.2">
      <c r="A798" s="19"/>
      <c r="B798" s="19"/>
      <c r="C798" s="38" t="s">
        <v>15</v>
      </c>
      <c r="D798" s="48"/>
      <c r="E798" s="48"/>
      <c r="F798" s="48"/>
      <c r="G798" s="48"/>
      <c r="H798" s="48"/>
    </row>
    <row r="799" spans="1:8" ht="33" x14ac:dyDescent="0.2">
      <c r="A799" s="19" t="s">
        <v>245</v>
      </c>
      <c r="B799" s="19" t="s">
        <v>17</v>
      </c>
      <c r="C799" s="38" t="s">
        <v>246</v>
      </c>
      <c r="D799" s="48">
        <v>3290</v>
      </c>
      <c r="E799" s="48">
        <v>0</v>
      </c>
      <c r="F799" s="48">
        <v>0</v>
      </c>
      <c r="G799" s="48">
        <v>0</v>
      </c>
      <c r="H799" s="48">
        <v>3290</v>
      </c>
    </row>
    <row r="800" spans="1:8" x14ac:dyDescent="0.2">
      <c r="A800" s="38"/>
      <c r="B800" s="38"/>
      <c r="C800" s="32" t="s">
        <v>247</v>
      </c>
      <c r="D800" s="52">
        <v>2500</v>
      </c>
      <c r="E800" s="52">
        <v>0</v>
      </c>
      <c r="F800" s="52">
        <v>0</v>
      </c>
      <c r="G800" s="52">
        <v>0</v>
      </c>
      <c r="H800" s="52">
        <v>2500</v>
      </c>
    </row>
    <row r="801" spans="1:8" x14ac:dyDescent="0.2">
      <c r="A801" s="19"/>
      <c r="B801" s="19"/>
      <c r="C801" s="38" t="s">
        <v>15</v>
      </c>
      <c r="D801" s="48"/>
      <c r="E801" s="48"/>
      <c r="F801" s="48"/>
      <c r="G801" s="48"/>
      <c r="H801" s="48"/>
    </row>
    <row r="802" spans="1:8" ht="33" x14ac:dyDescent="0.2">
      <c r="A802" s="19" t="s">
        <v>248</v>
      </c>
      <c r="B802" s="19" t="s">
        <v>17</v>
      </c>
      <c r="C802" s="38" t="s">
        <v>249</v>
      </c>
      <c r="D802" s="48">
        <v>2500</v>
      </c>
      <c r="E802" s="48">
        <v>0</v>
      </c>
      <c r="F802" s="48">
        <v>0</v>
      </c>
      <c r="G802" s="48">
        <v>0</v>
      </c>
      <c r="H802" s="48">
        <v>2500</v>
      </c>
    </row>
    <row r="803" spans="1:8" x14ac:dyDescent="0.2">
      <c r="A803" s="38"/>
      <c r="B803" s="38"/>
      <c r="C803" s="32" t="s">
        <v>250</v>
      </c>
      <c r="D803" s="52">
        <f>+D805</f>
        <v>50918045.600000001</v>
      </c>
      <c r="E803" s="52">
        <f t="shared" ref="E803:H803" si="160">+E805</f>
        <v>50918045.600000001</v>
      </c>
      <c r="F803" s="52">
        <f t="shared" si="160"/>
        <v>0</v>
      </c>
      <c r="G803" s="52">
        <f t="shared" si="160"/>
        <v>0</v>
      </c>
      <c r="H803" s="52">
        <f t="shared" si="160"/>
        <v>0</v>
      </c>
    </row>
    <row r="804" spans="1:8" x14ac:dyDescent="0.2">
      <c r="A804" s="19"/>
      <c r="B804" s="19"/>
      <c r="C804" s="38" t="s">
        <v>15</v>
      </c>
      <c r="D804" s="48"/>
      <c r="E804" s="48"/>
      <c r="F804" s="48"/>
      <c r="G804" s="48"/>
      <c r="H804" s="48"/>
    </row>
    <row r="805" spans="1:8" x14ac:dyDescent="0.2">
      <c r="A805" s="19" t="s">
        <v>251</v>
      </c>
      <c r="B805" s="19" t="s">
        <v>252</v>
      </c>
      <c r="C805" s="38" t="s">
        <v>253</v>
      </c>
      <c r="D805" s="55">
        <f>+E805</f>
        <v>50918045.600000001</v>
      </c>
      <c r="E805" s="55">
        <v>50918045.600000001</v>
      </c>
      <c r="F805" s="48">
        <v>0</v>
      </c>
      <c r="G805" s="48">
        <v>0</v>
      </c>
      <c r="H805" s="48">
        <v>0</v>
      </c>
    </row>
  </sheetData>
  <customSheetViews>
    <customSheetView guid="{B7797A7D-B43B-4BCE-9978-823BFE2C3964}" scale="80">
      <pane ySplit="7" topLeftCell="A546" activePane="bottomLeft" state="frozen"/>
      <selection pane="bottomLeft" activeCell="H549" sqref="H549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1"/>
      <headerFooter>
        <oddFooter>&amp;C&amp;P</oddFooter>
      </headerFooter>
    </customSheetView>
    <customSheetView guid="{12DAAD19-5FB5-49AC-9911-3B49AE81185F}" scale="80" topLeftCell="A16">
      <selection activeCell="A17" sqref="A17:H2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2"/>
      <headerFooter>
        <oddFooter>&amp;C&amp;P</oddFooter>
      </headerFooter>
    </customSheetView>
    <customSheetView guid="{8A68503D-EAEE-49D7-B957-F867E305B493}" scale="80" showPageBreaks="1" printArea="1" topLeftCell="A88">
      <selection activeCell="G98" sqref="G98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3"/>
      <headerFooter>
        <oddFooter>&amp;C&amp;P</oddFooter>
      </headerFooter>
    </customSheetView>
    <customSheetView guid="{E0B44A5D-DF3C-4DF5-967F-EFE35FE263DD}" showPageBreaks="1" printArea="1" topLeftCell="A165">
      <selection activeCell="C171" sqref="C171"/>
      <pageMargins left="0.2" right="0.17" top="0.28999999999999998" bottom="0.36" header="0.17" footer="0.17"/>
      <printOptions horizontalCentered="1"/>
      <pageSetup paperSize="9" scale="90" orientation="landscape" horizontalDpi="96" verticalDpi="96" r:id="rId4"/>
    </customSheetView>
    <customSheetView guid="{7B743627-E41D-470B-A1E2-E178855C2124}" printArea="1" topLeftCell="A7">
      <selection activeCell="L16" sqref="L16"/>
      <pageMargins left="0.2" right="0.17" top="0.28999999999999998" bottom="0.36" header="0.17" footer="0.17"/>
      <printOptions horizontalCentered="1"/>
      <pageSetup paperSize="9" scale="90" orientation="landscape" horizontalDpi="96" verticalDpi="96" r:id="rId5"/>
    </customSheetView>
    <customSheetView guid="{1E196B97-C3EA-4B2F-8DA4-0D00A0E8FDF0}" printArea="1" topLeftCell="A109">
      <selection activeCell="L91" sqref="L91"/>
      <pageMargins left="0.2" right="0.17" top="0.28999999999999998" bottom="0.36" header="0.17" footer="0.17"/>
      <printOptions horizontalCentered="1"/>
      <pageSetup paperSize="9" scale="90" orientation="landscape" horizontalDpi="96" verticalDpi="96" r:id="rId6"/>
    </customSheetView>
    <customSheetView guid="{9871F7C6-683D-4315-B91C-FF1886177AB4}" showPageBreaks="1" topLeftCell="A38">
      <selection activeCell="B1" sqref="A1:H242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7"/>
    </customSheetView>
    <customSheetView guid="{875896BD-0E37-4BE3-AF12-5FB65F57808F}" showPageBreaks="1" printArea="1">
      <selection activeCell="A3" sqref="A3:H3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8"/>
      <headerFooter>
        <oddFooter>&amp;C&amp;P</oddFooter>
      </headerFooter>
    </customSheetView>
    <customSheetView guid="{155F7499-2150-4D1D-A33C-609506E2BE56}" topLeftCell="A135">
      <selection activeCell="M150" sqref="M150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9"/>
      <headerFooter>
        <oddFooter>&amp;C&amp;P</oddFooter>
      </headerFooter>
    </customSheetView>
    <customSheetView guid="{C1CA0EED-2C54-4470-BEA3-7FC59665EB35}" showPageBreaks="1" printArea="1">
      <selection activeCell="J41" sqref="J41"/>
      <pageMargins left="0.2" right="0.17" top="0.28999999999999998" bottom="0.36" header="0.17" footer="0.17"/>
      <printOptions horizontalCentered="1"/>
      <pageSetup paperSize="9" scale="90" orientation="landscape" horizontalDpi="96" verticalDpi="96" r:id="rId10"/>
    </customSheetView>
    <customSheetView guid="{A9A0FFC7-BD84-451E-8B82-5ED9E3DE4DD1}" showPageBreaks="1" printArea="1">
      <pane xSplit="4" ySplit="7" topLeftCell="E80" activePane="bottomRight" state="frozen"/>
      <selection pane="bottomRight" activeCell="K82" sqref="K82"/>
      <pageMargins left="0.2" right="0.17" top="0.28999999999999998" bottom="0.36" header="0.17" footer="0.17"/>
      <printOptions horizontalCentered="1"/>
      <pageSetup paperSize="9" scale="90" orientation="landscape" horizontalDpi="96" verticalDpi="96" r:id="rId11"/>
    </customSheetView>
    <customSheetView guid="{6569EC42-5602-4591-A3B0-34B671BBD561}" showPageBreaks="1" printArea="1" topLeftCell="A120">
      <selection activeCell="I70" sqref="I70"/>
      <pageMargins left="0.2" right="0.17" top="0.28999999999999998" bottom="0.36" header="0.17" footer="0.17"/>
      <printOptions horizontalCentered="1"/>
      <pageSetup paperSize="9" scale="90" orientation="landscape" horizontalDpi="96" verticalDpi="96" r:id="rId12"/>
    </customSheetView>
    <customSheetView guid="{E6FFFF8A-057D-4ED2-98F7-3B3A40E48F3D}" scale="80">
      <pane ySplit="7" topLeftCell="A515" activePane="bottomLeft" state="frozen"/>
      <selection pane="bottomLeft" activeCell="H522" sqref="H522"/>
      <pageMargins left="0.2" right="0.17" top="0.28999999999999998" bottom="0.36" header="0.17" footer="0.17"/>
      <printOptions horizontalCentered="1"/>
      <pageSetup paperSize="9" scale="76" firstPageNumber="236" orientation="landscape" useFirstPageNumber="1" horizontalDpi="96" verticalDpi="96" r:id="rId13"/>
      <headerFooter>
        <oddFooter>&amp;C&amp;P</oddFooter>
      </headerFooter>
    </customSheetView>
    <customSheetView guid="{BE11D70C-0A32-4A5B-9D2F-765F56149BBD}" scale="80" printArea="1" topLeftCell="A433">
      <selection activeCell="I438" sqref="I438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14"/>
      <headerFooter>
        <oddFooter>&amp;C&amp;P</oddFooter>
      </headerFooter>
    </customSheetView>
    <customSheetView guid="{F4C891B9-3F43-46AF-8B03-0753DD6111E3}" scale="80" printArea="1" topLeftCell="A6">
      <pane ySplit="2" topLeftCell="A85" activePane="bottomLeft"/>
      <selection pane="bottomLeft" activeCell="E89" sqref="E89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15"/>
      <headerFooter>
        <oddFooter>&amp;C&amp;P</oddFooter>
      </headerFooter>
    </customSheetView>
    <customSheetView guid="{C2B771FF-7EA5-48FE-AC7B-8F46ADB6509C}" scale="80" showPageBreaks="1" printArea="1">
      <selection activeCell="F7" sqref="F7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16"/>
      <headerFooter>
        <oddFooter>&amp;C&amp;P</oddFooter>
      </headerFooter>
    </customSheetView>
    <customSheetView guid="{E7299FF9-9BFD-4228-A75B-920C4DDCA7D1}" scale="80" showPageBreaks="1" topLeftCell="A502">
      <selection activeCell="I505" sqref="I505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17"/>
      <headerFooter>
        <oddFooter>&amp;C&amp;P</oddFooter>
      </headerFooter>
    </customSheetView>
    <customSheetView guid="{807A9DB3-E8A2-4037-A3EC-44B1EBF12653}" printArea="1" showAutoFilter="1">
      <pane ySplit="11" topLeftCell="A12" activePane="bottomLeft" state="frozen"/>
      <selection pane="bottomLeft" activeCell="I11" sqref="I11"/>
      <pageMargins left="0.2" right="0.17" top="0.28999999999999998" bottom="0.36" header="0.17" footer="0.17"/>
      <printOptions horizontalCentered="1"/>
      <pageSetup paperSize="9" scale="80" firstPageNumber="248" orientation="landscape" useFirstPageNumber="1" horizontalDpi="96" verticalDpi="96" r:id="rId18"/>
      <headerFooter>
        <oddFooter>&amp;C&amp;P</oddFooter>
      </headerFooter>
      <autoFilter ref="A11:H803" xr:uid="{58937BF1-1093-4434-9628-2905A1F7C189}"/>
    </customSheetView>
    <customSheetView guid="{C41D1F19-9009-44F5-8B9A-4AFFF4BED4F5}" showAutoFilter="1">
      <pane ySplit="11" topLeftCell="A402" activePane="bottomLeft" state="frozen"/>
      <selection pane="bottomLeft" activeCell="F407" sqref="F407"/>
      <pageMargins left="0.2" right="0.17" top="0.28999999999999998" bottom="0.36" header="0.17" footer="0.17"/>
      <printOptions horizontalCentered="1"/>
      <pageSetup paperSize="9" scale="80" firstPageNumber="248" orientation="landscape" useFirstPageNumber="1" horizontalDpi="96" verticalDpi="96" r:id="rId19"/>
      <headerFooter>
        <oddFooter>&amp;C&amp;P</oddFooter>
      </headerFooter>
      <autoFilter ref="A11:H803" xr:uid="{4EE1C609-4EF9-4507-8EC3-54AA3CD3FBB5}"/>
    </customSheetView>
  </customSheetViews>
  <mergeCells count="8">
    <mergeCell ref="A6:B6"/>
    <mergeCell ref="C6:C7"/>
    <mergeCell ref="D6:D7"/>
    <mergeCell ref="E6:H6"/>
    <mergeCell ref="A1:H1"/>
    <mergeCell ref="A2:H2"/>
    <mergeCell ref="A3:H3"/>
    <mergeCell ref="G5:H5"/>
  </mergeCells>
  <printOptions horizontalCentered="1"/>
  <pageMargins left="0.2" right="0.17" top="0.28999999999999998" bottom="0.36" header="0.17" footer="0.17"/>
  <pageSetup paperSize="9" scale="77" firstPageNumber="276" orientation="landscape" useFirstPageNumber="1" horizontalDpi="96" verticalDpi="96" r:id="rId2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կապիտալ</vt:lpstr>
      <vt:lpstr>կապիտալ!Print_Area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keywords>https:/mul-minfin.gov.am/tasks/docs/attachment.php?id=1269455&amp;fn=Kapital_N_1_N_3_18.11.18.xlsx&amp;out=1&amp;token=</cp:keywords>
  <cp:lastModifiedBy>Artak Karapetyan</cp:lastModifiedBy>
  <cp:lastPrinted>2023-12-11T12:03:19Z</cp:lastPrinted>
  <dcterms:created xsi:type="dcterms:W3CDTF">2019-07-04T05:37:23Z</dcterms:created>
  <dcterms:modified xsi:type="dcterms:W3CDTF">2023-12-11T12:18:11Z</dcterms:modified>
</cp:coreProperties>
</file>