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gyumri 220-N\"/>
    </mc:Choice>
  </mc:AlternateContent>
  <xr:revisionPtr revIDLastSave="0" documentId="13_ncr:1_{34AEA65D-43F7-4C71-BA8F-077775778EB8}" xr6:coauthVersionLast="47" xr6:coauthVersionMax="47" xr10:uidLastSave="{00000000-0000-0000-0000-000000000000}"/>
  <bookViews>
    <workbookView xWindow="5745" yWindow="300" windowWidth="21600" windowHeight="14475" firstSheet="2" activeTab="2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r:id="rId3"/>
    <sheet name="5.Devicit " sheetId="15" state="hidden" r:id="rId4"/>
    <sheet name="6.Havelurd " sheetId="16" state="hidden" r:id="rId5"/>
    <sheet name="4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'4.Gorcarakan ev tntesagitakan'!$A$14:$N$776</definedName>
    <definedName name="_xlnm._FilterDatabase" localSheetId="6" hidden="1">'Ekamut hamematakan'!$A$10:$J$10</definedName>
    <definedName name="_xlnm.Print_Area" localSheetId="0">'1. Ekamutner'!$A$1:$K$130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'4.Gorcarakan ev tntesagitakan'!$A$1:$M$776</definedName>
  </definedNames>
  <calcPr calcId="191029"/>
</workbook>
</file>

<file path=xl/calcChain.xml><?xml version="1.0" encoding="utf-8"?>
<calcChain xmlns="http://schemas.openxmlformats.org/spreadsheetml/2006/main">
  <c r="H358" i="7" l="1"/>
  <c r="H282" i="7"/>
  <c r="H640" i="7" l="1"/>
  <c r="H639" i="7" s="1"/>
  <c r="E65" i="4"/>
  <c r="G107" i="7"/>
  <c r="F73" i="9"/>
  <c r="L445" i="7"/>
  <c r="K187" i="3" s="1"/>
  <c r="K185" i="3" s="1"/>
  <c r="I173" i="4"/>
  <c r="I171" i="4" s="1"/>
  <c r="G111" i="7"/>
  <c r="I445" i="7"/>
  <c r="H187" i="3" s="1"/>
  <c r="H185" i="3" s="1"/>
  <c r="K725" i="7"/>
  <c r="K723" i="7" s="1"/>
  <c r="L725" i="7"/>
  <c r="L541" i="7"/>
  <c r="H356" i="7"/>
  <c r="H354" i="7" s="1"/>
  <c r="H352" i="7" s="1"/>
  <c r="F143" i="4"/>
  <c r="G143" i="4"/>
  <c r="H566" i="7"/>
  <c r="I566" i="7"/>
  <c r="J566" i="7"/>
  <c r="K566" i="7"/>
  <c r="L566" i="7"/>
  <c r="G570" i="7"/>
  <c r="M570" i="7" s="1"/>
  <c r="J356" i="7"/>
  <c r="I152" i="3" s="1"/>
  <c r="I150" i="3" s="1"/>
  <c r="H177" i="4"/>
  <c r="G177" i="4" s="1"/>
  <c r="I177" i="4"/>
  <c r="D67" i="16"/>
  <c r="D64" i="16"/>
  <c r="E64" i="16"/>
  <c r="G64" i="16"/>
  <c r="H64" i="16"/>
  <c r="I64" i="16"/>
  <c r="J64" i="16"/>
  <c r="G197" i="4"/>
  <c r="F197" i="4"/>
  <c r="E197" i="4"/>
  <c r="E186" i="4"/>
  <c r="H396" i="7"/>
  <c r="H394" i="7" s="1"/>
  <c r="I396" i="7"/>
  <c r="G405" i="7"/>
  <c r="M405" i="7" s="1"/>
  <c r="G399" i="7"/>
  <c r="G400" i="7"/>
  <c r="D70" i="4" s="1"/>
  <c r="G401" i="7"/>
  <c r="K406" i="17" s="1"/>
  <c r="J406" i="17" s="1"/>
  <c r="G402" i="7"/>
  <c r="G403" i="7"/>
  <c r="M403" i="7" s="1"/>
  <c r="G404" i="7"/>
  <c r="M404" i="7" s="1"/>
  <c r="J194" i="4" s="1"/>
  <c r="G44" i="7"/>
  <c r="I212" i="4"/>
  <c r="H212" i="4"/>
  <c r="G212" i="4" s="1"/>
  <c r="I211" i="4"/>
  <c r="H211" i="4"/>
  <c r="G211" i="4" s="1"/>
  <c r="I210" i="4"/>
  <c r="H210" i="4"/>
  <c r="G210" i="4"/>
  <c r="I206" i="4"/>
  <c r="I203" i="4"/>
  <c r="H203" i="4" s="1"/>
  <c r="G203" i="4" s="1"/>
  <c r="I202" i="4"/>
  <c r="H202" i="4"/>
  <c r="G202" i="4" s="1"/>
  <c r="I201" i="4"/>
  <c r="H201" i="4" s="1"/>
  <c r="G201" i="4" s="1"/>
  <c r="I200" i="4"/>
  <c r="J198" i="4"/>
  <c r="I196" i="4"/>
  <c r="J174" i="4"/>
  <c r="I174" i="4"/>
  <c r="H174" i="4"/>
  <c r="G174" i="4"/>
  <c r="I170" i="4"/>
  <c r="H170" i="4" s="1"/>
  <c r="J168" i="4"/>
  <c r="I167" i="4"/>
  <c r="H167" i="4" s="1"/>
  <c r="I166" i="4"/>
  <c r="I163" i="4"/>
  <c r="I161" i="4"/>
  <c r="J161" i="4"/>
  <c r="I160" i="4"/>
  <c r="H160" i="4" s="1"/>
  <c r="G160" i="4" s="1"/>
  <c r="I157" i="4"/>
  <c r="H157" i="4"/>
  <c r="I153" i="4"/>
  <c r="H153" i="4" s="1"/>
  <c r="G153" i="4" s="1"/>
  <c r="I148" i="4"/>
  <c r="I142" i="4"/>
  <c r="I139" i="4"/>
  <c r="H139" i="4" s="1"/>
  <c r="I138" i="4"/>
  <c r="H138" i="4"/>
  <c r="J136" i="4"/>
  <c r="I133" i="4"/>
  <c r="H133" i="4" s="1"/>
  <c r="I132" i="4"/>
  <c r="H132" i="4"/>
  <c r="G132" i="4" s="1"/>
  <c r="J129" i="4"/>
  <c r="I126" i="4"/>
  <c r="H126" i="4" s="1"/>
  <c r="G126" i="4" s="1"/>
  <c r="J123" i="4"/>
  <c r="I122" i="4"/>
  <c r="H122" i="4"/>
  <c r="G122" i="4" s="1"/>
  <c r="I121" i="4"/>
  <c r="H121" i="4"/>
  <c r="G121" i="4"/>
  <c r="J118" i="4"/>
  <c r="I120" i="4"/>
  <c r="I118" i="4" s="1"/>
  <c r="I116" i="4" s="1"/>
  <c r="I115" i="4"/>
  <c r="H115" i="4"/>
  <c r="G115" i="4" s="1"/>
  <c r="I111" i="4"/>
  <c r="H111" i="4" s="1"/>
  <c r="I110" i="4"/>
  <c r="J108" i="4"/>
  <c r="I107" i="4"/>
  <c r="H107" i="4"/>
  <c r="G107" i="4" s="1"/>
  <c r="I106" i="4"/>
  <c r="J104" i="4"/>
  <c r="I101" i="4"/>
  <c r="H101" i="4" s="1"/>
  <c r="G101" i="4" s="1"/>
  <c r="I97" i="4"/>
  <c r="H97" i="4" s="1"/>
  <c r="G97" i="4" s="1"/>
  <c r="I91" i="4"/>
  <c r="H91" i="4"/>
  <c r="G91" i="4"/>
  <c r="I90" i="4"/>
  <c r="H90" i="4"/>
  <c r="G90" i="4" s="1"/>
  <c r="G87" i="4" s="1"/>
  <c r="J87" i="4"/>
  <c r="I89" i="4"/>
  <c r="H89" i="4"/>
  <c r="I86" i="4"/>
  <c r="H86" i="4"/>
  <c r="G86" i="4" s="1"/>
  <c r="G83" i="4" s="1"/>
  <c r="I85" i="4"/>
  <c r="J83" i="4"/>
  <c r="I81" i="4"/>
  <c r="H81" i="4" s="1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 s="1"/>
  <c r="G52" i="4" s="1"/>
  <c r="I49" i="4"/>
  <c r="H49" i="4" s="1"/>
  <c r="G49" i="4" s="1"/>
  <c r="I38" i="4"/>
  <c r="H38" i="4"/>
  <c r="I33" i="4"/>
  <c r="I31" i="4" s="1"/>
  <c r="J31" i="4"/>
  <c r="J28" i="4"/>
  <c r="I27" i="4"/>
  <c r="H27" i="4" s="1"/>
  <c r="G27" i="4" s="1"/>
  <c r="M776" i="7"/>
  <c r="L314" i="3" s="1"/>
  <c r="L312" i="3" s="1"/>
  <c r="L310" i="3" s="1"/>
  <c r="L776" i="7"/>
  <c r="K314" i="3" s="1"/>
  <c r="K312" i="3" s="1"/>
  <c r="K310" i="3" s="1"/>
  <c r="K776" i="7"/>
  <c r="H127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M756" i="7" s="1"/>
  <c r="L308" i="3" s="1"/>
  <c r="L306" i="3" s="1"/>
  <c r="L758" i="7"/>
  <c r="K758" i="7"/>
  <c r="K756" i="7" s="1"/>
  <c r="K754" i="7" s="1"/>
  <c r="J758" i="7"/>
  <c r="M745" i="7"/>
  <c r="L745" i="7"/>
  <c r="K745" i="7"/>
  <c r="J745" i="7"/>
  <c r="M740" i="7"/>
  <c r="L740" i="7"/>
  <c r="K740" i="7"/>
  <c r="J740" i="7"/>
  <c r="M739" i="7"/>
  <c r="L739" i="7"/>
  <c r="I184" i="4" s="1"/>
  <c r="K739" i="7"/>
  <c r="J739" i="7"/>
  <c r="G184" i="4" s="1"/>
  <c r="M634" i="7"/>
  <c r="L634" i="7"/>
  <c r="K634" i="7"/>
  <c r="J634" i="7"/>
  <c r="M633" i="7"/>
  <c r="L633" i="7"/>
  <c r="I143" i="4" s="1"/>
  <c r="K633" i="7"/>
  <c r="H143" i="4" s="1"/>
  <c r="J633" i="7"/>
  <c r="M632" i="7"/>
  <c r="L632" i="7"/>
  <c r="L628" i="7" s="1"/>
  <c r="K246" i="3" s="1"/>
  <c r="K244" i="3" s="1"/>
  <c r="K632" i="7"/>
  <c r="J632" i="7"/>
  <c r="M614" i="7"/>
  <c r="J114" i="4" s="1"/>
  <c r="J112" i="4" s="1"/>
  <c r="J102" i="4" s="1"/>
  <c r="L614" i="7"/>
  <c r="K614" i="7"/>
  <c r="J614" i="7"/>
  <c r="G114" i="4" s="1"/>
  <c r="M587" i="7"/>
  <c r="L587" i="7"/>
  <c r="I209" i="4" s="1"/>
  <c r="I207" i="4" s="1"/>
  <c r="K587" i="7"/>
  <c r="J587" i="7"/>
  <c r="G209" i="4" s="1"/>
  <c r="M559" i="7"/>
  <c r="L559" i="7"/>
  <c r="K559" i="7"/>
  <c r="H190" i="4" s="1"/>
  <c r="J559" i="7"/>
  <c r="M459" i="7"/>
  <c r="M458" i="7"/>
  <c r="M456" i="7"/>
  <c r="M159" i="7"/>
  <c r="L159" i="7"/>
  <c r="I100" i="4" s="1"/>
  <c r="I98" i="4" s="1"/>
  <c r="K159" i="7"/>
  <c r="H100" i="4" s="1"/>
  <c r="J159" i="7"/>
  <c r="G100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H47" i="4" s="1"/>
  <c r="J82" i="7"/>
  <c r="M81" i="7"/>
  <c r="L81" i="7"/>
  <c r="K81" i="7"/>
  <c r="H41" i="4" s="1"/>
  <c r="J81" i="7"/>
  <c r="G41" i="4" s="1"/>
  <c r="M80" i="7"/>
  <c r="L80" i="7"/>
  <c r="K80" i="7"/>
  <c r="J80" i="7"/>
  <c r="M79" i="7"/>
  <c r="M66" i="7" s="1"/>
  <c r="L79" i="7"/>
  <c r="I39" i="4" s="1"/>
  <c r="K79" i="7"/>
  <c r="J79" i="7"/>
  <c r="M78" i="7"/>
  <c r="L78" i="7"/>
  <c r="K78" i="7"/>
  <c r="J78" i="7"/>
  <c r="M48" i="7"/>
  <c r="L48" i="7"/>
  <c r="K48" i="7"/>
  <c r="J48" i="7"/>
  <c r="M47" i="7"/>
  <c r="J195" i="4" s="1"/>
  <c r="L47" i="7"/>
  <c r="L20" i="7" s="1"/>
  <c r="L18" i="7" s="1"/>
  <c r="K19" i="3" s="1"/>
  <c r="K47" i="7"/>
  <c r="H195" i="4" s="1"/>
  <c r="J47" i="7"/>
  <c r="J20" i="7" s="1"/>
  <c r="M45" i="7"/>
  <c r="M44" i="7"/>
  <c r="M43" i="7"/>
  <c r="M42" i="7"/>
  <c r="D121" i="18"/>
  <c r="E121" i="18"/>
  <c r="C121" i="18"/>
  <c r="D233" i="4"/>
  <c r="J233" i="4" s="1"/>
  <c r="D219" i="4"/>
  <c r="J219" i="4"/>
  <c r="E58" i="9"/>
  <c r="G21" i="7"/>
  <c r="M21" i="7" s="1"/>
  <c r="G748" i="7"/>
  <c r="G747" i="7"/>
  <c r="K750" i="17" s="1"/>
  <c r="J750" i="17" s="1"/>
  <c r="G746" i="7"/>
  <c r="G738" i="7"/>
  <c r="M738" i="7" s="1"/>
  <c r="J144" i="4" s="1"/>
  <c r="G727" i="7"/>
  <c r="G725" i="7" s="1"/>
  <c r="G723" i="7" s="1"/>
  <c r="G721" i="7"/>
  <c r="F289" i="3" s="1"/>
  <c r="F287" i="3" s="1"/>
  <c r="G690" i="7"/>
  <c r="G687" i="7" s="1"/>
  <c r="G640" i="7"/>
  <c r="K642" i="17" s="1"/>
  <c r="G631" i="7"/>
  <c r="M631" i="7" s="1"/>
  <c r="G613" i="7"/>
  <c r="G612" i="7" s="1"/>
  <c r="G591" i="7"/>
  <c r="G590" i="7"/>
  <c r="G589" i="7"/>
  <c r="J589" i="7" s="1"/>
  <c r="G588" i="7"/>
  <c r="L588" i="7" s="1"/>
  <c r="I65" i="4" s="1"/>
  <c r="G568" i="7"/>
  <c r="M568" i="7" s="1"/>
  <c r="G569" i="7"/>
  <c r="G563" i="7"/>
  <c r="G560" i="7" s="1"/>
  <c r="F225" i="3" s="1"/>
  <c r="G562" i="7"/>
  <c r="G558" i="7"/>
  <c r="G557" i="7"/>
  <c r="G556" i="7"/>
  <c r="G550" i="7"/>
  <c r="D143" i="4" s="1"/>
  <c r="G549" i="7"/>
  <c r="G548" i="7"/>
  <c r="G547" i="7"/>
  <c r="M547" i="7" s="1"/>
  <c r="G546" i="7"/>
  <c r="K548" i="17" s="1"/>
  <c r="J548" i="17" s="1"/>
  <c r="O548" i="17" s="1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J100" i="4" s="1"/>
  <c r="J98" i="4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J159" i="4" s="1"/>
  <c r="G433" i="7"/>
  <c r="K433" i="7" s="1"/>
  <c r="G432" i="7"/>
  <c r="G431" i="7"/>
  <c r="K434" i="17" s="1"/>
  <c r="J434" i="17" s="1"/>
  <c r="O434" i="17" s="1"/>
  <c r="G398" i="7"/>
  <c r="G369" i="7"/>
  <c r="M369" i="7" s="1"/>
  <c r="G368" i="7"/>
  <c r="G367" i="7"/>
  <c r="G366" i="7"/>
  <c r="K371" i="17" s="1"/>
  <c r="J371" i="17" s="1"/>
  <c r="O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K367" i="17" s="1"/>
  <c r="J367" i="17" s="1"/>
  <c r="G358" i="7"/>
  <c r="M358" i="7" s="1"/>
  <c r="G286" i="7"/>
  <c r="L291" i="17" s="1"/>
  <c r="J291" i="17" s="1"/>
  <c r="O291" i="17" s="1"/>
  <c r="G285" i="7"/>
  <c r="M285" i="7" s="1"/>
  <c r="G283" i="7"/>
  <c r="M283" i="7" s="1"/>
  <c r="G282" i="7"/>
  <c r="M282" i="7" s="1"/>
  <c r="G281" i="7"/>
  <c r="M281" i="7" s="1"/>
  <c r="G158" i="7"/>
  <c r="L158" i="7" s="1"/>
  <c r="I75" i="4" s="1"/>
  <c r="G157" i="7"/>
  <c r="K159" i="17" s="1"/>
  <c r="J159" i="17" s="1"/>
  <c r="G156" i="7"/>
  <c r="K158" i="17" s="1"/>
  <c r="G160" i="7"/>
  <c r="M160" i="7" s="1"/>
  <c r="G104" i="7"/>
  <c r="K106" i="17" s="1"/>
  <c r="J106" i="17" s="1"/>
  <c r="M106" i="17" s="1"/>
  <c r="G22" i="7"/>
  <c r="K20" i="17" s="1"/>
  <c r="J20" i="17" s="1"/>
  <c r="G23" i="7"/>
  <c r="M23" i="7" s="1"/>
  <c r="G24" i="7"/>
  <c r="M24" i="7" s="1"/>
  <c r="G25" i="7"/>
  <c r="M25" i="7" s="1"/>
  <c r="G26" i="7"/>
  <c r="K24" i="17" s="1"/>
  <c r="J24" i="17" s="1"/>
  <c r="G27" i="7"/>
  <c r="G28" i="7"/>
  <c r="M28" i="7" s="1"/>
  <c r="J44" i="4" s="1"/>
  <c r="G29" i="7"/>
  <c r="M29" i="7" s="1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 s="1"/>
  <c r="J39" i="17" s="1"/>
  <c r="M39" i="17" s="1"/>
  <c r="G46" i="7"/>
  <c r="G103" i="7"/>
  <c r="M103" i="7" s="1"/>
  <c r="G97" i="7"/>
  <c r="G96" i="7"/>
  <c r="K97" i="17" s="1"/>
  <c r="J26" i="17"/>
  <c r="M26" i="17" s="1"/>
  <c r="G18" i="17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407" i="17"/>
  <c r="J407" i="17" s="1"/>
  <c r="N407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7" i="9"/>
  <c r="F125" i="9" s="1"/>
  <c r="D46" i="9"/>
  <c r="D45" i="9"/>
  <c r="I45" i="9"/>
  <c r="G53" i="4"/>
  <c r="H53" i="4"/>
  <c r="I53" i="4"/>
  <c r="G82" i="4"/>
  <c r="G55" i="4"/>
  <c r="I55" i="4"/>
  <c r="H55" i="4"/>
  <c r="G44" i="4"/>
  <c r="I44" i="4"/>
  <c r="H44" i="4"/>
  <c r="G189" i="4"/>
  <c r="H189" i="4"/>
  <c r="I189" i="4"/>
  <c r="M588" i="7"/>
  <c r="G58" i="4"/>
  <c r="H58" i="4"/>
  <c r="I58" i="4"/>
  <c r="G194" i="4"/>
  <c r="H194" i="4"/>
  <c r="I194" i="4"/>
  <c r="M545" i="7"/>
  <c r="H48" i="4"/>
  <c r="I42" i="4"/>
  <c r="G26" i="4"/>
  <c r="I26" i="4"/>
  <c r="H26" i="4"/>
  <c r="M402" i="7"/>
  <c r="G173" i="4"/>
  <c r="G171" i="4" s="1"/>
  <c r="M640" i="7"/>
  <c r="M639" i="7" s="1"/>
  <c r="F37" i="18"/>
  <c r="J45" i="9"/>
  <c r="G45" i="9"/>
  <c r="H45" i="9"/>
  <c r="F38" i="18"/>
  <c r="I46" i="9"/>
  <c r="J46" i="9"/>
  <c r="H46" i="9"/>
  <c r="G46" i="9"/>
  <c r="N26" i="17"/>
  <c r="H614" i="17"/>
  <c r="H609" i="17" s="1"/>
  <c r="I614" i="17"/>
  <c r="I609" i="17" s="1"/>
  <c r="G614" i="17"/>
  <c r="J743" i="17"/>
  <c r="E13" i="18"/>
  <c r="D13" i="18"/>
  <c r="D12" i="18" s="1"/>
  <c r="C13" i="18"/>
  <c r="C12" i="18" s="1"/>
  <c r="E17" i="18"/>
  <c r="D17" i="18"/>
  <c r="C17" i="18"/>
  <c r="E39" i="18"/>
  <c r="D39" i="18"/>
  <c r="C39" i="18"/>
  <c r="E43" i="18"/>
  <c r="E42" i="18"/>
  <c r="D43" i="18"/>
  <c r="D42" i="18"/>
  <c r="C43" i="18"/>
  <c r="C42" i="18" s="1"/>
  <c r="E49" i="18"/>
  <c r="E48" i="18" s="1"/>
  <c r="D49" i="18"/>
  <c r="C49" i="18"/>
  <c r="E51" i="18"/>
  <c r="D51" i="18"/>
  <c r="C51" i="18"/>
  <c r="E53" i="18"/>
  <c r="D53" i="18"/>
  <c r="C53" i="18"/>
  <c r="E55" i="18"/>
  <c r="D55" i="18"/>
  <c r="C55" i="18"/>
  <c r="C48" i="18" s="1"/>
  <c r="E59" i="18"/>
  <c r="E57" i="18" s="1"/>
  <c r="D59" i="18"/>
  <c r="D57" i="18"/>
  <c r="D48" i="18" s="1"/>
  <c r="C59" i="18"/>
  <c r="E64" i="18"/>
  <c r="D64" i="18"/>
  <c r="C64" i="18"/>
  <c r="E68" i="18"/>
  <c r="D68" i="18"/>
  <c r="C68" i="18"/>
  <c r="E70" i="18"/>
  <c r="E67" i="18" s="1"/>
  <c r="D70" i="18"/>
  <c r="D67" i="18" s="1"/>
  <c r="C70" i="18"/>
  <c r="E72" i="18"/>
  <c r="D72" i="18"/>
  <c r="C72" i="18"/>
  <c r="E77" i="18"/>
  <c r="D77" i="18"/>
  <c r="C77" i="18"/>
  <c r="E89" i="18"/>
  <c r="E82" i="18" s="1"/>
  <c r="E81" i="18" s="1"/>
  <c r="D89" i="18"/>
  <c r="D82" i="18" s="1"/>
  <c r="D81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81" i="18" s="1"/>
  <c r="C67" i="18" s="1"/>
  <c r="E12" i="18"/>
  <c r="C57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 s="1"/>
  <c r="H778" i="17"/>
  <c r="H776" i="17"/>
  <c r="G778" i="17"/>
  <c r="G776" i="17"/>
  <c r="J770" i="17"/>
  <c r="M770" i="17" s="1"/>
  <c r="I760" i="17"/>
  <c r="I758" i="17" s="1"/>
  <c r="I706" i="17" s="1"/>
  <c r="H760" i="17"/>
  <c r="H758" i="17"/>
  <c r="G760" i="17"/>
  <c r="G758" i="17" s="1"/>
  <c r="J753" i="17"/>
  <c r="M753" i="17" s="1"/>
  <c r="J752" i="17"/>
  <c r="N752" i="17" s="1"/>
  <c r="I746" i="17"/>
  <c r="I744" i="17"/>
  <c r="H746" i="17"/>
  <c r="H744" i="17" s="1"/>
  <c r="G746" i="17"/>
  <c r="G744" i="17" s="1"/>
  <c r="O743" i="17"/>
  <c r="N743" i="17"/>
  <c r="M743" i="17"/>
  <c r="I738" i="17"/>
  <c r="I736" i="17"/>
  <c r="H738" i="17"/>
  <c r="H736" i="17" s="1"/>
  <c r="G738" i="17"/>
  <c r="G736" i="17" s="1"/>
  <c r="L727" i="17"/>
  <c r="L725" i="17"/>
  <c r="I727" i="17"/>
  <c r="I725" i="17"/>
  <c r="H727" i="17"/>
  <c r="H725" i="17" s="1"/>
  <c r="G727" i="17"/>
  <c r="G725" i="17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 s="1"/>
  <c r="H637" i="17" s="1"/>
  <c r="G641" i="17"/>
  <c r="G639" i="17" s="1"/>
  <c r="G637" i="17" s="1"/>
  <c r="I630" i="17"/>
  <c r="I629" i="17" s="1"/>
  <c r="H630" i="17"/>
  <c r="H629" i="17" s="1"/>
  <c r="G630" i="17"/>
  <c r="G629" i="17" s="1"/>
  <c r="L614" i="17"/>
  <c r="L609" i="17" s="1"/>
  <c r="G609" i="17"/>
  <c r="I587" i="17"/>
  <c r="H587" i="17"/>
  <c r="G587" i="17"/>
  <c r="I568" i="17"/>
  <c r="H568" i="17"/>
  <c r="G568" i="17"/>
  <c r="I562" i="17"/>
  <c r="H562" i="17"/>
  <c r="G562" i="17"/>
  <c r="I556" i="17"/>
  <c r="I554" i="17" s="1"/>
  <c r="H556" i="17"/>
  <c r="G556" i="17"/>
  <c r="I543" i="17"/>
  <c r="I541" i="17" s="1"/>
  <c r="H543" i="17"/>
  <c r="H541" i="17" s="1"/>
  <c r="H539" i="17" s="1"/>
  <c r="G543" i="17"/>
  <c r="G541" i="17" s="1"/>
  <c r="I448" i="17"/>
  <c r="I446" i="17" s="1"/>
  <c r="H448" i="17"/>
  <c r="H446" i="17" s="1"/>
  <c r="G448" i="17"/>
  <c r="G446" i="17" s="1"/>
  <c r="I432" i="17"/>
  <c r="I430" i="17" s="1"/>
  <c r="I410" i="17" s="1"/>
  <c r="H432" i="17"/>
  <c r="H430" i="17" s="1"/>
  <c r="H410" i="17" s="1"/>
  <c r="G432" i="17"/>
  <c r="G430" i="17" s="1"/>
  <c r="I401" i="17"/>
  <c r="I399" i="17" s="1"/>
  <c r="H401" i="17"/>
  <c r="H399" i="17" s="1"/>
  <c r="G401" i="17"/>
  <c r="G399" i="17" s="1"/>
  <c r="J366" i="17"/>
  <c r="N366" i="17" s="1"/>
  <c r="I360" i="17"/>
  <c r="I358" i="17" s="1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 s="1"/>
  <c r="I221" i="17" s="1"/>
  <c r="H283" i="17"/>
  <c r="G283" i="17"/>
  <c r="G281" i="17" s="1"/>
  <c r="G221" i="17" s="1"/>
  <c r="J164" i="17"/>
  <c r="O164" i="17"/>
  <c r="J163" i="17"/>
  <c r="O163" i="17" s="1"/>
  <c r="I156" i="17"/>
  <c r="I154" i="17"/>
  <c r="I130" i="17"/>
  <c r="H156" i="17"/>
  <c r="H154" i="17"/>
  <c r="H130" i="17"/>
  <c r="G156" i="17"/>
  <c r="G154" i="17" s="1"/>
  <c r="G130" i="17" s="1"/>
  <c r="L108" i="17"/>
  <c r="I108" i="17"/>
  <c r="I102" i="17" s="1"/>
  <c r="I100" i="17" s="1"/>
  <c r="H108" i="17"/>
  <c r="G108" i="17"/>
  <c r="I104" i="17"/>
  <c r="H104" i="17"/>
  <c r="H102" i="17" s="1"/>
  <c r="H100" i="17" s="1"/>
  <c r="G104" i="17"/>
  <c r="I95" i="17"/>
  <c r="I93" i="17"/>
  <c r="H95" i="17"/>
  <c r="H93" i="17" s="1"/>
  <c r="G95" i="17"/>
  <c r="G93" i="17" s="1"/>
  <c r="I76" i="17"/>
  <c r="I66" i="17" s="1"/>
  <c r="H76" i="17"/>
  <c r="H66" i="17"/>
  <c r="G76" i="17"/>
  <c r="G66" i="17" s="1"/>
  <c r="I46" i="17"/>
  <c r="H46" i="17"/>
  <c r="G46" i="17"/>
  <c r="I18" i="17"/>
  <c r="H18" i="17"/>
  <c r="H16" i="17" s="1"/>
  <c r="H14" i="17" s="1"/>
  <c r="I16" i="17"/>
  <c r="I14" i="17" s="1"/>
  <c r="I12" i="17" s="1"/>
  <c r="H281" i="17"/>
  <c r="H221" i="17"/>
  <c r="J768" i="17"/>
  <c r="M768" i="17" s="1"/>
  <c r="G16" i="17"/>
  <c r="G14" i="17"/>
  <c r="L562" i="17"/>
  <c r="L630" i="17"/>
  <c r="L629" i="17" s="1"/>
  <c r="L76" i="17"/>
  <c r="L66" i="17"/>
  <c r="L746" i="17"/>
  <c r="L744" i="17"/>
  <c r="L568" i="17"/>
  <c r="G102" i="17"/>
  <c r="G100" i="17" s="1"/>
  <c r="G554" i="17"/>
  <c r="L543" i="17"/>
  <c r="L541" i="17"/>
  <c r="L760" i="17"/>
  <c r="L758" i="17"/>
  <c r="K760" i="17"/>
  <c r="K758" i="17" s="1"/>
  <c r="H554" i="17"/>
  <c r="L104" i="17"/>
  <c r="L102" i="17" s="1"/>
  <c r="L100" i="17" s="1"/>
  <c r="J162" i="17"/>
  <c r="O162" i="17" s="1"/>
  <c r="J763" i="17"/>
  <c r="M763" i="17"/>
  <c r="J765" i="17"/>
  <c r="N765" i="17"/>
  <c r="L156" i="17"/>
  <c r="L154" i="17" s="1"/>
  <c r="L130" i="17" s="1"/>
  <c r="J764" i="17"/>
  <c r="M764" i="17" s="1"/>
  <c r="J766" i="17"/>
  <c r="M766" i="17" s="1"/>
  <c r="J769" i="17"/>
  <c r="O769" i="17"/>
  <c r="H56" i="18"/>
  <c r="H55" i="18" s="1"/>
  <c r="F55" i="18"/>
  <c r="G69" i="18"/>
  <c r="G68" i="18" s="1"/>
  <c r="F68" i="18"/>
  <c r="H54" i="18"/>
  <c r="H53" i="18" s="1"/>
  <c r="F53" i="18"/>
  <c r="G115" i="18"/>
  <c r="G114" i="18" s="1"/>
  <c r="F114" i="18"/>
  <c r="H52" i="18"/>
  <c r="H51" i="18" s="1"/>
  <c r="F51" i="18"/>
  <c r="H60" i="18"/>
  <c r="H59" i="18" s="1"/>
  <c r="F59" i="18"/>
  <c r="H65" i="18"/>
  <c r="H64" i="18" s="1"/>
  <c r="F64" i="18"/>
  <c r="I78" i="18"/>
  <c r="I77" i="18" s="1"/>
  <c r="F77" i="18"/>
  <c r="H44" i="18"/>
  <c r="H43" i="18" s="1"/>
  <c r="H42" i="18" s="1"/>
  <c r="F43" i="18"/>
  <c r="F42" i="18" s="1"/>
  <c r="G50" i="18"/>
  <c r="G49" i="18"/>
  <c r="F49" i="18"/>
  <c r="H71" i="18"/>
  <c r="H70" i="18" s="1"/>
  <c r="F70" i="18"/>
  <c r="H112" i="18"/>
  <c r="H111" i="18"/>
  <c r="F111" i="18"/>
  <c r="H118" i="18"/>
  <c r="G112" i="18"/>
  <c r="G79" i="18"/>
  <c r="G63" i="18"/>
  <c r="G52" i="18"/>
  <c r="G51" i="18" s="1"/>
  <c r="I56" i="18"/>
  <c r="I55" i="18" s="1"/>
  <c r="G56" i="18"/>
  <c r="G55" i="18"/>
  <c r="I71" i="18"/>
  <c r="I70" i="18" s="1"/>
  <c r="H50" i="18"/>
  <c r="H49" i="18" s="1"/>
  <c r="G60" i="18"/>
  <c r="G78" i="18"/>
  <c r="G80" i="18"/>
  <c r="G113" i="18"/>
  <c r="I61" i="18"/>
  <c r="I60" i="18"/>
  <c r="I59" i="18" s="1"/>
  <c r="I113" i="18"/>
  <c r="J767" i="17"/>
  <c r="N767" i="17" s="1"/>
  <c r="O770" i="17"/>
  <c r="I52" i="18"/>
  <c r="I51" i="18" s="1"/>
  <c r="G62" i="18"/>
  <c r="I63" i="18"/>
  <c r="H78" i="18"/>
  <c r="H79" i="18"/>
  <c r="H77" i="18" s="1"/>
  <c r="H80" i="18"/>
  <c r="G105" i="18"/>
  <c r="I112" i="18"/>
  <c r="J762" i="17"/>
  <c r="J760" i="17" s="1"/>
  <c r="J758" i="17" s="1"/>
  <c r="K46" i="17"/>
  <c r="N164" i="17"/>
  <c r="K350" i="17"/>
  <c r="I118" i="18"/>
  <c r="M164" i="17"/>
  <c r="G61" i="18"/>
  <c r="G59" i="18" s="1"/>
  <c r="I62" i="18"/>
  <c r="H69" i="18"/>
  <c r="H68" i="18"/>
  <c r="G71" i="18"/>
  <c r="G70" i="18"/>
  <c r="I105" i="18"/>
  <c r="G118" i="18"/>
  <c r="G44" i="18"/>
  <c r="G45" i="18"/>
  <c r="G46" i="18"/>
  <c r="G47" i="18"/>
  <c r="G42" i="18" s="1"/>
  <c r="I50" i="18"/>
  <c r="I49" i="18" s="1"/>
  <c r="G54" i="18"/>
  <c r="G53" i="18"/>
  <c r="G65" i="18"/>
  <c r="G66" i="18"/>
  <c r="I69" i="18"/>
  <c r="I68" i="18" s="1"/>
  <c r="G93" i="18"/>
  <c r="G94" i="18"/>
  <c r="G95" i="18"/>
  <c r="G96" i="18"/>
  <c r="G97" i="18"/>
  <c r="G102" i="18"/>
  <c r="I115" i="18"/>
  <c r="I116" i="18"/>
  <c r="H115" i="18"/>
  <c r="H116" i="18"/>
  <c r="I44" i="18"/>
  <c r="I45" i="18"/>
  <c r="I46" i="18"/>
  <c r="I47" i="18"/>
  <c r="I54" i="18"/>
  <c r="I53" i="18"/>
  <c r="I65" i="18"/>
  <c r="I64" i="18" s="1"/>
  <c r="I66" i="18"/>
  <c r="I93" i="18"/>
  <c r="I94" i="18"/>
  <c r="I95" i="18"/>
  <c r="I96" i="18"/>
  <c r="I97" i="18"/>
  <c r="I102" i="18"/>
  <c r="N770" i="17"/>
  <c r="D114" i="4"/>
  <c r="I612" i="7"/>
  <c r="H239" i="3" s="1"/>
  <c r="H236" i="3" s="1"/>
  <c r="H614" i="7"/>
  <c r="H612" i="7" s="1"/>
  <c r="N768" i="17"/>
  <c r="O768" i="17"/>
  <c r="O764" i="17"/>
  <c r="M162" i="17"/>
  <c r="M769" i="17"/>
  <c r="O765" i="17"/>
  <c r="N769" i="17"/>
  <c r="N764" i="17"/>
  <c r="M765" i="17"/>
  <c r="N763" i="17"/>
  <c r="O766" i="17"/>
  <c r="O763" i="17"/>
  <c r="I114" i="18"/>
  <c r="G43" i="18"/>
  <c r="G77" i="18"/>
  <c r="H114" i="18"/>
  <c r="G64" i="18"/>
  <c r="I111" i="18"/>
  <c r="I43" i="18"/>
  <c r="I42" i="18" s="1"/>
  <c r="G111" i="18"/>
  <c r="I101" i="7"/>
  <c r="I99" i="7" s="1"/>
  <c r="J101" i="7"/>
  <c r="I41" i="3" s="1"/>
  <c r="D20" i="9"/>
  <c r="I20" i="9"/>
  <c r="D21" i="9"/>
  <c r="I21" i="9" s="1"/>
  <c r="H292" i="3"/>
  <c r="H290" i="3" s="1"/>
  <c r="H759" i="7"/>
  <c r="H760" i="7"/>
  <c r="H761" i="7"/>
  <c r="E75" i="4" s="1"/>
  <c r="H762" i="7"/>
  <c r="E43" i="4" s="1"/>
  <c r="H763" i="7"/>
  <c r="H764" i="7"/>
  <c r="H765" i="7"/>
  <c r="E72" i="4" s="1"/>
  <c r="H758" i="7"/>
  <c r="H745" i="7"/>
  <c r="H743" i="7" s="1"/>
  <c r="H740" i="7"/>
  <c r="H736" i="7" s="1"/>
  <c r="G298" i="3" s="1"/>
  <c r="G296" i="3" s="1"/>
  <c r="E144" i="4"/>
  <c r="G292" i="3"/>
  <c r="G290" i="3" s="1"/>
  <c r="G289" i="3"/>
  <c r="G287" i="3" s="1"/>
  <c r="H632" i="7"/>
  <c r="H633" i="7"/>
  <c r="E143" i="4" s="1"/>
  <c r="H634" i="7"/>
  <c r="I587" i="7"/>
  <c r="I585" i="7" s="1"/>
  <c r="F194" i="4"/>
  <c r="E70" i="4"/>
  <c r="H79" i="7"/>
  <c r="H80" i="7"/>
  <c r="H81" i="7"/>
  <c r="H82" i="7"/>
  <c r="E47" i="4" s="1"/>
  <c r="H83" i="7"/>
  <c r="H84" i="7"/>
  <c r="H85" i="7"/>
  <c r="E76" i="4" s="1"/>
  <c r="H78" i="7"/>
  <c r="E25" i="4" s="1"/>
  <c r="E23" i="4" s="1"/>
  <c r="E44" i="4"/>
  <c r="E55" i="4"/>
  <c r="E58" i="4"/>
  <c r="I725" i="7"/>
  <c r="I723" i="7" s="1"/>
  <c r="J725" i="7"/>
  <c r="J723" i="7" s="1"/>
  <c r="L723" i="7"/>
  <c r="I541" i="7"/>
  <c r="I539" i="7" s="1"/>
  <c r="I560" i="7"/>
  <c r="I628" i="7"/>
  <c r="I627" i="7" s="1"/>
  <c r="I639" i="7"/>
  <c r="I637" i="7" s="1"/>
  <c r="I687" i="7"/>
  <c r="I719" i="7"/>
  <c r="I743" i="7"/>
  <c r="H301" i="3" s="1"/>
  <c r="H299" i="3" s="1"/>
  <c r="L639" i="7"/>
  <c r="L637" i="7" s="1"/>
  <c r="J639" i="7"/>
  <c r="J637" i="7" s="1"/>
  <c r="I76" i="7"/>
  <c r="I66" i="7" s="1"/>
  <c r="I154" i="7"/>
  <c r="H346" i="7"/>
  <c r="I346" i="7"/>
  <c r="G348" i="7"/>
  <c r="K719" i="7"/>
  <c r="I756" i="7"/>
  <c r="I754" i="7" s="1"/>
  <c r="D27" i="4"/>
  <c r="E28" i="4"/>
  <c r="D30" i="4"/>
  <c r="D28" i="4" s="1"/>
  <c r="E31" i="4"/>
  <c r="D33" i="4"/>
  <c r="D31" i="4" s="1"/>
  <c r="D38" i="4"/>
  <c r="D49" i="4"/>
  <c r="D52" i="4"/>
  <c r="D54" i="4"/>
  <c r="D56" i="4"/>
  <c r="D57" i="4"/>
  <c r="D71" i="4"/>
  <c r="D73" i="4"/>
  <c r="D74" i="4"/>
  <c r="D81" i="4"/>
  <c r="E83" i="4"/>
  <c r="D85" i="4"/>
  <c r="D86" i="4"/>
  <c r="D83" i="4" s="1"/>
  <c r="E87" i="4"/>
  <c r="D89" i="4"/>
  <c r="D90" i="4"/>
  <c r="D91" i="4"/>
  <c r="D97" i="4"/>
  <c r="D101" i="4"/>
  <c r="E104" i="4"/>
  <c r="D106" i="4"/>
  <c r="D107" i="4"/>
  <c r="E108" i="4"/>
  <c r="D110" i="4"/>
  <c r="D111" i="4"/>
  <c r="D108" i="4" s="1"/>
  <c r="D115" i="4"/>
  <c r="E118" i="4"/>
  <c r="E116" i="4" s="1"/>
  <c r="D120" i="4"/>
  <c r="D118" i="4" s="1"/>
  <c r="D116" i="4" s="1"/>
  <c r="D112" i="4" s="1"/>
  <c r="D121" i="4"/>
  <c r="D122" i="4"/>
  <c r="D125" i="4"/>
  <c r="D126" i="4"/>
  <c r="E129" i="4"/>
  <c r="E127" i="4" s="1"/>
  <c r="E123" i="4" s="1"/>
  <c r="D131" i="4"/>
  <c r="D129" i="4" s="1"/>
  <c r="D127" i="4" s="1"/>
  <c r="D123" i="4" s="1"/>
  <c r="D132" i="4"/>
  <c r="D133" i="4"/>
  <c r="E136" i="4"/>
  <c r="D138" i="4"/>
  <c r="D139" i="4"/>
  <c r="D142" i="4"/>
  <c r="E146" i="4"/>
  <c r="D148" i="4"/>
  <c r="D153" i="4"/>
  <c r="D157" i="4"/>
  <c r="F158" i="4"/>
  <c r="D160" i="4"/>
  <c r="E161" i="4"/>
  <c r="D163" i="4"/>
  <c r="D161" i="4" s="1"/>
  <c r="E164" i="4"/>
  <c r="D166" i="4"/>
  <c r="D167" i="4"/>
  <c r="E168" i="4"/>
  <c r="D170" i="4"/>
  <c r="D168" i="4" s="1"/>
  <c r="D174" i="4"/>
  <c r="D177" i="4"/>
  <c r="D196" i="4"/>
  <c r="F198" i="4"/>
  <c r="D200" i="4"/>
  <c r="D201" i="4"/>
  <c r="D202" i="4"/>
  <c r="D203" i="4"/>
  <c r="F204" i="4"/>
  <c r="D206" i="4"/>
  <c r="D204" i="4"/>
  <c r="D210" i="4"/>
  <c r="D211" i="4"/>
  <c r="D212" i="4"/>
  <c r="F217" i="4"/>
  <c r="F215" i="4" s="1"/>
  <c r="F213" i="4" s="1"/>
  <c r="G217" i="4"/>
  <c r="G215" i="4" s="1"/>
  <c r="H217" i="4"/>
  <c r="I217" i="4"/>
  <c r="J217" i="4"/>
  <c r="D218" i="4"/>
  <c r="H218" i="4" s="1"/>
  <c r="D222" i="4"/>
  <c r="G222" i="4" s="1"/>
  <c r="F223" i="4"/>
  <c r="F220" i="4" s="1"/>
  <c r="D225" i="4"/>
  <c r="H225" i="4" s="1"/>
  <c r="H223" i="4" s="1"/>
  <c r="H220" i="4" s="1"/>
  <c r="D226" i="4"/>
  <c r="H226" i="4" s="1"/>
  <c r="D227" i="4"/>
  <c r="G227" i="4"/>
  <c r="F228" i="4"/>
  <c r="D230" i="4"/>
  <c r="G230" i="4"/>
  <c r="G228" i="4" s="1"/>
  <c r="F231" i="4"/>
  <c r="D234" i="4"/>
  <c r="J234" i="4" s="1"/>
  <c r="D235" i="4"/>
  <c r="H235" i="4"/>
  <c r="D236" i="4"/>
  <c r="J236" i="4"/>
  <c r="F22" i="3"/>
  <c r="F23" i="3"/>
  <c r="G24" i="3"/>
  <c r="H24" i="3"/>
  <c r="F26" i="3"/>
  <c r="F24" i="3"/>
  <c r="F27" i="3"/>
  <c r="F30" i="3"/>
  <c r="F31" i="3"/>
  <c r="G33" i="3"/>
  <c r="F35" i="3"/>
  <c r="F33" i="3"/>
  <c r="G42" i="3"/>
  <c r="H42" i="3"/>
  <c r="F44" i="3"/>
  <c r="F42" i="3"/>
  <c r="G47" i="3"/>
  <c r="G45" i="3"/>
  <c r="H47" i="3"/>
  <c r="H45" i="3" s="1"/>
  <c r="F49" i="3"/>
  <c r="F47" i="3"/>
  <c r="F45" i="3" s="1"/>
  <c r="F50" i="3"/>
  <c r="G54" i="3"/>
  <c r="H54" i="3"/>
  <c r="F56" i="3"/>
  <c r="F54" i="3"/>
  <c r="G57" i="3"/>
  <c r="H57" i="3"/>
  <c r="F59" i="3"/>
  <c r="F57" i="3" s="1"/>
  <c r="G60" i="3"/>
  <c r="H60" i="3"/>
  <c r="F62" i="3"/>
  <c r="F60" i="3"/>
  <c r="G63" i="3"/>
  <c r="H63" i="3"/>
  <c r="F65" i="3"/>
  <c r="F63" i="3"/>
  <c r="G71" i="3"/>
  <c r="H71" i="3"/>
  <c r="H69" i="3" s="1"/>
  <c r="F73" i="3"/>
  <c r="F71" i="3" s="1"/>
  <c r="F74" i="3"/>
  <c r="F75" i="3"/>
  <c r="G76" i="3"/>
  <c r="H76" i="3"/>
  <c r="F78" i="3"/>
  <c r="F76" i="3" s="1"/>
  <c r="G79" i="3"/>
  <c r="H79" i="3"/>
  <c r="F81" i="3"/>
  <c r="F79" i="3"/>
  <c r="F82" i="3"/>
  <c r="G83" i="3"/>
  <c r="H83" i="3"/>
  <c r="F85" i="3"/>
  <c r="F83" i="3"/>
  <c r="G86" i="3"/>
  <c r="H86" i="3"/>
  <c r="F88" i="3"/>
  <c r="F86" i="3" s="1"/>
  <c r="G89" i="3"/>
  <c r="H89" i="3"/>
  <c r="F91" i="3"/>
  <c r="F89" i="3" s="1"/>
  <c r="G92" i="3"/>
  <c r="H92" i="3"/>
  <c r="F94" i="3"/>
  <c r="F92" i="3"/>
  <c r="G97" i="3"/>
  <c r="H97" i="3"/>
  <c r="F99" i="3"/>
  <c r="F97" i="3" s="1"/>
  <c r="F100" i="3"/>
  <c r="G101" i="3"/>
  <c r="H101" i="3"/>
  <c r="F103" i="3"/>
  <c r="F104" i="3"/>
  <c r="F101" i="3"/>
  <c r="F105" i="3"/>
  <c r="F106" i="3"/>
  <c r="G107" i="3"/>
  <c r="H107" i="3"/>
  <c r="F109" i="3"/>
  <c r="F110" i="3"/>
  <c r="F111" i="3"/>
  <c r="F112" i="3"/>
  <c r="F107" i="3" s="1"/>
  <c r="F113" i="3"/>
  <c r="F114" i="3"/>
  <c r="G115" i="3"/>
  <c r="H115" i="3"/>
  <c r="F117" i="3"/>
  <c r="F115" i="3" s="1"/>
  <c r="F118" i="3"/>
  <c r="F119" i="3"/>
  <c r="F123" i="3"/>
  <c r="F124" i="3"/>
  <c r="F125" i="3"/>
  <c r="F126" i="3"/>
  <c r="G127" i="3"/>
  <c r="H127" i="3"/>
  <c r="F129" i="3"/>
  <c r="F127" i="3"/>
  <c r="G130" i="3"/>
  <c r="H130" i="3"/>
  <c r="F132" i="3"/>
  <c r="F130" i="3" s="1"/>
  <c r="F133" i="3"/>
  <c r="F134" i="3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 s="1"/>
  <c r="G156" i="3"/>
  <c r="H156" i="3"/>
  <c r="F158" i="3"/>
  <c r="F156" i="3" s="1"/>
  <c r="G159" i="3"/>
  <c r="H159" i="3"/>
  <c r="F161" i="3"/>
  <c r="F159" i="3"/>
  <c r="G162" i="3"/>
  <c r="H162" i="3"/>
  <c r="F164" i="3"/>
  <c r="F162" i="3" s="1"/>
  <c r="G170" i="3"/>
  <c r="H170" i="3"/>
  <c r="F172" i="3"/>
  <c r="F170" i="3"/>
  <c r="G173" i="3"/>
  <c r="H173" i="3"/>
  <c r="F175" i="3"/>
  <c r="F173" i="3" s="1"/>
  <c r="G176" i="3"/>
  <c r="H176" i="3"/>
  <c r="F178" i="3"/>
  <c r="F176" i="3" s="1"/>
  <c r="G182" i="3"/>
  <c r="H182" i="3"/>
  <c r="F184" i="3"/>
  <c r="F182" i="3"/>
  <c r="G190" i="3"/>
  <c r="G188" i="3" s="1"/>
  <c r="H190" i="3"/>
  <c r="F192" i="3"/>
  <c r="F193" i="3"/>
  <c r="F194" i="3"/>
  <c r="F190" i="3" s="1"/>
  <c r="G195" i="3"/>
  <c r="H195" i="3"/>
  <c r="F197" i="3"/>
  <c r="F195" i="3"/>
  <c r="F198" i="3"/>
  <c r="F199" i="3"/>
  <c r="F200" i="3"/>
  <c r="G201" i="3"/>
  <c r="H201" i="3"/>
  <c r="F203" i="3"/>
  <c r="F204" i="3"/>
  <c r="F205" i="3"/>
  <c r="F201" i="3" s="1"/>
  <c r="F206" i="3"/>
  <c r="G207" i="3"/>
  <c r="H207" i="3"/>
  <c r="F209" i="3"/>
  <c r="F207" i="3" s="1"/>
  <c r="G210" i="3"/>
  <c r="H210" i="3"/>
  <c r="F212" i="3"/>
  <c r="F210" i="3" s="1"/>
  <c r="G213" i="3"/>
  <c r="H213" i="3"/>
  <c r="F215" i="3"/>
  <c r="F213" i="3" s="1"/>
  <c r="F216" i="3"/>
  <c r="F227" i="3"/>
  <c r="F228" i="3"/>
  <c r="F229" i="3"/>
  <c r="G231" i="3"/>
  <c r="H231" i="3"/>
  <c r="F233" i="3"/>
  <c r="F231" i="3" s="1"/>
  <c r="F234" i="3"/>
  <c r="F235" i="3"/>
  <c r="F238" i="3"/>
  <c r="F240" i="3"/>
  <c r="G241" i="3"/>
  <c r="H241" i="3"/>
  <c r="F243" i="3"/>
  <c r="F241" i="3" s="1"/>
  <c r="H244" i="3"/>
  <c r="F252" i="3"/>
  <c r="G253" i="3"/>
  <c r="H253" i="3"/>
  <c r="F255" i="3"/>
  <c r="F253" i="3"/>
  <c r="F256" i="3"/>
  <c r="G257" i="3"/>
  <c r="H257" i="3"/>
  <c r="F259" i="3"/>
  <c r="F257" i="3" s="1"/>
  <c r="F260" i="3"/>
  <c r="G261" i="3"/>
  <c r="H261" i="3"/>
  <c r="F263" i="3"/>
  <c r="F264" i="3"/>
  <c r="G265" i="3"/>
  <c r="H265" i="3"/>
  <c r="F267" i="3"/>
  <c r="F265" i="3" s="1"/>
  <c r="F268" i="3"/>
  <c r="H271" i="3"/>
  <c r="H269" i="3" s="1"/>
  <c r="G272" i="3"/>
  <c r="H272" i="3"/>
  <c r="F274" i="3"/>
  <c r="F272" i="3"/>
  <c r="G275" i="3"/>
  <c r="H275" i="3"/>
  <c r="F277" i="3"/>
  <c r="F275" i="3"/>
  <c r="G280" i="3"/>
  <c r="H280" i="3"/>
  <c r="F282" i="3"/>
  <c r="F283" i="3"/>
  <c r="F280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I19" i="9" s="1"/>
  <c r="I18" i="9" s="1"/>
  <c r="E22" i="9"/>
  <c r="D23" i="9"/>
  <c r="D22" i="9"/>
  <c r="E26" i="9"/>
  <c r="E25" i="9" s="1"/>
  <c r="E24" i="9" s="1"/>
  <c r="D27" i="9"/>
  <c r="D28" i="9"/>
  <c r="D29" i="9"/>
  <c r="G29" i="9"/>
  <c r="D30" i="9"/>
  <c r="I30" i="9" s="1"/>
  <c r="D31" i="9"/>
  <c r="D32" i="9"/>
  <c r="D33" i="9"/>
  <c r="G33" i="9" s="1"/>
  <c r="D34" i="9"/>
  <c r="I34" i="9"/>
  <c r="D35" i="9"/>
  <c r="D36" i="9"/>
  <c r="D37" i="9"/>
  <c r="G37" i="9"/>
  <c r="D38" i="9"/>
  <c r="I38" i="9" s="1"/>
  <c r="D39" i="9"/>
  <c r="D40" i="9"/>
  <c r="H40" i="9" s="1"/>
  <c r="D41" i="9"/>
  <c r="G41" i="9" s="1"/>
  <c r="D42" i="9"/>
  <c r="I42" i="9" s="1"/>
  <c r="D43" i="9"/>
  <c r="D44" i="9"/>
  <c r="E48" i="9"/>
  <c r="E47" i="9" s="1"/>
  <c r="D49" i="9"/>
  <c r="D50" i="9"/>
  <c r="E52" i="9"/>
  <c r="E51" i="9" s="1"/>
  <c r="D53" i="9"/>
  <c r="D54" i="9"/>
  <c r="D55" i="9"/>
  <c r="J55" i="9"/>
  <c r="D56" i="9"/>
  <c r="H56" i="9" s="1"/>
  <c r="D59" i="9"/>
  <c r="F60" i="9"/>
  <c r="D61" i="9"/>
  <c r="J61" i="9" s="1"/>
  <c r="J60" i="9" s="1"/>
  <c r="E62" i="9"/>
  <c r="D63" i="9"/>
  <c r="F64" i="9"/>
  <c r="D65" i="9"/>
  <c r="J65" i="9"/>
  <c r="J64" i="9" s="1"/>
  <c r="D67" i="9"/>
  <c r="G67" i="9" s="1"/>
  <c r="G66" i="9" s="1"/>
  <c r="E68" i="9"/>
  <c r="E66" i="9"/>
  <c r="E57" i="9" s="1"/>
  <c r="D69" i="9"/>
  <c r="G69" i="9" s="1"/>
  <c r="G68" i="9" s="1"/>
  <c r="D70" i="9"/>
  <c r="D71" i="9"/>
  <c r="D72" i="9"/>
  <c r="D74" i="9"/>
  <c r="D75" i="9"/>
  <c r="I75" i="9" s="1"/>
  <c r="I73" i="9" s="1"/>
  <c r="F77" i="9"/>
  <c r="D78" i="9"/>
  <c r="J78" i="9" s="1"/>
  <c r="J77" i="9" s="1"/>
  <c r="E79" i="9"/>
  <c r="D80" i="9"/>
  <c r="I80" i="9" s="1"/>
  <c r="I79" i="9" s="1"/>
  <c r="E81" i="9"/>
  <c r="D82" i="9"/>
  <c r="I82" i="9" s="1"/>
  <c r="D83" i="9"/>
  <c r="I83" i="9" s="1"/>
  <c r="D84" i="9"/>
  <c r="G84" i="9" s="1"/>
  <c r="D85" i="9"/>
  <c r="E86" i="9"/>
  <c r="D87" i="9"/>
  <c r="G87" i="9" s="1"/>
  <c r="G86" i="9" s="1"/>
  <c r="D88" i="9"/>
  <c r="H88" i="9"/>
  <c r="H86" i="9"/>
  <c r="D89" i="9"/>
  <c r="D93" i="9"/>
  <c r="I93" i="9" s="1"/>
  <c r="D94" i="9"/>
  <c r="F84" i="18" s="1"/>
  <c r="G84" i="18" s="1"/>
  <c r="D95" i="9"/>
  <c r="H95" i="9" s="1"/>
  <c r="D96" i="9"/>
  <c r="D97" i="9"/>
  <c r="I97" i="9" s="1"/>
  <c r="D98" i="9"/>
  <c r="I98" i="9"/>
  <c r="E99" i="9"/>
  <c r="E91" i="9" s="1"/>
  <c r="E90" i="9" s="1"/>
  <c r="D100" i="9"/>
  <c r="H100" i="9" s="1"/>
  <c r="D101" i="9"/>
  <c r="I101" i="9" s="1"/>
  <c r="D102" i="9"/>
  <c r="I102" i="9" s="1"/>
  <c r="D103" i="9"/>
  <c r="H103" i="9" s="1"/>
  <c r="D104" i="9"/>
  <c r="D105" i="9"/>
  <c r="H105" i="9" s="1"/>
  <c r="D106" i="9"/>
  <c r="I106" i="9" s="1"/>
  <c r="D107" i="9"/>
  <c r="I107" i="9" s="1"/>
  <c r="D108" i="9"/>
  <c r="D109" i="9"/>
  <c r="G109" i="9" s="1"/>
  <c r="D110" i="9"/>
  <c r="I110" i="9" s="1"/>
  <c r="D111" i="9"/>
  <c r="J111" i="9"/>
  <c r="D112" i="9"/>
  <c r="D113" i="9"/>
  <c r="G113" i="9" s="1"/>
  <c r="D114" i="9"/>
  <c r="J114" i="9" s="1"/>
  <c r="D115" i="9"/>
  <c r="H115" i="9" s="1"/>
  <c r="E116" i="9"/>
  <c r="D117" i="9"/>
  <c r="G117" i="9" s="1"/>
  <c r="G116" i="9" s="1"/>
  <c r="D118" i="9"/>
  <c r="I118" i="9" s="1"/>
  <c r="I116" i="9" s="1"/>
  <c r="E119" i="9"/>
  <c r="D120" i="9"/>
  <c r="D121" i="9"/>
  <c r="G121" i="9"/>
  <c r="F122" i="9"/>
  <c r="D123" i="9"/>
  <c r="J123" i="9"/>
  <c r="J122" i="9" s="1"/>
  <c r="D124" i="9"/>
  <c r="E125" i="9"/>
  <c r="D126" i="9"/>
  <c r="I126" i="9"/>
  <c r="I125" i="9" s="1"/>
  <c r="D128" i="9"/>
  <c r="G69" i="3"/>
  <c r="K639" i="7"/>
  <c r="K637" i="7" s="1"/>
  <c r="K635" i="7" s="1"/>
  <c r="D209" i="4"/>
  <c r="H236" i="4"/>
  <c r="J290" i="3"/>
  <c r="J292" i="3"/>
  <c r="J289" i="3"/>
  <c r="J287" i="3" s="1"/>
  <c r="G76" i="7"/>
  <c r="J687" i="7"/>
  <c r="L687" i="7"/>
  <c r="K687" i="7"/>
  <c r="L719" i="7"/>
  <c r="J719" i="7"/>
  <c r="J541" i="7"/>
  <c r="I221" i="3" s="1"/>
  <c r="I219" i="3" s="1"/>
  <c r="K541" i="7"/>
  <c r="J221" i="3" s="1"/>
  <c r="J219" i="3" s="1"/>
  <c r="K290" i="3"/>
  <c r="K292" i="3"/>
  <c r="K279" i="7"/>
  <c r="K356" i="7"/>
  <c r="K354" i="7" s="1"/>
  <c r="I290" i="3"/>
  <c r="I292" i="3"/>
  <c r="L356" i="7"/>
  <c r="K152" i="3" s="1"/>
  <c r="K150" i="3" s="1"/>
  <c r="J271" i="3"/>
  <c r="J269" i="3" s="1"/>
  <c r="I271" i="3"/>
  <c r="I269" i="3" s="1"/>
  <c r="K289" i="3"/>
  <c r="K287" i="3" s="1"/>
  <c r="K271" i="3"/>
  <c r="K269" i="3" s="1"/>
  <c r="L279" i="7"/>
  <c r="J279" i="7"/>
  <c r="J277" i="7" s="1"/>
  <c r="J445" i="7"/>
  <c r="J443" i="7" s="1"/>
  <c r="I289" i="3"/>
  <c r="I287" i="3" s="1"/>
  <c r="J94" i="7"/>
  <c r="K445" i="7"/>
  <c r="D75" i="4"/>
  <c r="G756" i="7"/>
  <c r="I127" i="9"/>
  <c r="J314" i="3"/>
  <c r="J312" i="3" s="1"/>
  <c r="J310" i="3" s="1"/>
  <c r="H776" i="7"/>
  <c r="H314" i="3"/>
  <c r="H312" i="3" s="1"/>
  <c r="H310" i="3" s="1"/>
  <c r="I773" i="7"/>
  <c r="I771" i="7"/>
  <c r="F176" i="4"/>
  <c r="F174" i="4" s="1"/>
  <c r="F149" i="4" s="1"/>
  <c r="F19" i="4" s="1"/>
  <c r="D146" i="4"/>
  <c r="H188" i="3"/>
  <c r="J28" i="3"/>
  <c r="K28" i="3"/>
  <c r="H67" i="9"/>
  <c r="I67" i="9"/>
  <c r="I112" i="9"/>
  <c r="H112" i="9"/>
  <c r="J112" i="9"/>
  <c r="G112" i="9"/>
  <c r="I96" i="9"/>
  <c r="J96" i="9"/>
  <c r="G96" i="9"/>
  <c r="H96" i="9"/>
  <c r="I40" i="9"/>
  <c r="J40" i="9"/>
  <c r="G40" i="9"/>
  <c r="J21" i="9"/>
  <c r="G21" i="9"/>
  <c r="I121" i="9"/>
  <c r="J121" i="9"/>
  <c r="H121" i="9"/>
  <c r="I117" i="9"/>
  <c r="J117" i="9"/>
  <c r="H117" i="9"/>
  <c r="H116" i="9" s="1"/>
  <c r="I113" i="9"/>
  <c r="J113" i="9"/>
  <c r="H113" i="9"/>
  <c r="I109" i="9"/>
  <c r="J109" i="9"/>
  <c r="H109" i="9"/>
  <c r="F91" i="18"/>
  <c r="G91" i="18"/>
  <c r="J101" i="9"/>
  <c r="H101" i="9"/>
  <c r="G101" i="9"/>
  <c r="J97" i="9"/>
  <c r="G97" i="9"/>
  <c r="H97" i="9"/>
  <c r="J93" i="9"/>
  <c r="G93" i="9"/>
  <c r="H93" i="9"/>
  <c r="H78" i="9"/>
  <c r="H77" i="9" s="1"/>
  <c r="J72" i="9"/>
  <c r="J63" i="9"/>
  <c r="J62" i="9" s="1"/>
  <c r="G59" i="9"/>
  <c r="G58" i="9"/>
  <c r="I53" i="9"/>
  <c r="J53" i="9"/>
  <c r="G53" i="9"/>
  <c r="H53" i="9"/>
  <c r="I41" i="9"/>
  <c r="I37" i="9"/>
  <c r="I33" i="9"/>
  <c r="I29" i="9"/>
  <c r="F18" i="18"/>
  <c r="I23" i="9"/>
  <c r="I22" i="9"/>
  <c r="J23" i="9"/>
  <c r="J22" i="9" s="1"/>
  <c r="H23" i="9"/>
  <c r="H22" i="9"/>
  <c r="G23" i="9"/>
  <c r="G22" i="9" s="1"/>
  <c r="I120" i="9"/>
  <c r="J120" i="9"/>
  <c r="G120" i="9"/>
  <c r="G119" i="9" s="1"/>
  <c r="H120" i="9"/>
  <c r="H119" i="9" s="1"/>
  <c r="I104" i="9"/>
  <c r="J104" i="9"/>
  <c r="G104" i="9"/>
  <c r="H104" i="9"/>
  <c r="G89" i="9"/>
  <c r="H89" i="9"/>
  <c r="I89" i="9"/>
  <c r="J89" i="9"/>
  <c r="I44" i="9"/>
  <c r="H44" i="9"/>
  <c r="J44" i="9"/>
  <c r="G44" i="9"/>
  <c r="I32" i="9"/>
  <c r="J32" i="9"/>
  <c r="G32" i="9"/>
  <c r="H32" i="9"/>
  <c r="J126" i="9"/>
  <c r="J118" i="9"/>
  <c r="J116" i="9" s="1"/>
  <c r="J110" i="9"/>
  <c r="J106" i="9"/>
  <c r="J102" i="9"/>
  <c r="J98" i="9"/>
  <c r="H87" i="9"/>
  <c r="J83" i="9"/>
  <c r="I54" i="9"/>
  <c r="J54" i="9"/>
  <c r="H54" i="9"/>
  <c r="G54" i="9"/>
  <c r="I49" i="9"/>
  <c r="J49" i="9"/>
  <c r="G49" i="9"/>
  <c r="G48" i="9"/>
  <c r="G47" i="9" s="1"/>
  <c r="H49" i="9"/>
  <c r="H38" i="9"/>
  <c r="J38" i="9"/>
  <c r="H34" i="9"/>
  <c r="J34" i="9"/>
  <c r="H30" i="9"/>
  <c r="J30" i="9"/>
  <c r="I124" i="9"/>
  <c r="J124" i="9"/>
  <c r="G124" i="9"/>
  <c r="G122" i="9" s="1"/>
  <c r="H124" i="9"/>
  <c r="I108" i="9"/>
  <c r="J108" i="9"/>
  <c r="G108" i="9"/>
  <c r="H108" i="9"/>
  <c r="G100" i="9"/>
  <c r="I85" i="9"/>
  <c r="J85" i="9"/>
  <c r="G85" i="9"/>
  <c r="H85" i="9"/>
  <c r="J71" i="9"/>
  <c r="I56" i="9"/>
  <c r="J56" i="9"/>
  <c r="I36" i="9"/>
  <c r="J36" i="9"/>
  <c r="G36" i="9"/>
  <c r="H36" i="9"/>
  <c r="I28" i="9"/>
  <c r="J28" i="9"/>
  <c r="G28" i="9"/>
  <c r="H28" i="9"/>
  <c r="J128" i="9"/>
  <c r="J125" i="9" s="1"/>
  <c r="I123" i="9"/>
  <c r="I122" i="9" s="1"/>
  <c r="H123" i="9"/>
  <c r="H122" i="9" s="1"/>
  <c r="G123" i="9"/>
  <c r="J115" i="9"/>
  <c r="G115" i="9"/>
  <c r="G111" i="9"/>
  <c r="H111" i="9"/>
  <c r="J107" i="9"/>
  <c r="J103" i="9"/>
  <c r="G103" i="9"/>
  <c r="J95" i="9"/>
  <c r="G95" i="9"/>
  <c r="I88" i="9"/>
  <c r="J88" i="9"/>
  <c r="J84" i="9"/>
  <c r="J80" i="9"/>
  <c r="J79" i="9" s="1"/>
  <c r="G80" i="9"/>
  <c r="G79" i="9" s="1"/>
  <c r="J70" i="9"/>
  <c r="G55" i="9"/>
  <c r="J50" i="9"/>
  <c r="J48" i="9" s="1"/>
  <c r="J47" i="9" s="1"/>
  <c r="F35" i="18"/>
  <c r="G35" i="18" s="1"/>
  <c r="I43" i="9"/>
  <c r="J43" i="9"/>
  <c r="G43" i="9"/>
  <c r="H43" i="9"/>
  <c r="I39" i="9"/>
  <c r="J39" i="9"/>
  <c r="G39" i="9"/>
  <c r="H39" i="9"/>
  <c r="I35" i="9"/>
  <c r="J35" i="9"/>
  <c r="G35" i="9"/>
  <c r="H35" i="9"/>
  <c r="I31" i="9"/>
  <c r="J31" i="9"/>
  <c r="G31" i="9"/>
  <c r="H31" i="9"/>
  <c r="J27" i="9"/>
  <c r="J19" i="9"/>
  <c r="J18" i="9" s="1"/>
  <c r="G19" i="9"/>
  <c r="H20" i="9"/>
  <c r="F261" i="3"/>
  <c r="F83" i="18"/>
  <c r="F40" i="18"/>
  <c r="F27" i="18"/>
  <c r="G27" i="18" s="1"/>
  <c r="F109" i="18"/>
  <c r="F103" i="18"/>
  <c r="I103" i="18" s="1"/>
  <c r="F99" i="18"/>
  <c r="I99" i="18"/>
  <c r="F74" i="18"/>
  <c r="F41" i="18"/>
  <c r="I41" i="18" s="1"/>
  <c r="F36" i="18"/>
  <c r="F32" i="18"/>
  <c r="F28" i="18"/>
  <c r="G28" i="18" s="1"/>
  <c r="F24" i="18"/>
  <c r="I24" i="18" s="1"/>
  <c r="F98" i="18"/>
  <c r="H98" i="18" s="1"/>
  <c r="F100" i="18"/>
  <c r="I100" i="18" s="1"/>
  <c r="F33" i="18"/>
  <c r="F15" i="18"/>
  <c r="G15" i="18" s="1"/>
  <c r="F87" i="18"/>
  <c r="F31" i="18"/>
  <c r="F23" i="18"/>
  <c r="F120" i="18"/>
  <c r="F101" i="18"/>
  <c r="I101" i="18"/>
  <c r="F90" i="18"/>
  <c r="G90" i="18" s="1"/>
  <c r="G89" i="18" s="1"/>
  <c r="F86" i="18"/>
  <c r="F76" i="18"/>
  <c r="I76" i="18" s="1"/>
  <c r="F58" i="18"/>
  <c r="H58" i="18" s="1"/>
  <c r="F26" i="18"/>
  <c r="G26" i="18" s="1"/>
  <c r="F22" i="18"/>
  <c r="I22" i="18"/>
  <c r="G63" i="9"/>
  <c r="G62" i="9" s="1"/>
  <c r="H72" i="9"/>
  <c r="J59" i="9"/>
  <c r="J58" i="9" s="1"/>
  <c r="D48" i="9"/>
  <c r="D47" i="9" s="1"/>
  <c r="D58" i="9"/>
  <c r="D62" i="9"/>
  <c r="I72" i="9"/>
  <c r="I63" i="9"/>
  <c r="I62" i="9"/>
  <c r="I59" i="9"/>
  <c r="I58" i="9" s="1"/>
  <c r="H63" i="9"/>
  <c r="H62" i="9"/>
  <c r="G72" i="9"/>
  <c r="H59" i="9"/>
  <c r="H58" i="9"/>
  <c r="H61" i="9"/>
  <c r="H60" i="9" s="1"/>
  <c r="D119" i="9"/>
  <c r="D79" i="9"/>
  <c r="D26" i="9"/>
  <c r="H719" i="7"/>
  <c r="I28" i="3"/>
  <c r="H725" i="7"/>
  <c r="H723" i="7" s="1"/>
  <c r="E48" i="4"/>
  <c r="H585" i="7"/>
  <c r="G230" i="3" s="1"/>
  <c r="I429" i="7"/>
  <c r="H181" i="3" s="1"/>
  <c r="H179" i="3" s="1"/>
  <c r="E66" i="4"/>
  <c r="F185" i="4"/>
  <c r="E145" i="4"/>
  <c r="E62" i="4"/>
  <c r="E60" i="4" s="1"/>
  <c r="H279" i="7"/>
  <c r="G122" i="3" s="1"/>
  <c r="G120" i="3" s="1"/>
  <c r="E42" i="4"/>
  <c r="H554" i="7"/>
  <c r="G224" i="3" s="1"/>
  <c r="H560" i="7"/>
  <c r="E158" i="4"/>
  <c r="E155" i="4" s="1"/>
  <c r="H429" i="7"/>
  <c r="H427" i="7" s="1"/>
  <c r="H541" i="7"/>
  <c r="H539" i="7" s="1"/>
  <c r="H94" i="7"/>
  <c r="H92" i="7"/>
  <c r="G36" i="3" s="1"/>
  <c r="I94" i="7"/>
  <c r="H38" i="3" s="1"/>
  <c r="H445" i="7"/>
  <c r="G187" i="3" s="1"/>
  <c r="G185" i="3" s="1"/>
  <c r="D18" i="9"/>
  <c r="E96" i="4"/>
  <c r="E94" i="4" s="1"/>
  <c r="G271" i="3"/>
  <c r="G269" i="3" s="1"/>
  <c r="H687" i="7"/>
  <c r="H91" i="18"/>
  <c r="H35" i="18"/>
  <c r="I119" i="9"/>
  <c r="H48" i="9"/>
  <c r="H47" i="9" s="1"/>
  <c r="I48" i="9"/>
  <c r="I47" i="9" s="1"/>
  <c r="H28" i="18"/>
  <c r="G74" i="18"/>
  <c r="H22" i="18"/>
  <c r="G22" i="18"/>
  <c r="H86" i="18"/>
  <c r="I86" i="18"/>
  <c r="G86" i="18"/>
  <c r="H101" i="18"/>
  <c r="G101" i="18"/>
  <c r="G23" i="18"/>
  <c r="H103" i="18"/>
  <c r="G40" i="18"/>
  <c r="G83" i="18"/>
  <c r="G24" i="18"/>
  <c r="G32" i="18"/>
  <c r="H76" i="18"/>
  <c r="H31" i="18"/>
  <c r="I31" i="18"/>
  <c r="G31" i="18"/>
  <c r="G99" i="18"/>
  <c r="F108" i="18"/>
  <c r="H109" i="18"/>
  <c r="H108" i="18" s="1"/>
  <c r="G109" i="18"/>
  <c r="G108" i="18"/>
  <c r="I109" i="18"/>
  <c r="I108" i="18" s="1"/>
  <c r="J119" i="9"/>
  <c r="L28" i="3"/>
  <c r="I739" i="7"/>
  <c r="I736" i="7" s="1"/>
  <c r="I734" i="7" s="1"/>
  <c r="D195" i="4"/>
  <c r="I47" i="7"/>
  <c r="L44" i="17"/>
  <c r="I48" i="7"/>
  <c r="F191" i="4" s="1"/>
  <c r="L45" i="17"/>
  <c r="J45" i="17" s="1"/>
  <c r="L42" i="17"/>
  <c r="J42" i="17" s="1"/>
  <c r="N42" i="17" s="1"/>
  <c r="D184" i="4"/>
  <c r="L47" i="17"/>
  <c r="J47" i="17" s="1"/>
  <c r="L41" i="17"/>
  <c r="J41" i="17" s="1"/>
  <c r="O41" i="17" s="1"/>
  <c r="I43" i="7"/>
  <c r="I20" i="7" s="1"/>
  <c r="I18" i="7" s="1"/>
  <c r="H19" i="3" s="1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D100" i="4"/>
  <c r="D98" i="4" s="1"/>
  <c r="H159" i="7"/>
  <c r="E100" i="4" s="1"/>
  <c r="E98" i="4" s="1"/>
  <c r="I356" i="7"/>
  <c r="L561" i="17"/>
  <c r="L556" i="17" s="1"/>
  <c r="I554" i="7"/>
  <c r="F190" i="4"/>
  <c r="K539" i="7"/>
  <c r="K751" i="17"/>
  <c r="J751" i="17" s="1"/>
  <c r="L560" i="7"/>
  <c r="K225" i="3" s="1"/>
  <c r="M39" i="7"/>
  <c r="J226" i="3"/>
  <c r="K560" i="7"/>
  <c r="K558" i="17"/>
  <c r="J558" i="17" s="1"/>
  <c r="K559" i="17"/>
  <c r="J559" i="17" s="1"/>
  <c r="K454" i="17"/>
  <c r="J454" i="17" s="1"/>
  <c r="M86" i="17"/>
  <c r="L160" i="7"/>
  <c r="G195" i="4"/>
  <c r="D55" i="4"/>
  <c r="D44" i="4"/>
  <c r="M690" i="7"/>
  <c r="M687" i="7" s="1"/>
  <c r="D144" i="4"/>
  <c r="J738" i="7"/>
  <c r="G144" i="4" s="1"/>
  <c r="G167" i="3"/>
  <c r="G165" i="3" s="1"/>
  <c r="G736" i="7"/>
  <c r="L738" i="7"/>
  <c r="L736" i="7" s="1"/>
  <c r="G70" i="4"/>
  <c r="K748" i="7"/>
  <c r="K25" i="17"/>
  <c r="J25" i="17" s="1"/>
  <c r="M25" i="17" s="1"/>
  <c r="K27" i="17"/>
  <c r="J27" i="17" s="1"/>
  <c r="O27" i="17" s="1"/>
  <c r="I114" i="4"/>
  <c r="F195" i="4"/>
  <c r="L557" i="7"/>
  <c r="G190" i="4"/>
  <c r="I70" i="4"/>
  <c r="M461" i="17"/>
  <c r="K740" i="17"/>
  <c r="J740" i="17" s="1"/>
  <c r="M740" i="17" s="1"/>
  <c r="M738" i="17" s="1"/>
  <c r="M736" i="17" s="1"/>
  <c r="K738" i="7"/>
  <c r="K736" i="7" s="1"/>
  <c r="G38" i="3"/>
  <c r="L271" i="3"/>
  <c r="L269" i="3" s="1"/>
  <c r="K557" i="7"/>
  <c r="H43" i="4" s="1"/>
  <c r="M26" i="7"/>
  <c r="D58" i="4"/>
  <c r="M556" i="7"/>
  <c r="D26" i="4"/>
  <c r="M548" i="7"/>
  <c r="M38" i="7"/>
  <c r="K156" i="7"/>
  <c r="M156" i="7"/>
  <c r="M550" i="7"/>
  <c r="H114" i="4"/>
  <c r="I741" i="7"/>
  <c r="L43" i="17"/>
  <c r="J43" i="17" s="1"/>
  <c r="M46" i="7"/>
  <c r="L66" i="7"/>
  <c r="K22" i="17"/>
  <c r="J22" i="17" s="1"/>
  <c r="J160" i="7"/>
  <c r="K161" i="17"/>
  <c r="J161" i="17" s="1"/>
  <c r="I197" i="4"/>
  <c r="L612" i="7"/>
  <c r="K160" i="7"/>
  <c r="M32" i="7"/>
  <c r="J55" i="4" s="1"/>
  <c r="H70" i="4"/>
  <c r="I43" i="4"/>
  <c r="J308" i="3"/>
  <c r="J306" i="3" s="1"/>
  <c r="M41" i="17"/>
  <c r="N41" i="17"/>
  <c r="M81" i="17"/>
  <c r="K38" i="17"/>
  <c r="J38" i="17" s="1"/>
  <c r="O38" i="17" s="1"/>
  <c r="E114" i="4"/>
  <c r="D189" i="4"/>
  <c r="K773" i="7"/>
  <c r="K771" i="7" s="1"/>
  <c r="L408" i="17"/>
  <c r="J408" i="17" s="1"/>
  <c r="N408" i="17" s="1"/>
  <c r="O26" i="17"/>
  <c r="H209" i="4"/>
  <c r="M721" i="7"/>
  <c r="M719" i="7" s="1"/>
  <c r="K362" i="17"/>
  <c r="J362" i="17" s="1"/>
  <c r="O362" i="17" s="1"/>
  <c r="K287" i="17"/>
  <c r="J287" i="17" s="1"/>
  <c r="J588" i="7"/>
  <c r="G65" i="4" s="1"/>
  <c r="K723" i="17"/>
  <c r="K721" i="17" s="1"/>
  <c r="H173" i="4"/>
  <c r="H171" i="4" s="1"/>
  <c r="K590" i="17"/>
  <c r="M366" i="17"/>
  <c r="L289" i="17"/>
  <c r="J289" i="17" s="1"/>
  <c r="M558" i="7"/>
  <c r="K588" i="7"/>
  <c r="H65" i="4" s="1"/>
  <c r="G719" i="7"/>
  <c r="G76" i="18"/>
  <c r="H40" i="18"/>
  <c r="G33" i="18"/>
  <c r="H15" i="18"/>
  <c r="H64" i="9"/>
  <c r="G61" i="9"/>
  <c r="G60" i="9"/>
  <c r="J69" i="9"/>
  <c r="J68" i="9" s="1"/>
  <c r="F92" i="18"/>
  <c r="I92" i="18" s="1"/>
  <c r="J20" i="9"/>
  <c r="H83" i="9"/>
  <c r="H94" i="9"/>
  <c r="G102" i="9"/>
  <c r="H110" i="9"/>
  <c r="G118" i="9"/>
  <c r="J29" i="9"/>
  <c r="J37" i="9"/>
  <c r="H99" i="18"/>
  <c r="G120" i="18"/>
  <c r="H26" i="18"/>
  <c r="I40" i="18"/>
  <c r="G100" i="18"/>
  <c r="I28" i="18"/>
  <c r="I91" i="18"/>
  <c r="I64" i="9"/>
  <c r="I61" i="9"/>
  <c r="I60" i="9"/>
  <c r="D116" i="9"/>
  <c r="F16" i="18"/>
  <c r="H16" i="18" s="1"/>
  <c r="F25" i="18"/>
  <c r="F85" i="18"/>
  <c r="F88" i="18"/>
  <c r="H88" i="18" s="1"/>
  <c r="F14" i="18"/>
  <c r="I69" i="9"/>
  <c r="I68" i="9" s="1"/>
  <c r="G20" i="9"/>
  <c r="G18" i="9" s="1"/>
  <c r="H19" i="9"/>
  <c r="H18" i="9"/>
  <c r="H55" i="9"/>
  <c r="D64" i="9"/>
  <c r="H80" i="9"/>
  <c r="H79" i="9" s="1"/>
  <c r="G88" i="9"/>
  <c r="I95" i="9"/>
  <c r="I103" i="9"/>
  <c r="I111" i="9"/>
  <c r="I115" i="9"/>
  <c r="G56" i="9"/>
  <c r="G30" i="9"/>
  <c r="G34" i="9"/>
  <c r="G38" i="9"/>
  <c r="G83" i="9"/>
  <c r="J87" i="9"/>
  <c r="J86" i="9" s="1"/>
  <c r="G98" i="9"/>
  <c r="H102" i="9"/>
  <c r="H106" i="9"/>
  <c r="G110" i="9"/>
  <c r="H118" i="9"/>
  <c r="H126" i="9"/>
  <c r="H125" i="9"/>
  <c r="H29" i="9"/>
  <c r="H33" i="9"/>
  <c r="H37" i="9"/>
  <c r="J41" i="9"/>
  <c r="G78" i="9"/>
  <c r="G77" i="9" s="1"/>
  <c r="H21" i="9"/>
  <c r="J67" i="9"/>
  <c r="H100" i="18"/>
  <c r="F17" i="18"/>
  <c r="D68" i="9"/>
  <c r="D66" i="9"/>
  <c r="D60" i="9"/>
  <c r="D125" i="9"/>
  <c r="G64" i="9"/>
  <c r="F29" i="18"/>
  <c r="I55" i="9"/>
  <c r="H69" i="9"/>
  <c r="H68" i="9"/>
  <c r="H66" i="9"/>
  <c r="I87" i="9"/>
  <c r="I86" i="9" s="1"/>
  <c r="H98" i="9"/>
  <c r="G106" i="9"/>
  <c r="G126" i="9"/>
  <c r="G125" i="9" s="1"/>
  <c r="J33" i="9"/>
  <c r="H41" i="9"/>
  <c r="D86" i="9"/>
  <c r="D122" i="9"/>
  <c r="D52" i="9"/>
  <c r="F30" i="18"/>
  <c r="I30" i="18" s="1"/>
  <c r="F21" i="18"/>
  <c r="F106" i="18"/>
  <c r="I106" i="18" s="1"/>
  <c r="H219" i="4"/>
  <c r="H222" i="4"/>
  <c r="G219" i="4"/>
  <c r="G225" i="4"/>
  <c r="D87" i="4"/>
  <c r="D228" i="4"/>
  <c r="G236" i="4"/>
  <c r="I218" i="4"/>
  <c r="J218" i="4"/>
  <c r="I226" i="4"/>
  <c r="H215" i="4"/>
  <c r="D164" i="4"/>
  <c r="D136" i="4"/>
  <c r="D104" i="4"/>
  <c r="H142" i="4"/>
  <c r="G142" i="4"/>
  <c r="I87" i="4"/>
  <c r="J227" i="4"/>
  <c r="G235" i="4"/>
  <c r="J215" i="4"/>
  <c r="I219" i="4"/>
  <c r="I215" i="4" s="1"/>
  <c r="I213" i="4" s="1"/>
  <c r="H33" i="4"/>
  <c r="G33" i="4" s="1"/>
  <c r="G31" i="4" s="1"/>
  <c r="G233" i="4"/>
  <c r="G231" i="4" s="1"/>
  <c r="I235" i="4"/>
  <c r="J222" i="4"/>
  <c r="I222" i="4"/>
  <c r="J235" i="4"/>
  <c r="H227" i="4"/>
  <c r="I225" i="4"/>
  <c r="I223" i="4" s="1"/>
  <c r="I220" i="4" s="1"/>
  <c r="D198" i="4"/>
  <c r="H233" i="4"/>
  <c r="H231" i="4" s="1"/>
  <c r="I136" i="4"/>
  <c r="I227" i="4"/>
  <c r="J225" i="4"/>
  <c r="D231" i="4"/>
  <c r="H120" i="4"/>
  <c r="H110" i="4"/>
  <c r="G89" i="4"/>
  <c r="H87" i="4"/>
  <c r="G138" i="4"/>
  <c r="H106" i="4"/>
  <c r="I104" i="4"/>
  <c r="I204" i="4"/>
  <c r="H206" i="4"/>
  <c r="I83" i="4"/>
  <c r="H85" i="4"/>
  <c r="I146" i="4"/>
  <c r="H148" i="4"/>
  <c r="H146" i="4" s="1"/>
  <c r="I164" i="4"/>
  <c r="H166" i="4"/>
  <c r="G38" i="4"/>
  <c r="G157" i="4"/>
  <c r="G218" i="4"/>
  <c r="H234" i="4"/>
  <c r="I236" i="4"/>
  <c r="I231" i="4" s="1"/>
  <c r="G234" i="4"/>
  <c r="I230" i="4"/>
  <c r="I228" i="4" s="1"/>
  <c r="I233" i="4"/>
  <c r="I30" i="4"/>
  <c r="I125" i="4"/>
  <c r="I131" i="4"/>
  <c r="J146" i="4"/>
  <c r="H163" i="4"/>
  <c r="J164" i="4"/>
  <c r="I168" i="4"/>
  <c r="H200" i="4"/>
  <c r="H198" i="4" s="1"/>
  <c r="J204" i="4"/>
  <c r="I234" i="4"/>
  <c r="D215" i="4"/>
  <c r="J230" i="4"/>
  <c r="J228" i="4" s="1"/>
  <c r="H230" i="4"/>
  <c r="H228" i="4"/>
  <c r="L46" i="17"/>
  <c r="J773" i="7"/>
  <c r="J771" i="7" s="1"/>
  <c r="G127" i="9"/>
  <c r="I314" i="3"/>
  <c r="I312" i="3" s="1"/>
  <c r="I310" i="3" s="1"/>
  <c r="O751" i="17"/>
  <c r="I427" i="7"/>
  <c r="O752" i="17"/>
  <c r="J435" i="7"/>
  <c r="L435" i="7"/>
  <c r="L438" i="17"/>
  <c r="K435" i="7"/>
  <c r="H185" i="4"/>
  <c r="K549" i="17"/>
  <c r="J549" i="17" s="1"/>
  <c r="M362" i="7"/>
  <c r="M748" i="17"/>
  <c r="J209" i="4"/>
  <c r="J207" i="4" s="1"/>
  <c r="K628" i="7"/>
  <c r="J246" i="3" s="1"/>
  <c r="J244" i="3" s="1"/>
  <c r="H184" i="4"/>
  <c r="J127" i="9"/>
  <c r="M773" i="7"/>
  <c r="M771" i="7" s="1"/>
  <c r="H96" i="4"/>
  <c r="H152" i="3"/>
  <c r="H150" i="3" s="1"/>
  <c r="I354" i="7"/>
  <c r="H734" i="7"/>
  <c r="K551" i="17"/>
  <c r="J551" i="17" s="1"/>
  <c r="M549" i="7"/>
  <c r="M562" i="7"/>
  <c r="K564" i="17"/>
  <c r="J564" i="17" s="1"/>
  <c r="O564" i="17" s="1"/>
  <c r="J76" i="7"/>
  <c r="I32" i="3" s="1"/>
  <c r="J66" i="7"/>
  <c r="M76" i="7"/>
  <c r="L32" i="3" s="1"/>
  <c r="M33" i="7"/>
  <c r="J58" i="4" s="1"/>
  <c r="K32" i="17"/>
  <c r="J32" i="17" s="1"/>
  <c r="M30" i="7"/>
  <c r="M104" i="7"/>
  <c r="J157" i="7"/>
  <c r="M569" i="7"/>
  <c r="K348" i="7"/>
  <c r="J147" i="3" s="1"/>
  <c r="J145" i="3" s="1"/>
  <c r="L352" i="17"/>
  <c r="J348" i="7"/>
  <c r="J346" i="7" s="1"/>
  <c r="H251" i="3"/>
  <c r="H249" i="3" s="1"/>
  <c r="H628" i="7"/>
  <c r="H627" i="7" s="1"/>
  <c r="K370" i="17"/>
  <c r="J370" i="17" s="1"/>
  <c r="M370" i="17" s="1"/>
  <c r="M433" i="7"/>
  <c r="K436" i="17"/>
  <c r="J436" i="17" s="1"/>
  <c r="J433" i="7"/>
  <c r="G39" i="4"/>
  <c r="H298" i="3"/>
  <c r="H296" i="3" s="1"/>
  <c r="M589" i="7"/>
  <c r="F271" i="3"/>
  <c r="F269" i="3" s="1"/>
  <c r="K692" i="17"/>
  <c r="K689" i="17" s="1"/>
  <c r="M747" i="7"/>
  <c r="G225" i="3"/>
  <c r="N461" i="17"/>
  <c r="O461" i="17"/>
  <c r="M96" i="7"/>
  <c r="K547" i="17"/>
  <c r="J547" i="17" s="1"/>
  <c r="M557" i="7"/>
  <c r="J557" i="7"/>
  <c r="G43" i="4" s="1"/>
  <c r="L591" i="7"/>
  <c r="I186" i="4" s="1"/>
  <c r="J591" i="7"/>
  <c r="G186" i="4" s="1"/>
  <c r="M591" i="7"/>
  <c r="K19" i="17"/>
  <c r="J19" i="17" s="1"/>
  <c r="J52" i="9"/>
  <c r="J51" i="9"/>
  <c r="H52" i="9"/>
  <c r="H51" i="9" s="1"/>
  <c r="I52" i="9"/>
  <c r="I51" i="9" s="1"/>
  <c r="G52" i="9"/>
  <c r="G51" i="9"/>
  <c r="D51" i="9"/>
  <c r="I25" i="18"/>
  <c r="G25" i="18"/>
  <c r="H25" i="18"/>
  <c r="G30" i="18"/>
  <c r="G85" i="18"/>
  <c r="I85" i="18"/>
  <c r="H85" i="18"/>
  <c r="H21" i="18"/>
  <c r="I21" i="18"/>
  <c r="G21" i="18"/>
  <c r="G29" i="18"/>
  <c r="I88" i="18"/>
  <c r="G88" i="18"/>
  <c r="G16" i="18"/>
  <c r="I16" i="18"/>
  <c r="H14" i="18"/>
  <c r="I14" i="18"/>
  <c r="G92" i="18"/>
  <c r="H92" i="18"/>
  <c r="H31" i="4"/>
  <c r="G120" i="4"/>
  <c r="G118" i="4" s="1"/>
  <c r="G116" i="4" s="1"/>
  <c r="H118" i="4"/>
  <c r="H116" i="4" s="1"/>
  <c r="G110" i="4"/>
  <c r="H161" i="4"/>
  <c r="G163" i="4"/>
  <c r="G161" i="4" s="1"/>
  <c r="H30" i="4"/>
  <c r="I28" i="4"/>
  <c r="G106" i="4"/>
  <c r="G104" i="4" s="1"/>
  <c r="H104" i="4"/>
  <c r="H125" i="4"/>
  <c r="I129" i="4"/>
  <c r="I127" i="4"/>
  <c r="I123" i="4" s="1"/>
  <c r="H131" i="4"/>
  <c r="G166" i="4"/>
  <c r="G85" i="4"/>
  <c r="H204" i="4"/>
  <c r="G206" i="4"/>
  <c r="G204" i="4"/>
  <c r="N32" i="17"/>
  <c r="N47" i="17"/>
  <c r="N46" i="17" s="1"/>
  <c r="I147" i="3"/>
  <c r="I145" i="3" s="1"/>
  <c r="G131" i="4"/>
  <c r="G129" i="4" s="1"/>
  <c r="H129" i="4"/>
  <c r="G125" i="4"/>
  <c r="H28" i="4"/>
  <c r="G30" i="4"/>
  <c r="G28" i="4" s="1"/>
  <c r="G108" i="4" l="1"/>
  <c r="D11" i="18"/>
  <c r="D122" i="18"/>
  <c r="C122" i="18"/>
  <c r="C11" i="18"/>
  <c r="H12" i="17"/>
  <c r="H11" i="17" s="1"/>
  <c r="H706" i="17"/>
  <c r="H127" i="4"/>
  <c r="H123" i="4" s="1"/>
  <c r="G133" i="4"/>
  <c r="G111" i="4"/>
  <c r="H108" i="4"/>
  <c r="I81" i="9"/>
  <c r="G539" i="17"/>
  <c r="G127" i="4"/>
  <c r="G123" i="4" s="1"/>
  <c r="F69" i="3"/>
  <c r="I356" i="17"/>
  <c r="I11" i="17" s="1"/>
  <c r="J231" i="4"/>
  <c r="G167" i="4"/>
  <c r="G164" i="4" s="1"/>
  <c r="H164" i="4"/>
  <c r="I539" i="17"/>
  <c r="H136" i="4"/>
  <c r="G139" i="4"/>
  <c r="G136" i="4" s="1"/>
  <c r="G12" i="17"/>
  <c r="G11" i="17" s="1"/>
  <c r="G706" i="17"/>
  <c r="G170" i="4"/>
  <c r="G168" i="4" s="1"/>
  <c r="H168" i="4"/>
  <c r="H213" i="4"/>
  <c r="F188" i="3"/>
  <c r="D102" i="4"/>
  <c r="G410" i="17"/>
  <c r="E122" i="18"/>
  <c r="E123" i="18" s="1"/>
  <c r="F89" i="18"/>
  <c r="F75" i="18"/>
  <c r="I15" i="18"/>
  <c r="I13" i="18" s="1"/>
  <c r="H207" i="4"/>
  <c r="D25" i="9"/>
  <c r="D24" i="9" s="1"/>
  <c r="J100" i="9"/>
  <c r="H82" i="9"/>
  <c r="H81" i="9" s="1"/>
  <c r="D73" i="9"/>
  <c r="E39" i="4"/>
  <c r="N766" i="17"/>
  <c r="G98" i="4"/>
  <c r="G42" i="9"/>
  <c r="G25" i="9" s="1"/>
  <c r="G24" i="9" s="1"/>
  <c r="G17" i="9" s="1"/>
  <c r="M158" i="7"/>
  <c r="J75" i="4" s="1"/>
  <c r="H112" i="4"/>
  <c r="I607" i="7"/>
  <c r="F73" i="18"/>
  <c r="I35" i="18"/>
  <c r="I100" i="9"/>
  <c r="G82" i="9"/>
  <c r="G81" i="9" s="1"/>
  <c r="O366" i="17"/>
  <c r="L706" i="17"/>
  <c r="H98" i="4"/>
  <c r="G148" i="4"/>
  <c r="G146" i="4" s="1"/>
  <c r="D223" i="4"/>
  <c r="D220" i="4" s="1"/>
  <c r="D213" i="4" s="1"/>
  <c r="J226" i="4"/>
  <c r="J223" i="4" s="1"/>
  <c r="J220" i="4" s="1"/>
  <c r="G226" i="4"/>
  <c r="G223" i="4" s="1"/>
  <c r="G220" i="4" s="1"/>
  <c r="G213" i="4" s="1"/>
  <c r="I84" i="9"/>
  <c r="H75" i="9"/>
  <c r="H73" i="9" s="1"/>
  <c r="H57" i="9" s="1"/>
  <c r="J82" i="9"/>
  <c r="J81" i="9" s="1"/>
  <c r="G105" i="9"/>
  <c r="J635" i="7"/>
  <c r="O767" i="17"/>
  <c r="F76" i="9"/>
  <c r="H13" i="18"/>
  <c r="I108" i="4"/>
  <c r="J105" i="9"/>
  <c r="L635" i="7"/>
  <c r="E69" i="4"/>
  <c r="N762" i="17"/>
  <c r="N760" i="17" s="1"/>
  <c r="N758" i="17" s="1"/>
  <c r="E11" i="18"/>
  <c r="J41" i="4"/>
  <c r="J189" i="4"/>
  <c r="D123" i="18"/>
  <c r="F34" i="18"/>
  <c r="I27" i="18"/>
  <c r="H42" i="9"/>
  <c r="H25" i="9" s="1"/>
  <c r="H24" i="9" s="1"/>
  <c r="H17" i="9" s="1"/>
  <c r="I105" i="9"/>
  <c r="O762" i="17"/>
  <c r="O760" i="17" s="1"/>
  <c r="O758" i="17" s="1"/>
  <c r="M163" i="17"/>
  <c r="G112" i="4"/>
  <c r="G207" i="4"/>
  <c r="G200" i="4"/>
  <c r="G198" i="4" s="1"/>
  <c r="E112" i="4"/>
  <c r="E102" i="4" s="1"/>
  <c r="I26" i="18"/>
  <c r="J66" i="9"/>
  <c r="J42" i="9"/>
  <c r="J94" i="9"/>
  <c r="I704" i="7"/>
  <c r="E21" i="4"/>
  <c r="N162" i="17"/>
  <c r="J158" i="7"/>
  <c r="G75" i="4" s="1"/>
  <c r="J184" i="4"/>
  <c r="G75" i="9"/>
  <c r="G73" i="9" s="1"/>
  <c r="K405" i="17"/>
  <c r="J405" i="17" s="1"/>
  <c r="M405" i="17" s="1"/>
  <c r="I66" i="9"/>
  <c r="I57" i="9" s="1"/>
  <c r="F72" i="18"/>
  <c r="J75" i="9"/>
  <c r="G107" i="9"/>
  <c r="J539" i="7"/>
  <c r="D207" i="4"/>
  <c r="H107" i="9"/>
  <c r="I94" i="9"/>
  <c r="H84" i="9"/>
  <c r="I78" i="9"/>
  <c r="I77" i="9" s="1"/>
  <c r="I635" i="7"/>
  <c r="E154" i="4"/>
  <c r="E151" i="4" s="1"/>
  <c r="M762" i="17"/>
  <c r="M760" i="17" s="1"/>
  <c r="M758" i="17" s="1"/>
  <c r="M767" i="17"/>
  <c r="H106" i="18"/>
  <c r="G95" i="3"/>
  <c r="G79" i="4"/>
  <c r="G77" i="4" s="1"/>
  <c r="M628" i="7"/>
  <c r="L246" i="3" s="1"/>
  <c r="L244" i="3" s="1"/>
  <c r="J74" i="9"/>
  <c r="J73" i="9" s="1"/>
  <c r="J57" i="9" s="1"/>
  <c r="M400" i="7"/>
  <c r="J70" i="4" s="1"/>
  <c r="G94" i="9"/>
  <c r="K158" i="7"/>
  <c r="H75" i="4" s="1"/>
  <c r="M554" i="7"/>
  <c r="L224" i="3" s="1"/>
  <c r="I98" i="18"/>
  <c r="H94" i="4"/>
  <c r="H92" i="4" s="1"/>
  <c r="G98" i="18"/>
  <c r="H57" i="18"/>
  <c r="H48" i="18" s="1"/>
  <c r="D99" i="9"/>
  <c r="D77" i="9"/>
  <c r="G554" i="7"/>
  <c r="H83" i="4"/>
  <c r="I198" i="4"/>
  <c r="D81" i="9"/>
  <c r="I112" i="4"/>
  <c r="M449" i="7"/>
  <c r="G106" i="18"/>
  <c r="E76" i="9"/>
  <c r="G41" i="18"/>
  <c r="G39" i="18" s="1"/>
  <c r="E17" i="9"/>
  <c r="H41" i="18"/>
  <c r="H39" i="18" s="1"/>
  <c r="F39" i="18"/>
  <c r="I39" i="18"/>
  <c r="D17" i="9"/>
  <c r="J26" i="9"/>
  <c r="J25" i="9" s="1"/>
  <c r="J24" i="9" s="1"/>
  <c r="J17" i="9" s="1"/>
  <c r="I25" i="9"/>
  <c r="I24" i="9" s="1"/>
  <c r="I17" i="9" s="1"/>
  <c r="F20" i="18"/>
  <c r="F19" i="18" s="1"/>
  <c r="D39" i="4"/>
  <c r="M431" i="7"/>
  <c r="H637" i="7"/>
  <c r="H635" i="7" s="1"/>
  <c r="G251" i="3"/>
  <c r="G249" i="3" s="1"/>
  <c r="G247" i="3" s="1"/>
  <c r="F57" i="9"/>
  <c r="F16" i="9" s="1"/>
  <c r="E16" i="9"/>
  <c r="N17" i="9" s="1"/>
  <c r="M41" i="7"/>
  <c r="M546" i="7"/>
  <c r="H63" i="4"/>
  <c r="D43" i="4"/>
  <c r="M359" i="7"/>
  <c r="D42" i="4"/>
  <c r="K105" i="17"/>
  <c r="J105" i="17" s="1"/>
  <c r="M105" i="17" s="1"/>
  <c r="J143" i="4"/>
  <c r="G566" i="7"/>
  <c r="M566" i="7"/>
  <c r="J97" i="17"/>
  <c r="O97" i="17" s="1"/>
  <c r="K95" i="17"/>
  <c r="K93" i="17" s="1"/>
  <c r="E82" i="4"/>
  <c r="E79" i="4" s="1"/>
  <c r="E77" i="4" s="1"/>
  <c r="L101" i="7"/>
  <c r="L99" i="7" s="1"/>
  <c r="K39" i="3" s="1"/>
  <c r="K113" i="17"/>
  <c r="J113" i="17" s="1"/>
  <c r="N113" i="17" s="1"/>
  <c r="M111" i="7"/>
  <c r="M101" i="7" s="1"/>
  <c r="M99" i="7" s="1"/>
  <c r="L39" i="3" s="1"/>
  <c r="I82" i="4"/>
  <c r="I79" i="4" s="1"/>
  <c r="I77" i="4" s="1"/>
  <c r="M107" i="7"/>
  <c r="J82" i="4" s="1"/>
  <c r="J79" i="4" s="1"/>
  <c r="J77" i="4" s="1"/>
  <c r="G101" i="7"/>
  <c r="D82" i="4"/>
  <c r="D79" i="4" s="1"/>
  <c r="D77" i="4" s="1"/>
  <c r="H101" i="7"/>
  <c r="H99" i="7" s="1"/>
  <c r="G39" i="3" s="1"/>
  <c r="M35" i="7"/>
  <c r="J62" i="4" s="1"/>
  <c r="J60" i="4" s="1"/>
  <c r="G639" i="7"/>
  <c r="G460" i="7"/>
  <c r="L463" i="17" s="1"/>
  <c r="J463" i="17" s="1"/>
  <c r="N463" i="17" s="1"/>
  <c r="H443" i="7"/>
  <c r="H407" i="7" s="1"/>
  <c r="M727" i="7"/>
  <c r="L290" i="3" s="1"/>
  <c r="G76" i="4"/>
  <c r="M454" i="7"/>
  <c r="J76" i="4" s="1"/>
  <c r="D76" i="4"/>
  <c r="J152" i="3"/>
  <c r="J150" i="3" s="1"/>
  <c r="K615" i="17"/>
  <c r="K614" i="17" s="1"/>
  <c r="K609" i="17" s="1"/>
  <c r="J612" i="7"/>
  <c r="J607" i="7" s="1"/>
  <c r="G221" i="3"/>
  <c r="G219" i="3" s="1"/>
  <c r="H277" i="7"/>
  <c r="H217" i="7" s="1"/>
  <c r="D59" i="4"/>
  <c r="G57" i="9"/>
  <c r="D57" i="9"/>
  <c r="F186" i="4"/>
  <c r="G284" i="7"/>
  <c r="L288" i="17" s="1"/>
  <c r="L283" i="17" s="1"/>
  <c r="L281" i="17" s="1"/>
  <c r="I279" i="7"/>
  <c r="J217" i="7"/>
  <c r="I122" i="3"/>
  <c r="I120" i="3" s="1"/>
  <c r="I95" i="3" s="1"/>
  <c r="L251" i="3"/>
  <c r="L249" i="3" s="1"/>
  <c r="L247" i="3" s="1"/>
  <c r="M637" i="7"/>
  <c r="M635" i="7" s="1"/>
  <c r="N462" i="17"/>
  <c r="O462" i="17"/>
  <c r="M462" i="17"/>
  <c r="G607" i="7"/>
  <c r="F239" i="3"/>
  <c r="F236" i="3" s="1"/>
  <c r="H82" i="4"/>
  <c r="H79" i="4" s="1"/>
  <c r="K101" i="7"/>
  <c r="M547" i="17"/>
  <c r="O547" i="17"/>
  <c r="N547" i="17"/>
  <c r="M551" i="17"/>
  <c r="N551" i="17"/>
  <c r="K239" i="3"/>
  <c r="K236" i="3" s="1"/>
  <c r="L607" i="7"/>
  <c r="J298" i="3"/>
  <c r="J296" i="3" s="1"/>
  <c r="K734" i="7"/>
  <c r="H741" i="7"/>
  <c r="G301" i="3"/>
  <c r="G299" i="3" s="1"/>
  <c r="O29" i="17"/>
  <c r="N29" i="17"/>
  <c r="M29" i="17"/>
  <c r="K226" i="3"/>
  <c r="I96" i="4"/>
  <c r="I94" i="4" s="1"/>
  <c r="I92" i="4" s="1"/>
  <c r="J642" i="17"/>
  <c r="N642" i="17" s="1"/>
  <c r="N641" i="17" s="1"/>
  <c r="N639" i="17" s="1"/>
  <c r="K641" i="17"/>
  <c r="K639" i="17" s="1"/>
  <c r="K637" i="17" s="1"/>
  <c r="L734" i="7"/>
  <c r="K298" i="3"/>
  <c r="K296" i="3" s="1"/>
  <c r="H230" i="3"/>
  <c r="I552" i="7"/>
  <c r="H222" i="3" s="1"/>
  <c r="H217" i="3" s="1"/>
  <c r="M82" i="17"/>
  <c r="O82" i="17"/>
  <c r="N82" i="17"/>
  <c r="N750" i="17"/>
  <c r="M750" i="17"/>
  <c r="O750" i="17"/>
  <c r="J554" i="7"/>
  <c r="I224" i="3" s="1"/>
  <c r="G246" i="3"/>
  <c r="G244" i="3" s="1"/>
  <c r="F209" i="4"/>
  <c r="F207" i="4" s="1"/>
  <c r="H278" i="3"/>
  <c r="M286" i="7"/>
  <c r="K372" i="17"/>
  <c r="J372" i="17" s="1"/>
  <c r="M372" i="17" s="1"/>
  <c r="M754" i="7"/>
  <c r="G152" i="3"/>
  <c r="G150" i="3" s="1"/>
  <c r="G148" i="3" s="1"/>
  <c r="M590" i="7"/>
  <c r="J185" i="4" s="1"/>
  <c r="D65" i="4"/>
  <c r="K560" i="17"/>
  <c r="J560" i="17" s="1"/>
  <c r="O560" i="17" s="1"/>
  <c r="I144" i="4"/>
  <c r="M27" i="7"/>
  <c r="J43" i="4" s="1"/>
  <c r="J723" i="17"/>
  <c r="L589" i="7"/>
  <c r="L585" i="7" s="1"/>
  <c r="K230" i="3" s="1"/>
  <c r="I226" i="3"/>
  <c r="L433" i="7"/>
  <c r="I76" i="4" s="1"/>
  <c r="D158" i="4"/>
  <c r="K571" i="17"/>
  <c r="J571" i="17" s="1"/>
  <c r="N571" i="17" s="1"/>
  <c r="G154" i="7"/>
  <c r="G152" i="7" s="1"/>
  <c r="G128" i="7" s="1"/>
  <c r="M367" i="7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6" i="7"/>
  <c r="M613" i="7"/>
  <c r="M612" i="7" s="1"/>
  <c r="K612" i="7"/>
  <c r="M22" i="7"/>
  <c r="J26" i="4" s="1"/>
  <c r="J156" i="7"/>
  <c r="K458" i="17"/>
  <c r="J458" i="17" s="1"/>
  <c r="O458" i="17" s="1"/>
  <c r="M452" i="7"/>
  <c r="M447" i="7"/>
  <c r="H144" i="4"/>
  <c r="M360" i="7"/>
  <c r="J251" i="3"/>
  <c r="J249" i="3" s="1"/>
  <c r="J247" i="3" s="1"/>
  <c r="I251" i="3"/>
  <c r="I249" i="3" s="1"/>
  <c r="I247" i="3" s="1"/>
  <c r="E59" i="4"/>
  <c r="E50" i="4" s="1"/>
  <c r="J99" i="7"/>
  <c r="I39" i="3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K589" i="7"/>
  <c r="H76" i="4" s="1"/>
  <c r="M736" i="7"/>
  <c r="G40" i="4"/>
  <c r="G36" i="4" s="1"/>
  <c r="D48" i="4"/>
  <c r="M408" i="17"/>
  <c r="L289" i="3"/>
  <c r="L287" i="3" s="1"/>
  <c r="J747" i="7"/>
  <c r="G145" i="4" s="1"/>
  <c r="G140" i="4" s="1"/>
  <c r="G134" i="4" s="1"/>
  <c r="I185" i="4"/>
  <c r="I182" i="4" s="1"/>
  <c r="M364" i="7"/>
  <c r="L354" i="7"/>
  <c r="K747" i="7"/>
  <c r="L747" i="7"/>
  <c r="I145" i="4" s="1"/>
  <c r="N97" i="17"/>
  <c r="O408" i="17"/>
  <c r="J692" i="17"/>
  <c r="J689" i="17" s="1"/>
  <c r="H21" i="3"/>
  <c r="K591" i="17"/>
  <c r="J591" i="17" s="1"/>
  <c r="K456" i="17"/>
  <c r="J456" i="17" s="1"/>
  <c r="N456" i="17" s="1"/>
  <c r="D185" i="4"/>
  <c r="J736" i="7"/>
  <c r="I298" i="3" s="1"/>
  <c r="I296" i="3" s="1"/>
  <c r="D194" i="4"/>
  <c r="K552" i="17"/>
  <c r="J552" i="17" s="1"/>
  <c r="M552" i="17" s="1"/>
  <c r="L460" i="17"/>
  <c r="J460" i="17" s="1"/>
  <c r="N460" i="17" s="1"/>
  <c r="I195" i="4"/>
  <c r="J585" i="7"/>
  <c r="I230" i="3" s="1"/>
  <c r="K286" i="17"/>
  <c r="J286" i="17" s="1"/>
  <c r="N286" i="17" s="1"/>
  <c r="L156" i="7"/>
  <c r="I69" i="4" s="1"/>
  <c r="K554" i="7"/>
  <c r="J224" i="3" s="1"/>
  <c r="H40" i="4"/>
  <c r="H552" i="7"/>
  <c r="G222" i="3" s="1"/>
  <c r="I41" i="4"/>
  <c r="I47" i="4"/>
  <c r="I45" i="4" s="1"/>
  <c r="J628" i="7"/>
  <c r="L756" i="7"/>
  <c r="H145" i="4"/>
  <c r="G47" i="4"/>
  <c r="G45" i="4" s="1"/>
  <c r="O30" i="17"/>
  <c r="N30" i="17"/>
  <c r="D53" i="4"/>
  <c r="G20" i="7"/>
  <c r="F21" i="3" s="1"/>
  <c r="K21" i="3"/>
  <c r="G21" i="3"/>
  <c r="M19" i="17"/>
  <c r="N19" i="17"/>
  <c r="O19" i="17"/>
  <c r="I187" i="3"/>
  <c r="I185" i="3" s="1"/>
  <c r="J225" i="3"/>
  <c r="M734" i="7"/>
  <c r="L298" i="3"/>
  <c r="L296" i="3" s="1"/>
  <c r="M43" i="17"/>
  <c r="N43" i="17"/>
  <c r="O43" i="17"/>
  <c r="N159" i="17"/>
  <c r="M159" i="17"/>
  <c r="O159" i="17"/>
  <c r="G72" i="4"/>
  <c r="J154" i="7"/>
  <c r="M436" i="17"/>
  <c r="O436" i="17"/>
  <c r="F68" i="3"/>
  <c r="F66" i="3" s="1"/>
  <c r="F52" i="3" s="1"/>
  <c r="J18" i="7"/>
  <c r="I19" i="3" s="1"/>
  <c r="I21" i="3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4" i="3"/>
  <c r="G312" i="3" s="1"/>
  <c r="G310" i="3" s="1"/>
  <c r="G754" i="7"/>
  <c r="F308" i="3"/>
  <c r="F306" i="3" s="1"/>
  <c r="L277" i="7"/>
  <c r="K122" i="3"/>
  <c r="K120" i="3" s="1"/>
  <c r="G66" i="7"/>
  <c r="F28" i="3" s="1"/>
  <c r="F32" i="3"/>
  <c r="H68" i="3"/>
  <c r="H66" i="3" s="1"/>
  <c r="H52" i="3" s="1"/>
  <c r="I152" i="7"/>
  <c r="I128" i="7" s="1"/>
  <c r="O753" i="17"/>
  <c r="N753" i="17"/>
  <c r="N39" i="17"/>
  <c r="O39" i="17"/>
  <c r="L432" i="7"/>
  <c r="M432" i="7"/>
  <c r="K432" i="7"/>
  <c r="H59" i="4" s="1"/>
  <c r="H50" i="4" s="1"/>
  <c r="J432" i="7"/>
  <c r="M436" i="7"/>
  <c r="L436" i="7"/>
  <c r="I191" i="4" s="1"/>
  <c r="K436" i="7"/>
  <c r="H191" i="4" s="1"/>
  <c r="H187" i="4" s="1"/>
  <c r="J436" i="7"/>
  <c r="G191" i="4" s="1"/>
  <c r="G187" i="4" s="1"/>
  <c r="L439" i="17"/>
  <c r="J439" i="17" s="1"/>
  <c r="O439" i="17" s="1"/>
  <c r="D96" i="4"/>
  <c r="D94" i="4" s="1"/>
  <c r="D92" i="4" s="1"/>
  <c r="K565" i="17"/>
  <c r="M563" i="7"/>
  <c r="K749" i="17"/>
  <c r="J746" i="7"/>
  <c r="L554" i="7"/>
  <c r="I190" i="4"/>
  <c r="M549" i="17"/>
  <c r="N549" i="17"/>
  <c r="J438" i="17"/>
  <c r="M27" i="17"/>
  <c r="N27" i="17"/>
  <c r="G734" i="7"/>
  <c r="F298" i="3"/>
  <c r="F296" i="3" s="1"/>
  <c r="J92" i="7"/>
  <c r="I38" i="3"/>
  <c r="J122" i="3"/>
  <c r="J120" i="3" s="1"/>
  <c r="J95" i="3" s="1"/>
  <c r="K277" i="7"/>
  <c r="H76" i="7"/>
  <c r="E40" i="4"/>
  <c r="N84" i="17"/>
  <c r="O84" i="17"/>
  <c r="M84" i="17"/>
  <c r="J589" i="17"/>
  <c r="M589" i="17" s="1"/>
  <c r="K28" i="17"/>
  <c r="J28" i="17" s="1"/>
  <c r="N28" i="17" s="1"/>
  <c r="D47" i="4"/>
  <c r="D45" i="4" s="1"/>
  <c r="K21" i="17"/>
  <c r="K365" i="17"/>
  <c r="J365" i="17" s="1"/>
  <c r="M365" i="17" s="1"/>
  <c r="M361" i="7"/>
  <c r="G356" i="7"/>
  <c r="L373" i="17"/>
  <c r="M368" i="7"/>
  <c r="J190" i="4" s="1"/>
  <c r="D190" i="4"/>
  <c r="K451" i="17"/>
  <c r="J451" i="17" s="1"/>
  <c r="N451" i="17" s="1"/>
  <c r="M448" i="7"/>
  <c r="J42" i="4" s="1"/>
  <c r="N457" i="17"/>
  <c r="O457" i="17"/>
  <c r="M461" i="7"/>
  <c r="L464" i="17"/>
  <c r="J464" i="17" s="1"/>
  <c r="N464" i="17" s="1"/>
  <c r="K550" i="17"/>
  <c r="J550" i="17" s="1"/>
  <c r="N550" i="17" s="1"/>
  <c r="D173" i="4"/>
  <c r="D171" i="4" s="1"/>
  <c r="K591" i="7"/>
  <c r="H186" i="4" s="1"/>
  <c r="H182" i="4" s="1"/>
  <c r="L593" i="17"/>
  <c r="J593" i="17" s="1"/>
  <c r="O593" i="17" s="1"/>
  <c r="G585" i="7"/>
  <c r="F230" i="3" s="1"/>
  <c r="J748" i="7"/>
  <c r="L748" i="7"/>
  <c r="L743" i="7" s="1"/>
  <c r="M748" i="7"/>
  <c r="M401" i="7"/>
  <c r="M363" i="17"/>
  <c r="K627" i="7"/>
  <c r="O42" i="17"/>
  <c r="K156" i="17"/>
  <c r="K154" i="17" s="1"/>
  <c r="K130" i="17" s="1"/>
  <c r="G181" i="3"/>
  <c r="G179" i="3" s="1"/>
  <c r="G168" i="3" s="1"/>
  <c r="E92" i="4"/>
  <c r="H69" i="4"/>
  <c r="K743" i="7"/>
  <c r="N436" i="17"/>
  <c r="J734" i="7"/>
  <c r="G541" i="7"/>
  <c r="D69" i="4"/>
  <c r="L157" i="7"/>
  <c r="N362" i="17"/>
  <c r="N38" i="17"/>
  <c r="D62" i="4"/>
  <c r="D60" i="4" s="1"/>
  <c r="O407" i="17"/>
  <c r="L434" i="7"/>
  <c r="I159" i="4" s="1"/>
  <c r="I155" i="4" s="1"/>
  <c r="K453" i="17"/>
  <c r="J453" i="17" s="1"/>
  <c r="M453" i="17" s="1"/>
  <c r="M42" i="17"/>
  <c r="M627" i="7"/>
  <c r="M544" i="7"/>
  <c r="J48" i="4" s="1"/>
  <c r="G743" i="7"/>
  <c r="J560" i="7"/>
  <c r="I225" i="3" s="1"/>
  <c r="M746" i="7"/>
  <c r="M399" i="7"/>
  <c r="J40" i="4" s="1"/>
  <c r="E173" i="4"/>
  <c r="E171" i="4" s="1"/>
  <c r="H773" i="7"/>
  <c r="H771" i="7" s="1"/>
  <c r="L773" i="7"/>
  <c r="L771" i="7" s="1"/>
  <c r="J738" i="17"/>
  <c r="J736" i="17" s="1"/>
  <c r="I63" i="4"/>
  <c r="L76" i="7"/>
  <c r="K32" i="3" s="1"/>
  <c r="J756" i="7"/>
  <c r="M564" i="17"/>
  <c r="N564" i="17"/>
  <c r="K20" i="7"/>
  <c r="J187" i="3"/>
  <c r="J185" i="3" s="1"/>
  <c r="K443" i="7"/>
  <c r="K221" i="3"/>
  <c r="K219" i="3" s="1"/>
  <c r="L539" i="7"/>
  <c r="O81" i="17"/>
  <c r="N81" i="17"/>
  <c r="N83" i="17"/>
  <c r="O83" i="17"/>
  <c r="M36" i="17"/>
  <c r="O36" i="17"/>
  <c r="N36" i="17"/>
  <c r="M157" i="7"/>
  <c r="D72" i="4"/>
  <c r="K157" i="7"/>
  <c r="H72" i="4" s="1"/>
  <c r="J65" i="4"/>
  <c r="M398" i="7"/>
  <c r="D25" i="4"/>
  <c r="D23" i="4" s="1"/>
  <c r="D21" i="4" s="1"/>
  <c r="K403" i="17"/>
  <c r="G396" i="7"/>
  <c r="D159" i="4"/>
  <c r="D155" i="4" s="1"/>
  <c r="K434" i="7"/>
  <c r="H159" i="4" s="1"/>
  <c r="K437" i="17"/>
  <c r="J437" i="17" s="1"/>
  <c r="N437" i="17" s="1"/>
  <c r="D154" i="4"/>
  <c r="D151" i="4" s="1"/>
  <c r="F226" i="3"/>
  <c r="K570" i="17"/>
  <c r="G628" i="7"/>
  <c r="K633" i="17"/>
  <c r="J633" i="17" s="1"/>
  <c r="H39" i="4"/>
  <c r="K66" i="7"/>
  <c r="K404" i="17"/>
  <c r="J404" i="17" s="1"/>
  <c r="O404" i="17" s="1"/>
  <c r="I40" i="4"/>
  <c r="I36" i="4" s="1"/>
  <c r="D40" i="4"/>
  <c r="J352" i="17"/>
  <c r="L350" i="17"/>
  <c r="J590" i="17"/>
  <c r="O590" i="17" s="1"/>
  <c r="O287" i="17"/>
  <c r="N287" i="17"/>
  <c r="O454" i="17"/>
  <c r="N454" i="17"/>
  <c r="M751" i="17"/>
  <c r="N751" i="17"/>
  <c r="F147" i="3"/>
  <c r="F145" i="3" s="1"/>
  <c r="G346" i="7"/>
  <c r="M348" i="7"/>
  <c r="L348" i="7"/>
  <c r="E41" i="4"/>
  <c r="H756" i="7"/>
  <c r="G239" i="3"/>
  <c r="G236" i="3" s="1"/>
  <c r="H607" i="7"/>
  <c r="M37" i="7"/>
  <c r="K35" i="17"/>
  <c r="J35" i="17" s="1"/>
  <c r="D66" i="4"/>
  <c r="K33" i="17"/>
  <c r="J33" i="17" s="1"/>
  <c r="O33" i="17" s="1"/>
  <c r="M34" i="7"/>
  <c r="J59" i="4" s="1"/>
  <c r="J50" i="4" s="1"/>
  <c r="N291" i="17"/>
  <c r="M291" i="17"/>
  <c r="M371" i="17"/>
  <c r="N371" i="17"/>
  <c r="F224" i="3"/>
  <c r="F292" i="3"/>
  <c r="F290" i="3" s="1"/>
  <c r="K729" i="17"/>
  <c r="D145" i="4"/>
  <c r="D140" i="4" s="1"/>
  <c r="D134" i="4" s="1"/>
  <c r="J627" i="7"/>
  <c r="I246" i="3"/>
  <c r="I244" i="3" s="1"/>
  <c r="H167" i="3"/>
  <c r="H165" i="3" s="1"/>
  <c r="H148" i="3" s="1"/>
  <c r="I394" i="7"/>
  <c r="I352" i="7" s="1"/>
  <c r="I154" i="4"/>
  <c r="I151" i="4" s="1"/>
  <c r="I149" i="4" s="1"/>
  <c r="H155" i="4"/>
  <c r="G96" i="4"/>
  <c r="G94" i="4" s="1"/>
  <c r="G92" i="4" s="1"/>
  <c r="O363" i="17"/>
  <c r="K346" i="7"/>
  <c r="G429" i="7"/>
  <c r="J396" i="7"/>
  <c r="K76" i="7"/>
  <c r="J32" i="3" s="1"/>
  <c r="F184" i="4"/>
  <c r="L627" i="7"/>
  <c r="J434" i="7"/>
  <c r="G159" i="4" s="1"/>
  <c r="G155" i="4" s="1"/>
  <c r="H154" i="7"/>
  <c r="K738" i="17"/>
  <c r="K736" i="17" s="1"/>
  <c r="K435" i="17"/>
  <c r="M83" i="17"/>
  <c r="O558" i="17"/>
  <c r="J158" i="17"/>
  <c r="O158" i="17" s="1"/>
  <c r="G226" i="3"/>
  <c r="E45" i="4"/>
  <c r="H45" i="4"/>
  <c r="E140" i="4"/>
  <c r="E134" i="4" s="1"/>
  <c r="L443" i="7"/>
  <c r="I36" i="3"/>
  <c r="H197" i="4"/>
  <c r="K94" i="7"/>
  <c r="I92" i="7"/>
  <c r="D197" i="4"/>
  <c r="D192" i="4" s="1"/>
  <c r="L94" i="7"/>
  <c r="L98" i="17"/>
  <c r="G94" i="7"/>
  <c r="M97" i="7"/>
  <c r="M94" i="7" s="1"/>
  <c r="M464" i="17"/>
  <c r="I443" i="7"/>
  <c r="I407" i="7" s="1"/>
  <c r="F192" i="4"/>
  <c r="J354" i="7"/>
  <c r="G63" i="4"/>
  <c r="M45" i="17"/>
  <c r="O45" i="17"/>
  <c r="N45" i="17"/>
  <c r="O285" i="17"/>
  <c r="O161" i="17"/>
  <c r="M161" i="17"/>
  <c r="N161" i="17"/>
  <c r="M406" i="17"/>
  <c r="N406" i="17"/>
  <c r="O406" i="17"/>
  <c r="N85" i="17"/>
  <c r="O85" i="17"/>
  <c r="M85" i="17"/>
  <c r="O24" i="17"/>
  <c r="M24" i="17"/>
  <c r="N24" i="17"/>
  <c r="J156" i="17"/>
  <c r="J154" i="17" s="1"/>
  <c r="J130" i="17" s="1"/>
  <c r="M37" i="17"/>
  <c r="N37" i="17"/>
  <c r="O37" i="17"/>
  <c r="N289" i="17"/>
  <c r="M289" i="17"/>
  <c r="O289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O365" i="17"/>
  <c r="M364" i="17"/>
  <c r="O364" i="17"/>
  <c r="N364" i="17"/>
  <c r="O559" i="17"/>
  <c r="M559" i="17"/>
  <c r="N559" i="17"/>
  <c r="N160" i="17"/>
  <c r="O160" i="17"/>
  <c r="G87" i="18"/>
  <c r="G82" i="18" s="1"/>
  <c r="G81" i="18" s="1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K104" i="17"/>
  <c r="L18" i="17"/>
  <c r="L16" i="17" s="1"/>
  <c r="L14" i="17" s="1"/>
  <c r="H90" i="18"/>
  <c r="H89" i="18" s="1"/>
  <c r="E63" i="4"/>
  <c r="M752" i="17"/>
  <c r="M571" i="17"/>
  <c r="O692" i="17"/>
  <c r="O689" i="17" s="1"/>
  <c r="O551" i="17"/>
  <c r="O549" i="17"/>
  <c r="H30" i="18"/>
  <c r="M38" i="17"/>
  <c r="M287" i="17"/>
  <c r="H247" i="3"/>
  <c r="H168" i="3"/>
  <c r="H87" i="18"/>
  <c r="M362" i="17"/>
  <c r="O552" i="17"/>
  <c r="M30" i="17"/>
  <c r="E67" i="4"/>
  <c r="J44" i="17"/>
  <c r="H27" i="18"/>
  <c r="G36" i="18"/>
  <c r="H24" i="18"/>
  <c r="I74" i="18"/>
  <c r="G103" i="18"/>
  <c r="G117" i="18"/>
  <c r="N163" i="17"/>
  <c r="M290" i="17"/>
  <c r="N290" i="17"/>
  <c r="C123" i="18"/>
  <c r="N105" i="17"/>
  <c r="O370" i="17"/>
  <c r="N37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N405" i="17"/>
  <c r="M158" i="17"/>
  <c r="N22" i="17"/>
  <c r="M22" i="17"/>
  <c r="N455" i="17"/>
  <c r="M455" i="17"/>
  <c r="M560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H29" i="18"/>
  <c r="I29" i="18"/>
  <c r="J109" i="17"/>
  <c r="M590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N374" i="17"/>
  <c r="J450" i="17"/>
  <c r="N548" i="17"/>
  <c r="M548" i="17"/>
  <c r="I192" i="4"/>
  <c r="H196" i="4"/>
  <c r="G196" i="4" s="1"/>
  <c r="G192" i="4" s="1"/>
  <c r="M434" i="17"/>
  <c r="N434" i="17"/>
  <c r="J104" i="17"/>
  <c r="O367" i="17"/>
  <c r="O34" i="17"/>
  <c r="F82" i="18"/>
  <c r="F81" i="18" s="1"/>
  <c r="I34" i="18"/>
  <c r="L401" i="17"/>
  <c r="L399" i="17" s="1"/>
  <c r="M454" i="17"/>
  <c r="M407" i="17"/>
  <c r="D127" i="9"/>
  <c r="F119" i="18" s="1"/>
  <c r="G18" i="18"/>
  <c r="G17" i="18" s="1"/>
  <c r="H74" i="18"/>
  <c r="J561" i="17"/>
  <c r="O455" i="17"/>
  <c r="O22" i="17"/>
  <c r="F187" i="4"/>
  <c r="I90" i="18"/>
  <c r="I89" i="18" s="1"/>
  <c r="I23" i="18"/>
  <c r="H73" i="4"/>
  <c r="G73" i="4" s="1"/>
  <c r="I91" i="9" l="1"/>
  <c r="I90" i="9" s="1"/>
  <c r="O571" i="17"/>
  <c r="M23" i="17"/>
  <c r="O156" i="17"/>
  <c r="O154" i="17" s="1"/>
  <c r="O130" i="17" s="1"/>
  <c r="E36" i="4"/>
  <c r="J158" i="4"/>
  <c r="J155" i="4" s="1"/>
  <c r="G91" i="9"/>
  <c r="G90" i="9" s="1"/>
  <c r="G76" i="9" s="1"/>
  <c r="G16" i="9" s="1"/>
  <c r="P17" i="9" s="1"/>
  <c r="I76" i="9"/>
  <c r="I16" i="9" s="1"/>
  <c r="R17" i="9" s="1"/>
  <c r="G102" i="4"/>
  <c r="J25" i="4"/>
  <c r="J23" i="4" s="1"/>
  <c r="J21" i="4" s="1"/>
  <c r="O372" i="17"/>
  <c r="D50" i="4"/>
  <c r="H73" i="18"/>
  <c r="H72" i="18" s="1"/>
  <c r="H67" i="18" s="1"/>
  <c r="I73" i="18"/>
  <c r="G73" i="18"/>
  <c r="O463" i="17"/>
  <c r="E149" i="4"/>
  <c r="J213" i="4"/>
  <c r="I75" i="18"/>
  <c r="I72" i="18" s="1"/>
  <c r="I67" i="18" s="1"/>
  <c r="G75" i="18"/>
  <c r="H75" i="18"/>
  <c r="I82" i="18"/>
  <c r="I81" i="18" s="1"/>
  <c r="I102" i="4"/>
  <c r="J99" i="9"/>
  <c r="J91" i="9" s="1"/>
  <c r="J90" i="9" s="1"/>
  <c r="J76" i="9" s="1"/>
  <c r="J16" i="9" s="1"/>
  <c r="S17" i="9" s="1"/>
  <c r="G99" i="9"/>
  <c r="H99" i="9"/>
  <c r="H91" i="9" s="1"/>
  <c r="H90" i="9" s="1"/>
  <c r="H76" i="9" s="1"/>
  <c r="H16" i="9" s="1"/>
  <c r="Q17" i="9" s="1"/>
  <c r="I99" i="9"/>
  <c r="O453" i="17"/>
  <c r="O105" i="17"/>
  <c r="O104" i="17" s="1"/>
  <c r="M404" i="17"/>
  <c r="J641" i="17"/>
  <c r="J639" i="17" s="1"/>
  <c r="J637" i="17" s="1"/>
  <c r="K630" i="17"/>
  <c r="K629" i="17" s="1"/>
  <c r="M284" i="7"/>
  <c r="J186" i="4" s="1"/>
  <c r="J182" i="4" s="1"/>
  <c r="D91" i="9"/>
  <c r="D90" i="9" s="1"/>
  <c r="D76" i="9" s="1"/>
  <c r="H102" i="4"/>
  <c r="H77" i="4"/>
  <c r="O113" i="17"/>
  <c r="M113" i="17"/>
  <c r="F67" i="18"/>
  <c r="F122" i="18" s="1"/>
  <c r="D16" i="9"/>
  <c r="M17" i="9" s="1"/>
  <c r="G20" i="18"/>
  <c r="G19" i="18" s="1"/>
  <c r="G12" i="18" s="1"/>
  <c r="H20" i="18"/>
  <c r="H19" i="18" s="1"/>
  <c r="H12" i="18" s="1"/>
  <c r="I20" i="18"/>
  <c r="F12" i="18"/>
  <c r="G445" i="7"/>
  <c r="G443" i="7" s="1"/>
  <c r="D36" i="4"/>
  <c r="G18" i="7"/>
  <c r="F19" i="3" s="1"/>
  <c r="N458" i="17"/>
  <c r="J173" i="4"/>
  <c r="J171" i="4" s="1"/>
  <c r="M97" i="17"/>
  <c r="J288" i="17"/>
  <c r="G279" i="7"/>
  <c r="G277" i="7" s="1"/>
  <c r="G217" i="7" s="1"/>
  <c r="K41" i="3"/>
  <c r="G99" i="7"/>
  <c r="F39" i="3" s="1"/>
  <c r="F41" i="3"/>
  <c r="G41" i="3"/>
  <c r="G637" i="7"/>
  <c r="G635" i="7" s="1"/>
  <c r="F251" i="3"/>
  <c r="F249" i="3" s="1"/>
  <c r="F247" i="3" s="1"/>
  <c r="N592" i="17"/>
  <c r="J587" i="17"/>
  <c r="M463" i="17"/>
  <c r="D191" i="4"/>
  <c r="D187" i="4" s="1"/>
  <c r="M460" i="7"/>
  <c r="J191" i="4" s="1"/>
  <c r="J187" i="4" s="1"/>
  <c r="M725" i="7"/>
  <c r="M723" i="7" s="1"/>
  <c r="L292" i="3"/>
  <c r="J145" i="4"/>
  <c r="J140" i="4" s="1"/>
  <c r="J134" i="4" s="1"/>
  <c r="H36" i="4"/>
  <c r="J615" i="17"/>
  <c r="N615" i="17" s="1"/>
  <c r="N614" i="17" s="1"/>
  <c r="N609" i="17" s="1"/>
  <c r="G154" i="4"/>
  <c r="G151" i="4" s="1"/>
  <c r="G149" i="4" s="1"/>
  <c r="I239" i="3"/>
  <c r="I236" i="3" s="1"/>
  <c r="I140" i="4"/>
  <c r="I134" i="4" s="1"/>
  <c r="N552" i="17"/>
  <c r="M286" i="17"/>
  <c r="O17" i="9"/>
  <c r="N372" i="17"/>
  <c r="O464" i="17"/>
  <c r="N33" i="17"/>
  <c r="M458" i="17"/>
  <c r="I187" i="4"/>
  <c r="I180" i="4" s="1"/>
  <c r="I178" i="4" s="1"/>
  <c r="H140" i="4"/>
  <c r="H134" i="4" s="1"/>
  <c r="M437" i="17"/>
  <c r="O286" i="17"/>
  <c r="O283" i="17" s="1"/>
  <c r="O281" i="17" s="1"/>
  <c r="M156" i="17"/>
  <c r="M154" i="17" s="1"/>
  <c r="M130" i="17" s="1"/>
  <c r="M592" i="17"/>
  <c r="L448" i="17"/>
  <c r="L446" i="17" s="1"/>
  <c r="D63" i="4"/>
  <c r="D67" i="4"/>
  <c r="F182" i="4"/>
  <c r="F180" i="4" s="1"/>
  <c r="F178" i="4" s="1"/>
  <c r="F17" i="4" s="1"/>
  <c r="N19" i="4" s="1"/>
  <c r="H122" i="3"/>
  <c r="H120" i="3" s="1"/>
  <c r="H95" i="3" s="1"/>
  <c r="I277" i="7"/>
  <c r="I217" i="7" s="1"/>
  <c r="D186" i="4"/>
  <c r="D182" i="4" s="1"/>
  <c r="H537" i="7"/>
  <c r="K308" i="3"/>
  <c r="K306" i="3" s="1"/>
  <c r="L754" i="7"/>
  <c r="O460" i="17"/>
  <c r="M460" i="17"/>
  <c r="K607" i="7"/>
  <c r="J239" i="3"/>
  <c r="J236" i="3" s="1"/>
  <c r="J41" i="3"/>
  <c r="K99" i="7"/>
  <c r="J39" i="3" s="1"/>
  <c r="M692" i="17"/>
  <c r="M689" i="17" s="1"/>
  <c r="N692" i="17"/>
  <c r="N689" i="17" s="1"/>
  <c r="N637" i="17" s="1"/>
  <c r="M368" i="17"/>
  <c r="O368" i="17"/>
  <c r="N368" i="17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7" i="3"/>
  <c r="K587" i="17"/>
  <c r="O642" i="17"/>
  <c r="O641" i="17" s="1"/>
  <c r="O639" i="17" s="1"/>
  <c r="O637" i="17" s="1"/>
  <c r="J45" i="4"/>
  <c r="K556" i="17"/>
  <c r="G185" i="4"/>
  <c r="G182" i="4" s="1"/>
  <c r="G180" i="4" s="1"/>
  <c r="G178" i="4" s="1"/>
  <c r="I537" i="7"/>
  <c r="O591" i="17"/>
  <c r="M591" i="17"/>
  <c r="M587" i="17" s="1"/>
  <c r="N591" i="17"/>
  <c r="M456" i="17"/>
  <c r="O456" i="17"/>
  <c r="L239" i="3"/>
  <c r="L236" i="3" s="1"/>
  <c r="M607" i="7"/>
  <c r="E34" i="4"/>
  <c r="E19" i="4" s="1"/>
  <c r="E17" i="4" s="1"/>
  <c r="H154" i="4"/>
  <c r="H151" i="4" s="1"/>
  <c r="H149" i="4" s="1"/>
  <c r="M585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M642" i="17"/>
  <c r="M641" i="17" s="1"/>
  <c r="M639" i="17" s="1"/>
  <c r="L587" i="17"/>
  <c r="L554" i="17" s="1"/>
  <c r="L539" i="17" s="1"/>
  <c r="L432" i="17"/>
  <c r="L430" i="17" s="1"/>
  <c r="M33" i="17"/>
  <c r="I17" i="3"/>
  <c r="J16" i="7"/>
  <c r="K301" i="3"/>
  <c r="K299" i="3" s="1"/>
  <c r="L741" i="7"/>
  <c r="F181" i="3"/>
  <c r="F179" i="3" s="1"/>
  <c r="G427" i="7"/>
  <c r="K727" i="17"/>
  <c r="K725" i="17" s="1"/>
  <c r="J729" i="17"/>
  <c r="F246" i="3"/>
  <c r="F244" i="3" s="1"/>
  <c r="G627" i="7"/>
  <c r="G394" i="7"/>
  <c r="F167" i="3"/>
  <c r="F165" i="3" s="1"/>
  <c r="L396" i="7"/>
  <c r="I25" i="4"/>
  <c r="I23" i="4" s="1"/>
  <c r="I21" i="4" s="1"/>
  <c r="F301" i="3"/>
  <c r="F299" i="3" s="1"/>
  <c r="F278" i="3" s="1"/>
  <c r="G741" i="7"/>
  <c r="G704" i="7" s="1"/>
  <c r="F221" i="3"/>
  <c r="F219" i="3" s="1"/>
  <c r="G539" i="7"/>
  <c r="G354" i="7"/>
  <c r="G352" i="7" s="1"/>
  <c r="F152" i="3"/>
  <c r="F150" i="3" s="1"/>
  <c r="N438" i="17"/>
  <c r="O438" i="17"/>
  <c r="M438" i="17"/>
  <c r="M560" i="7"/>
  <c r="J96" i="4"/>
  <c r="J94" i="4" s="1"/>
  <c r="J92" i="4" s="1"/>
  <c r="L429" i="7"/>
  <c r="I59" i="4"/>
  <c r="I50" i="4" s="1"/>
  <c r="I68" i="3"/>
  <c r="I66" i="3" s="1"/>
  <c r="I52" i="3" s="1"/>
  <c r="J152" i="7"/>
  <c r="J128" i="7" s="1"/>
  <c r="H152" i="7"/>
  <c r="H128" i="7" s="1"/>
  <c r="G68" i="3"/>
  <c r="G66" i="3" s="1"/>
  <c r="G52" i="3" s="1"/>
  <c r="M35" i="17"/>
  <c r="N35" i="17"/>
  <c r="O35" i="17"/>
  <c r="G308" i="3"/>
  <c r="G306" i="3" s="1"/>
  <c r="G278" i="3" s="1"/>
  <c r="H754" i="7"/>
  <c r="H704" i="7" s="1"/>
  <c r="H25" i="4"/>
  <c r="H23" i="4" s="1"/>
  <c r="H21" i="4" s="1"/>
  <c r="K396" i="7"/>
  <c r="J21" i="3"/>
  <c r="K18" i="7"/>
  <c r="J19" i="3" s="1"/>
  <c r="N593" i="17"/>
  <c r="M593" i="17"/>
  <c r="L360" i="17"/>
  <c r="L358" i="17" s="1"/>
  <c r="L356" i="17" s="1"/>
  <c r="J373" i="17"/>
  <c r="G32" i="3"/>
  <c r="H66" i="7"/>
  <c r="K746" i="17"/>
  <c r="K744" i="17" s="1"/>
  <c r="J749" i="17"/>
  <c r="N439" i="17"/>
  <c r="M439" i="17"/>
  <c r="M356" i="7"/>
  <c r="K585" i="7"/>
  <c r="M541" i="7"/>
  <c r="H180" i="4"/>
  <c r="H178" i="4" s="1"/>
  <c r="K448" i="17"/>
  <c r="K446" i="17" s="1"/>
  <c r="O589" i="17"/>
  <c r="M451" i="17"/>
  <c r="G25" i="4"/>
  <c r="G23" i="4" s="1"/>
  <c r="G21" i="4" s="1"/>
  <c r="G552" i="7"/>
  <c r="F222" i="3" s="1"/>
  <c r="D149" i="4"/>
  <c r="J360" i="17"/>
  <c r="J358" i="17" s="1"/>
  <c r="M429" i="7"/>
  <c r="I167" i="3"/>
  <c r="I165" i="3" s="1"/>
  <c r="I148" i="3" s="1"/>
  <c r="J394" i="7"/>
  <c r="J352" i="7" s="1"/>
  <c r="L147" i="3"/>
  <c r="L145" i="3" s="1"/>
  <c r="M346" i="7"/>
  <c r="K568" i="17"/>
  <c r="J570" i="17"/>
  <c r="M154" i="7"/>
  <c r="J72" i="4"/>
  <c r="I72" i="4"/>
  <c r="I67" i="4" s="1"/>
  <c r="L154" i="7"/>
  <c r="K741" i="7"/>
  <c r="K704" i="7" s="1"/>
  <c r="J301" i="3"/>
  <c r="J299" i="3" s="1"/>
  <c r="J278" i="3" s="1"/>
  <c r="M550" i="17"/>
  <c r="O550" i="17"/>
  <c r="J39" i="4"/>
  <c r="J36" i="4" s="1"/>
  <c r="M20" i="7"/>
  <c r="G69" i="4"/>
  <c r="G67" i="4" s="1"/>
  <c r="J743" i="7"/>
  <c r="K778" i="17"/>
  <c r="K776" i="17" s="1"/>
  <c r="J781" i="17"/>
  <c r="J435" i="17"/>
  <c r="K432" i="17"/>
  <c r="K430" i="17" s="1"/>
  <c r="K147" i="3"/>
  <c r="K145" i="3" s="1"/>
  <c r="K95" i="3" s="1"/>
  <c r="L346" i="7"/>
  <c r="L217" i="7" s="1"/>
  <c r="M352" i="17"/>
  <c r="M350" i="17" s="1"/>
  <c r="F121" i="18"/>
  <c r="O352" i="17"/>
  <c r="O350" i="17" s="1"/>
  <c r="J350" i="17"/>
  <c r="N352" i="17"/>
  <c r="N350" i="17" s="1"/>
  <c r="L226" i="3"/>
  <c r="J154" i="4"/>
  <c r="J151" i="4" s="1"/>
  <c r="J754" i="7"/>
  <c r="I308" i="3"/>
  <c r="I306" i="3" s="1"/>
  <c r="M743" i="7"/>
  <c r="J69" i="4"/>
  <c r="J21" i="17"/>
  <c r="K18" i="17"/>
  <c r="K16" i="17" s="1"/>
  <c r="K14" i="17" s="1"/>
  <c r="K224" i="3"/>
  <c r="L552" i="7"/>
  <c r="K222" i="3" s="1"/>
  <c r="K217" i="3" s="1"/>
  <c r="J565" i="17"/>
  <c r="K562" i="17"/>
  <c r="G59" i="4"/>
  <c r="G50" i="4" s="1"/>
  <c r="J429" i="7"/>
  <c r="K429" i="7"/>
  <c r="M28" i="17"/>
  <c r="L221" i="17"/>
  <c r="N404" i="17"/>
  <c r="K401" i="17"/>
  <c r="K399" i="17" s="1"/>
  <c r="N589" i="17"/>
  <c r="K543" i="17"/>
  <c r="K541" i="17" s="1"/>
  <c r="K154" i="7"/>
  <c r="M396" i="7"/>
  <c r="J552" i="7"/>
  <c r="L92" i="7"/>
  <c r="K38" i="3"/>
  <c r="J98" i="17"/>
  <c r="L95" i="17"/>
  <c r="L93" i="17" s="1"/>
  <c r="L12" i="17" s="1"/>
  <c r="K92" i="7"/>
  <c r="J38" i="3"/>
  <c r="G92" i="7"/>
  <c r="F38" i="3"/>
  <c r="H36" i="3"/>
  <c r="H17" i="3" s="1"/>
  <c r="I16" i="7"/>
  <c r="L38" i="3"/>
  <c r="M92" i="7"/>
  <c r="N450" i="17"/>
  <c r="O450" i="17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O288" i="17"/>
  <c r="N288" i="17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J401" i="17"/>
  <c r="J399" i="17" s="1"/>
  <c r="K102" i="17"/>
  <c r="K100" i="17" s="1"/>
  <c r="J283" i="17"/>
  <c r="J281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I12" i="18" s="1"/>
  <c r="H82" i="18"/>
  <c r="H81" i="18" s="1"/>
  <c r="N104" i="17"/>
  <c r="H67" i="4"/>
  <c r="J221" i="17" l="1"/>
  <c r="F11" i="18"/>
  <c r="G72" i="18"/>
  <c r="G67" i="18" s="1"/>
  <c r="O221" i="17"/>
  <c r="M401" i="17"/>
  <c r="M399" i="17" s="1"/>
  <c r="N283" i="17"/>
  <c r="N281" i="17" s="1"/>
  <c r="N221" i="17" s="1"/>
  <c r="J149" i="4"/>
  <c r="M637" i="17"/>
  <c r="M279" i="7"/>
  <c r="M277" i="7" s="1"/>
  <c r="M217" i="7" s="1"/>
  <c r="F148" i="3"/>
  <c r="G11" i="18"/>
  <c r="F187" i="3"/>
  <c r="F185" i="3" s="1"/>
  <c r="F168" i="3" s="1"/>
  <c r="O615" i="17"/>
  <c r="O614" i="17" s="1"/>
  <c r="O609" i="17" s="1"/>
  <c r="J614" i="17"/>
  <c r="J609" i="17" s="1"/>
  <c r="F122" i="3"/>
  <c r="F120" i="3" s="1"/>
  <c r="F95" i="3" s="1"/>
  <c r="M283" i="17"/>
  <c r="M281" i="17" s="1"/>
  <c r="M221" i="17" s="1"/>
  <c r="O448" i="17"/>
  <c r="O446" i="17" s="1"/>
  <c r="D34" i="4"/>
  <c r="D19" i="4" s="1"/>
  <c r="M445" i="7"/>
  <c r="H34" i="4"/>
  <c r="H19" i="4" s="1"/>
  <c r="H17" i="4" s="1"/>
  <c r="M615" i="17"/>
  <c r="M614" i="17" s="1"/>
  <c r="M609" i="17" s="1"/>
  <c r="N543" i="17"/>
  <c r="N541" i="17" s="1"/>
  <c r="H16" i="3"/>
  <c r="P17" i="3" s="1"/>
  <c r="N102" i="17"/>
  <c r="N100" i="17" s="1"/>
  <c r="M543" i="17"/>
  <c r="M541" i="17" s="1"/>
  <c r="N448" i="17"/>
  <c r="N446" i="17" s="1"/>
  <c r="N587" i="17"/>
  <c r="L410" i="17"/>
  <c r="L11" i="17" s="1"/>
  <c r="N401" i="17"/>
  <c r="N399" i="17" s="1"/>
  <c r="O543" i="17"/>
  <c r="O541" i="17" s="1"/>
  <c r="I15" i="7"/>
  <c r="R16" i="7" s="1"/>
  <c r="J180" i="4"/>
  <c r="J178" i="4" s="1"/>
  <c r="D180" i="4"/>
  <c r="D178" i="4" s="1"/>
  <c r="K554" i="17"/>
  <c r="K539" i="17" s="1"/>
  <c r="K12" i="17"/>
  <c r="G34" i="4"/>
  <c r="G19" i="4" s="1"/>
  <c r="G17" i="4" s="1"/>
  <c r="I34" i="4"/>
  <c r="I19" i="4" s="1"/>
  <c r="I17" i="4" s="1"/>
  <c r="K410" i="17"/>
  <c r="K278" i="3"/>
  <c r="O102" i="17"/>
  <c r="O100" i="17" s="1"/>
  <c r="J356" i="17"/>
  <c r="K356" i="17"/>
  <c r="L537" i="7"/>
  <c r="O587" i="17"/>
  <c r="G407" i="7"/>
  <c r="L704" i="7"/>
  <c r="M394" i="7"/>
  <c r="L167" i="3"/>
  <c r="L165" i="3" s="1"/>
  <c r="M18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J230" i="3"/>
  <c r="K552" i="7"/>
  <c r="G28" i="3"/>
  <c r="G17" i="3" s="1"/>
  <c r="G16" i="3" s="1"/>
  <c r="O17" i="3" s="1"/>
  <c r="H16" i="7"/>
  <c r="H15" i="7" s="1"/>
  <c r="J167" i="3"/>
  <c r="J165" i="3" s="1"/>
  <c r="J148" i="3" s="1"/>
  <c r="K394" i="7"/>
  <c r="K352" i="7" s="1"/>
  <c r="L427" i="7"/>
  <c r="L407" i="7" s="1"/>
  <c r="K181" i="3"/>
  <c r="K179" i="3" s="1"/>
  <c r="K168" i="3" s="1"/>
  <c r="M741" i="7"/>
  <c r="M704" i="7" s="1"/>
  <c r="L301" i="3"/>
  <c r="L299" i="3" s="1"/>
  <c r="L278" i="3" s="1"/>
  <c r="I121" i="18"/>
  <c r="G121" i="18"/>
  <c r="H121" i="18"/>
  <c r="J741" i="7"/>
  <c r="J704" i="7" s="1"/>
  <c r="I301" i="3"/>
  <c r="I299" i="3" s="1"/>
  <c r="I278" i="3" s="1"/>
  <c r="K68" i="3"/>
  <c r="K66" i="3" s="1"/>
  <c r="K52" i="3" s="1"/>
  <c r="L152" i="7"/>
  <c r="L128" i="7" s="1"/>
  <c r="M427" i="7"/>
  <c r="L181" i="3"/>
  <c r="L179" i="3" s="1"/>
  <c r="L221" i="3"/>
  <c r="L219" i="3" s="1"/>
  <c r="M539" i="7"/>
  <c r="F217" i="3"/>
  <c r="G537" i="7"/>
  <c r="K706" i="17"/>
  <c r="K427" i="7"/>
  <c r="K407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4" i="7"/>
  <c r="K167" i="3"/>
  <c r="K165" i="3" s="1"/>
  <c r="K148" i="3" s="1"/>
  <c r="L394" i="7"/>
  <c r="L352" i="7" s="1"/>
  <c r="I222" i="3"/>
  <c r="I217" i="3" s="1"/>
  <c r="J537" i="7"/>
  <c r="K152" i="7"/>
  <c r="K128" i="7" s="1"/>
  <c r="J68" i="3"/>
  <c r="J66" i="3" s="1"/>
  <c r="J52" i="3" s="1"/>
  <c r="I181" i="3"/>
  <c r="I179" i="3" s="1"/>
  <c r="I168" i="3" s="1"/>
  <c r="J427" i="7"/>
  <c r="J407" i="7" s="1"/>
  <c r="M152" i="7"/>
  <c r="M128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O373" i="17"/>
  <c r="O360" i="17" s="1"/>
  <c r="O358" i="17" s="1"/>
  <c r="O356" i="17" s="1"/>
  <c r="L225" i="3"/>
  <c r="M552" i="7"/>
  <c r="L222" i="3" s="1"/>
  <c r="N729" i="17"/>
  <c r="N727" i="17" s="1"/>
  <c r="N725" i="17" s="1"/>
  <c r="M729" i="17"/>
  <c r="M727" i="17" s="1"/>
  <c r="M725" i="17" s="1"/>
  <c r="J727" i="17"/>
  <c r="J725" i="17" s="1"/>
  <c r="J706" i="17" s="1"/>
  <c r="O729" i="17"/>
  <c r="O727" i="17" s="1"/>
  <c r="O725" i="17" s="1"/>
  <c r="M448" i="17"/>
  <c r="M446" i="17" s="1"/>
  <c r="J67" i="4"/>
  <c r="J34" i="4" s="1"/>
  <c r="F36" i="3"/>
  <c r="F17" i="3" s="1"/>
  <c r="G16" i="7"/>
  <c r="L36" i="3"/>
  <c r="K16" i="7"/>
  <c r="J36" i="3"/>
  <c r="J17" i="3" s="1"/>
  <c r="L16" i="7"/>
  <c r="K36" i="3"/>
  <c r="K17" i="3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J19" i="4" l="1"/>
  <c r="J17" i="4" s="1"/>
  <c r="L122" i="3"/>
  <c r="L120" i="3" s="1"/>
  <c r="L95" i="3" s="1"/>
  <c r="O410" i="17"/>
  <c r="N356" i="17"/>
  <c r="M352" i="7"/>
  <c r="E17" i="15"/>
  <c r="M443" i="7"/>
  <c r="M407" i="7" s="1"/>
  <c r="L187" i="3"/>
  <c r="L185" i="3" s="1"/>
  <c r="L168" i="3" s="1"/>
  <c r="R13" i="7"/>
  <c r="R5" i="7"/>
  <c r="R7" i="7"/>
  <c r="I16" i="3"/>
  <c r="Q17" i="3" s="1"/>
  <c r="D17" i="4"/>
  <c r="Q7" i="7"/>
  <c r="Q5" i="7"/>
  <c r="N410" i="17"/>
  <c r="M554" i="17"/>
  <c r="M539" i="17" s="1"/>
  <c r="R11" i="7"/>
  <c r="N554" i="17"/>
  <c r="N539" i="17" s="1"/>
  <c r="K11" i="17"/>
  <c r="L15" i="7"/>
  <c r="N706" i="17"/>
  <c r="J15" i="7"/>
  <c r="S5" i="7" s="1"/>
  <c r="O554" i="17"/>
  <c r="O539" i="17" s="1"/>
  <c r="N12" i="17"/>
  <c r="K16" i="3"/>
  <c r="S17" i="3" s="1"/>
  <c r="J12" i="17"/>
  <c r="L17" i="3"/>
  <c r="M16" i="7"/>
  <c r="K537" i="7"/>
  <c r="K15" i="7" s="1"/>
  <c r="J222" i="3"/>
  <c r="J217" i="3" s="1"/>
  <c r="J16" i="3" s="1"/>
  <c r="R17" i="3" s="1"/>
  <c r="Q13" i="7"/>
  <c r="Q11" i="7"/>
  <c r="Q16" i="7"/>
  <c r="D17" i="15"/>
  <c r="O12" i="17"/>
  <c r="F16" i="3"/>
  <c r="N17" i="3" s="1"/>
  <c r="M410" i="17"/>
  <c r="M706" i="17"/>
  <c r="O706" i="17"/>
  <c r="M12" i="17"/>
  <c r="G15" i="7"/>
  <c r="L217" i="3"/>
  <c r="L148" i="3"/>
  <c r="J554" i="17"/>
  <c r="J539" i="17" s="1"/>
  <c r="M537" i="7"/>
  <c r="I123" i="18"/>
  <c r="H123" i="18"/>
  <c r="G123" i="18"/>
  <c r="P7" i="7" l="1"/>
  <c r="P5" i="7"/>
  <c r="T5" i="7"/>
  <c r="T16" i="7"/>
  <c r="U5" i="7"/>
  <c r="U16" i="7"/>
  <c r="P13" i="7"/>
  <c r="F17" i="15"/>
  <c r="S7" i="7"/>
  <c r="T7" i="7"/>
  <c r="H17" i="15"/>
  <c r="U7" i="7"/>
  <c r="N11" i="17"/>
  <c r="O11" i="17"/>
  <c r="U11" i="7"/>
  <c r="S16" i="7"/>
  <c r="S13" i="7"/>
  <c r="S11" i="7"/>
  <c r="U13" i="7"/>
  <c r="M15" i="7"/>
  <c r="V5" i="7" s="1"/>
  <c r="J11" i="17"/>
  <c r="C17" i="15"/>
  <c r="P16" i="7"/>
  <c r="P11" i="7"/>
  <c r="L16" i="3"/>
  <c r="T17" i="3" s="1"/>
  <c r="G17" i="15"/>
  <c r="T13" i="7"/>
  <c r="M11" i="17"/>
  <c r="T11" i="7"/>
  <c r="I17" i="15" l="1"/>
  <c r="V7" i="7"/>
  <c r="V16" i="7"/>
  <c r="V13" i="7"/>
  <c r="V11" i="7"/>
  <c r="M19" i="4"/>
  <c r="L19" i="4"/>
  <c r="P19" i="4"/>
  <c r="Q19" i="4"/>
  <c r="O19" i="4"/>
  <c r="R19" i="4"/>
</calcChain>
</file>

<file path=xl/sharedStrings.xml><?xml version="1.0" encoding="utf-8"?>
<sst xmlns="http://schemas.openxmlformats.org/spreadsheetml/2006/main" count="3745" uniqueCount="1036">
  <si>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</si>
  <si>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</si>
  <si>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</si>
  <si>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</si>
  <si>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</si>
  <si>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</si>
  <si>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</si>
  <si>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</si>
  <si>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</si>
  <si>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</si>
  <si>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</si>
  <si>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</si>
  <si>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</si>
  <si>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</si>
  <si>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</si>
  <si>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</si>
  <si>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</si>
  <si>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</si>
  <si>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</si>
  <si>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</si>
  <si>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</si>
  <si>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</si>
  <si>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</si>
  <si>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</si>
  <si>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</si>
  <si>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</si>
  <si>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</si>
  <si>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</si>
  <si>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</si>
  <si>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</si>
  <si>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</si>
  <si>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</si>
  <si>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</si>
  <si>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</si>
  <si>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</si>
  <si>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</si>
  <si>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</si>
  <si>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</si>
  <si>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</si>
  <si>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</si>
  <si>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</si>
  <si>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</si>
  <si>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</si>
  <si>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</si>
  <si>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</si>
  <si>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</si>
  <si>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</si>
  <si>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</si>
  <si>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</si>
  <si>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</si>
  <si>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</si>
  <si>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</si>
  <si>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</si>
  <si>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</si>
  <si>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</si>
  <si>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</si>
  <si>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</si>
  <si>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</si>
  <si>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</si>
  <si>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</si>
  <si>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</si>
  <si>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</si>
  <si>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</si>
  <si>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</si>
  <si>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</si>
  <si>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</si>
  <si>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</si>
  <si>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</si>
  <si>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</si>
  <si>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</si>
  <si>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</si>
  <si>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</si>
  <si>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</si>
  <si>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</si>
  <si>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</si>
  <si>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</si>
  <si>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</si>
  <si>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</si>
  <si>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</si>
  <si>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</si>
  <si>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</si>
  <si>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</si>
  <si>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</si>
  <si>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</si>
  <si>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</si>
  <si>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</si>
  <si>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</si>
  <si>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</si>
  <si>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</si>
  <si>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</si>
  <si>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</si>
  <si>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</si>
  <si>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</si>
  <si>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</si>
  <si>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</si>
  <si>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</si>
  <si>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</si>
  <si>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</si>
  <si>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</si>
  <si>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</si>
  <si>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</si>
  <si>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</si>
  <si>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</si>
  <si>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</si>
  <si>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</si>
  <si>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</si>
  <si>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</si>
  <si>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</si>
  <si>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</si>
  <si>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</si>
  <si>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</si>
  <si>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</si>
  <si>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</si>
  <si>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</si>
  <si>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</si>
  <si>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</si>
  <si>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</si>
  <si>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</si>
  <si>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</si>
  <si>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</si>
  <si>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</si>
  <si>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</si>
  <si>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</si>
  <si>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</si>
  <si>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</si>
  <si>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</si>
  <si>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</si>
  <si>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</si>
  <si>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</si>
  <si>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</si>
  <si>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</si>
  <si>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</si>
  <si>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</si>
  <si>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</si>
  <si>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</si>
  <si>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</si>
  <si>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</si>
  <si>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</si>
  <si>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</si>
  <si>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</si>
  <si>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</si>
  <si>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</si>
  <si>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</si>
  <si>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</si>
  <si>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</si>
  <si>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</si>
  <si>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</si>
  <si>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</si>
  <si>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</si>
  <si>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</si>
  <si>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</si>
  <si>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</si>
  <si>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</si>
  <si>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</si>
  <si>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</si>
  <si>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</si>
  <si>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</si>
  <si>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</si>
  <si>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</si>
  <si>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</si>
  <si>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</si>
  <si>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</si>
  <si>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</si>
  <si>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</si>
  <si>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</si>
  <si>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</si>
  <si>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</si>
  <si>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</si>
  <si>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</si>
  <si>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</si>
  <si>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</si>
  <si>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</si>
  <si>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</si>
  <si>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</si>
  <si>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</si>
  <si>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</si>
  <si>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</si>
  <si>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</si>
  <si>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</si>
  <si>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</si>
  <si>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</si>
  <si>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</si>
  <si>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</si>
  <si>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</si>
  <si>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</si>
  <si>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</si>
  <si>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</si>
  <si>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</si>
  <si>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</si>
  <si>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</si>
  <si>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</si>
  <si>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</si>
  <si>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</si>
  <si>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</si>
  <si>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</si>
  <si>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</si>
  <si>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</si>
  <si>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</si>
  <si>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</si>
  <si>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</si>
  <si>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</si>
  <si>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</si>
  <si>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</si>
  <si>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</si>
  <si>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</si>
  <si>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</si>
  <si>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</si>
  <si>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</si>
  <si>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</si>
  <si>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</si>
  <si>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</si>
  <si>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</si>
  <si>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</si>
  <si>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</si>
  <si>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</si>
  <si>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</si>
  <si>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</si>
  <si>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</si>
  <si>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</si>
  <si>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</si>
  <si>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</si>
  <si>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</si>
  <si>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</si>
  <si>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</si>
  <si>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</si>
  <si>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</si>
  <si>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</si>
  <si>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</si>
  <si>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</si>
  <si>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</si>
  <si>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</si>
  <si>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</si>
  <si>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</si>
  <si>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</si>
  <si>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</si>
  <si>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</si>
  <si>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</si>
  <si>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</si>
  <si>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</si>
  <si>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</si>
  <si>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</si>
  <si>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</si>
  <si>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</si>
  <si>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</si>
  <si>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</si>
  <si>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</si>
  <si>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</si>
  <si>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</si>
  <si>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</si>
  <si>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</si>
  <si>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</si>
  <si>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</si>
  <si>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</si>
  <si>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</si>
  <si>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</si>
  <si>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</si>
  <si>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</si>
  <si>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</si>
  <si>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</si>
  <si>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</si>
  <si>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</si>
  <si>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</si>
  <si>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</si>
  <si>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</si>
  <si>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</si>
  <si>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</si>
  <si>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</si>
  <si>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</si>
  <si>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</si>
  <si>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</si>
  <si>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</si>
  <si>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</si>
  <si>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</si>
  <si>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</si>
  <si>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</si>
  <si>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</si>
  <si>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</si>
  <si>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</si>
  <si>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</si>
  <si>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</si>
  <si>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</si>
  <si>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</si>
  <si>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</si>
  <si>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</si>
  <si>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</si>
  <si>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</si>
  <si>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</si>
  <si>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</si>
  <si>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</si>
  <si>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</si>
  <si>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</si>
  <si>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</si>
  <si>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</si>
  <si>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</si>
  <si>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</si>
  <si>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</si>
  <si>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</si>
  <si>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</si>
  <si>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</si>
  <si>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</si>
  <si>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</si>
  <si>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</si>
  <si>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</si>
  <si>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</si>
  <si>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</si>
  <si>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</si>
  <si>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</si>
  <si>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</si>
  <si>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</si>
  <si>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</si>
  <si>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</si>
  <si>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</si>
  <si>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</si>
  <si>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</si>
  <si>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</si>
  <si>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</si>
  <si>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</si>
  <si>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</si>
  <si>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</si>
  <si>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</si>
  <si>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</si>
  <si>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</si>
  <si>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</si>
  <si>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</si>
  <si>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</si>
  <si>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</si>
  <si>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</si>
  <si>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</si>
  <si>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</si>
  <si>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</si>
  <si>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</si>
  <si>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</si>
  <si>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</si>
  <si>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</si>
  <si>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</si>
  <si>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</si>
  <si>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</si>
  <si>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</si>
  <si>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</si>
  <si>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</si>
  <si>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</si>
  <si>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</si>
  <si>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</si>
  <si>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</si>
  <si>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</si>
  <si>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</si>
  <si>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</si>
  <si>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</si>
  <si>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</si>
  <si>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</si>
  <si>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</si>
  <si>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</si>
  <si>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</si>
  <si>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</si>
  <si>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</si>
  <si>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</si>
  <si>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</si>
  <si>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</si>
  <si>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</si>
  <si>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</si>
  <si>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</si>
  <si>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</si>
  <si>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</si>
  <si>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</si>
  <si>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</si>
  <si>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</si>
  <si>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</si>
  <si>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</si>
  <si>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</si>
  <si>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</si>
  <si>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</si>
  <si>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</si>
  <si>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</si>
  <si>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</si>
  <si>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</si>
  <si>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</si>
  <si>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</si>
  <si>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</si>
  <si>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</si>
  <si>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</si>
  <si>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</si>
  <si>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</si>
  <si>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</si>
  <si>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</si>
  <si>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</si>
  <si>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</si>
  <si>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</si>
  <si>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</si>
  <si>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</si>
  <si>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</si>
  <si>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</si>
  <si>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</si>
  <si>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</si>
  <si>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</si>
  <si>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</si>
  <si>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</si>
  <si>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</si>
  <si>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</si>
  <si>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</si>
  <si>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</si>
  <si>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</si>
  <si>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</si>
  <si>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</si>
  <si>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</si>
  <si>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</si>
  <si>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</si>
  <si>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</si>
  <si>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</si>
  <si>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</si>
  <si>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</si>
  <si>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</si>
  <si>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</si>
  <si>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</si>
  <si>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</si>
  <si>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</si>
  <si>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</si>
  <si>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</si>
  <si>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</si>
  <si>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</si>
  <si>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</si>
  <si>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</si>
  <si>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</si>
  <si>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</si>
  <si>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</si>
  <si>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</si>
  <si>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</si>
  <si>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</si>
  <si>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</si>
  <si>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</si>
  <si>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</si>
  <si>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</si>
  <si>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</si>
  <si>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</si>
  <si>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</si>
  <si>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</si>
  <si>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</si>
  <si>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</si>
  <si>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</si>
  <si>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</si>
  <si>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</si>
  <si>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</si>
  <si>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</si>
  <si>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</si>
  <si>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</si>
  <si>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</si>
  <si>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</si>
  <si>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</si>
  <si>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</si>
  <si>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</si>
  <si>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</si>
  <si>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</si>
  <si>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</si>
  <si>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</si>
  <si>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</si>
  <si>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</si>
  <si>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</si>
  <si>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</si>
  <si>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</si>
  <si>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</si>
  <si>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</si>
  <si>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</si>
  <si>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</si>
  <si>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</si>
  <si>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</si>
  <si>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</si>
  <si>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</si>
  <si>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</si>
  <si>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</si>
  <si>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</si>
  <si>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</si>
  <si>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</si>
  <si>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</si>
  <si>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</si>
  <si>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</si>
  <si>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</si>
  <si>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</si>
  <si>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</si>
  <si>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</si>
  <si>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</si>
  <si>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</si>
  <si>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</si>
  <si>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</si>
  <si>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</si>
  <si>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</si>
  <si>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</si>
  <si>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</si>
  <si>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</si>
  <si>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</si>
  <si>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</si>
  <si>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</si>
  <si>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</si>
  <si>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</si>
  <si>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</si>
  <si>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</si>
  <si>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</si>
  <si>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</si>
  <si>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</si>
  <si>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</si>
  <si>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</si>
  <si>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</si>
  <si>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</si>
  <si>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</si>
  <si>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</si>
  <si>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</si>
  <si>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</si>
  <si>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</si>
  <si>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</si>
  <si>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</si>
  <si>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</si>
  <si>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</si>
  <si>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</si>
  <si>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</si>
  <si>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</si>
  <si>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</si>
  <si>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</si>
  <si>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</si>
  <si>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</si>
  <si>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</si>
  <si>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</si>
  <si>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</si>
  <si>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</si>
  <si>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</si>
  <si>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</si>
  <si>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</si>
  <si>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</si>
  <si>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</si>
  <si>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</si>
  <si>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</si>
  <si>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</si>
  <si>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</si>
  <si>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</si>
  <si>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</si>
  <si>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</si>
  <si>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</si>
  <si>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</si>
  <si>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</si>
  <si>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</si>
  <si>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</si>
  <si>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</si>
  <si>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</si>
  <si>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</si>
  <si>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</si>
  <si>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</si>
  <si>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</si>
  <si>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</si>
  <si>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</si>
  <si>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</si>
  <si>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</si>
  <si>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</si>
  <si>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</si>
  <si>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</si>
  <si>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</si>
  <si>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</si>
  <si>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</si>
  <si>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</si>
  <si>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</si>
  <si>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</si>
  <si>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</si>
  <si>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</si>
  <si>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</si>
  <si>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</si>
  <si>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</si>
  <si>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</si>
  <si>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</si>
  <si>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</si>
  <si>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</si>
  <si>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</si>
  <si>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</si>
  <si>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</si>
  <si>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</si>
  <si>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</si>
  <si>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</si>
  <si>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</si>
  <si>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</si>
  <si>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</si>
  <si>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</si>
  <si>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</si>
  <si>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</si>
  <si>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</si>
  <si>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</si>
  <si>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</si>
  <si>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</si>
  <si>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</si>
  <si>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</si>
  <si>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</si>
  <si>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</si>
  <si>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</si>
  <si>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</si>
  <si>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</si>
  <si>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</si>
  <si>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</si>
  <si>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</si>
  <si>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</si>
  <si>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</si>
  <si>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</si>
  <si>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</si>
  <si>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</si>
  <si>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</si>
  <si>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</si>
  <si>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</si>
  <si>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</si>
  <si>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</si>
  <si>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</si>
  <si>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</si>
  <si>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</si>
  <si>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</si>
  <si>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</si>
  <si>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</si>
  <si>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</si>
  <si>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</si>
  <si>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</si>
  <si>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</si>
  <si>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</si>
  <si>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</si>
  <si>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</si>
  <si>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</si>
  <si>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</si>
  <si>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</si>
  <si>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</si>
  <si>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</si>
  <si>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</si>
  <si>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</si>
  <si>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</si>
  <si>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</si>
  <si>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</si>
  <si>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</si>
  <si>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</si>
  <si>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</si>
  <si>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</si>
  <si>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</si>
  <si>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</si>
  <si>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</si>
  <si>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</si>
  <si>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</si>
  <si>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</si>
  <si>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</si>
  <si>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</si>
  <si>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</si>
  <si>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</si>
  <si>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</si>
  <si>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</si>
  <si>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</si>
  <si>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</si>
  <si>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</si>
  <si>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</si>
  <si>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</si>
  <si>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</si>
  <si>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</si>
  <si>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</si>
  <si>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</si>
  <si>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</si>
  <si>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</si>
  <si>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</si>
  <si>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</si>
  <si>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</si>
  <si>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</si>
  <si>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</si>
  <si>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</si>
  <si>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</si>
  <si>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</si>
  <si>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</si>
  <si>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</si>
  <si>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</si>
  <si>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</si>
  <si>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</si>
  <si>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</si>
  <si>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</si>
  <si>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</si>
  <si>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</si>
  <si>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</si>
  <si>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</si>
  <si>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</si>
  <si>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</si>
  <si>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</si>
  <si>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</si>
  <si>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</si>
  <si>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</si>
  <si>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</si>
  <si>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</si>
  <si>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</si>
  <si>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</si>
  <si>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</si>
  <si>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</si>
  <si>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</si>
  <si>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</si>
  <si>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</si>
  <si>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</si>
  <si>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</si>
  <si>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</si>
  <si>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</si>
  <si>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</si>
  <si>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</si>
  <si>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</si>
  <si>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</si>
  <si>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</si>
  <si>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</si>
  <si>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</si>
  <si>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</si>
  <si>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</si>
  <si>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</si>
  <si>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</si>
  <si>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</si>
  <si>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</si>
  <si>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</si>
  <si>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</si>
  <si>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</si>
  <si>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</si>
  <si>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</si>
  <si>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</si>
  <si>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</si>
  <si>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</si>
  <si>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</si>
  <si>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</si>
  <si>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</si>
  <si>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</si>
  <si>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</si>
  <si>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</si>
  <si>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</si>
  <si>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</si>
  <si>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</si>
  <si>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</si>
  <si>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</si>
  <si>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</si>
  <si>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</si>
  <si>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</si>
  <si>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</si>
  <si>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</si>
  <si>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</si>
  <si>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</si>
  <si>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</si>
  <si>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</si>
  <si>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</si>
  <si>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</si>
  <si>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</si>
  <si>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</si>
  <si>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</si>
  <si>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</si>
  <si>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</si>
  <si>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</si>
  <si>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</si>
  <si>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</si>
  <si>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</si>
  <si>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</si>
  <si>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</si>
  <si>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</si>
  <si>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</si>
  <si>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</si>
  <si>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</si>
  <si>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</si>
  <si>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</si>
  <si>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</si>
  <si>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</si>
  <si>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</si>
  <si>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</si>
  <si>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</si>
  <si>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</si>
  <si>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</si>
  <si>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</si>
  <si>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</si>
  <si>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</si>
  <si>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</si>
  <si>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</si>
  <si>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</si>
  <si>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</si>
  <si>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</si>
  <si>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</si>
  <si>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</si>
  <si>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</si>
  <si>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</si>
  <si>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</si>
  <si>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</si>
  <si>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</si>
  <si>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</si>
  <si>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</si>
  <si>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</si>
  <si>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</si>
  <si>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</si>
  <si>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</si>
  <si>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</si>
  <si>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</si>
  <si>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</si>
  <si>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</si>
  <si>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</si>
  <si>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</si>
  <si>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</si>
  <si>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</si>
  <si>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</si>
  <si>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</si>
  <si>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</si>
  <si>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</si>
  <si>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</si>
  <si>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</si>
  <si>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</si>
  <si>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</si>
  <si>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</si>
  <si>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</si>
  <si>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</si>
  <si>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</si>
  <si>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</si>
  <si>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</si>
  <si>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</si>
  <si>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</si>
  <si>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</si>
  <si>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</si>
  <si>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</si>
  <si>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</si>
  <si>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</si>
  <si>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</si>
  <si>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</si>
  <si>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</si>
  <si>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</si>
  <si>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</si>
  <si>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</si>
  <si>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</si>
  <si>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</si>
  <si>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</si>
  <si>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</si>
  <si>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</si>
  <si>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</si>
  <si>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</si>
  <si>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</si>
  <si>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</si>
  <si>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</si>
  <si>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</si>
  <si>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</si>
  <si>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</si>
  <si>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</si>
  <si>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</si>
  <si>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</si>
  <si>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</si>
  <si>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</si>
  <si>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</si>
  <si>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</si>
  <si>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</si>
  <si>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</si>
  <si>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</si>
  <si>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</si>
  <si>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</si>
  <si>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</si>
  <si>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</si>
  <si>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</si>
  <si>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</si>
  <si>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</si>
  <si>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</si>
  <si>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</si>
  <si>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</si>
  <si>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</si>
  <si>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</si>
  <si>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</si>
  <si>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</si>
  <si>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</si>
  <si>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</si>
  <si>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</si>
  <si>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</si>
  <si>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</si>
  <si>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</si>
  <si>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</si>
  <si>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</si>
  <si>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</si>
  <si>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</si>
  <si>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</si>
  <si>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</si>
  <si>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</si>
  <si>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</si>
  <si>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</si>
  <si>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</si>
  <si>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</si>
  <si>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</si>
  <si>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</si>
  <si>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</si>
  <si>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</si>
  <si>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</si>
  <si>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</si>
  <si>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</si>
  <si>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</si>
  <si>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</si>
  <si>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</si>
  <si>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</si>
  <si>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</si>
  <si>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</si>
  <si>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</si>
  <si>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</si>
  <si>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</si>
  <si>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</si>
  <si>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</si>
  <si>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</si>
  <si>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</si>
  <si>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</si>
  <si>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</si>
  <si>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</si>
  <si>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</si>
  <si>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</si>
  <si>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</si>
  <si>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</si>
  <si>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</si>
  <si>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</si>
  <si>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</si>
  <si>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</si>
  <si>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</si>
  <si>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</si>
  <si>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</si>
  <si>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</si>
  <si>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</si>
  <si>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</si>
  <si>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</si>
  <si>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</si>
  <si>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</si>
  <si>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</si>
  <si>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</si>
  <si>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</si>
  <si>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</si>
  <si>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</si>
  <si>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</si>
  <si>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</si>
  <si>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</si>
  <si>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</si>
  <si>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</si>
  <si>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</si>
  <si>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</si>
  <si>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</si>
  <si>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</si>
  <si>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</si>
  <si>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</si>
  <si>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</si>
  <si>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</si>
  <si>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</si>
  <si>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</si>
  <si>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</si>
  <si>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</si>
  <si>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</si>
  <si>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</si>
  <si>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</si>
  <si>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</si>
  <si>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</si>
  <si>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</si>
  <si>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</si>
  <si>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</si>
  <si>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</si>
  <si>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</si>
  <si>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</si>
  <si>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</si>
  <si>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</si>
  <si>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</si>
  <si>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</si>
  <si>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</si>
  <si>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</si>
  <si>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</si>
  <si>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</si>
  <si>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</si>
  <si>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</si>
  <si>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</si>
  <si>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</si>
  <si>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</si>
  <si>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</si>
  <si>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</si>
  <si>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</si>
  <si>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</si>
  <si>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</si>
  <si>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</si>
  <si>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</si>
  <si>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</si>
  <si>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</si>
  <si>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</si>
  <si>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</si>
  <si>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</si>
  <si>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</si>
  <si>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</si>
  <si>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</si>
  <si>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</si>
  <si>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</si>
  <si>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</si>
  <si>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</si>
  <si>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</si>
  <si>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</si>
  <si>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</si>
  <si>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</si>
  <si>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</si>
  <si>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</si>
  <si>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</si>
  <si>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</si>
  <si>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</si>
  <si>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</si>
  <si>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</si>
  <si>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</si>
  <si>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</si>
  <si>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</si>
  <si>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</si>
  <si>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</si>
  <si>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</si>
  <si>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</si>
  <si>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</si>
  <si>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</si>
  <si>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</si>
  <si>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</si>
  <si>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</si>
  <si>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</si>
  <si>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</si>
  <si>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</si>
  <si>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</si>
  <si>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</si>
  <si>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</si>
  <si>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</si>
  <si>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</si>
  <si>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</si>
  <si>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</si>
  <si>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</si>
  <si>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</si>
  <si>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</si>
  <si>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</si>
  <si>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</si>
  <si>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</si>
  <si>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</si>
  <si>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</si>
  <si>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</si>
  <si>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</si>
  <si>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</si>
  <si>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</si>
  <si>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</si>
  <si>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</si>
  <si>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</si>
  <si>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</si>
  <si>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</si>
  <si>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</si>
  <si>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</si>
  <si>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</si>
  <si>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</si>
  <si>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&lt;&lt;Հավելված </t>
  </si>
  <si>
    <t>Հավելված 1</t>
  </si>
  <si>
    <t xml:space="preserve">Գյումրի համայնքի ավագանու 2023 թ.-ի </t>
  </si>
  <si>
    <t>a</t>
  </si>
  <si>
    <t xml:space="preserve">նոյեմբերի 14 -ի N 220-Ն որոշման </t>
  </si>
  <si>
    <t>Հավելված 4՝</t>
  </si>
  <si>
    <t xml:space="preserve">                  նոյեմբերի   14-ի N 220-Ն որոշման </t>
  </si>
  <si>
    <t>Հավելված 2՝</t>
  </si>
  <si>
    <t xml:space="preserve">                 նոյեմբերի   14-ի N 220-Ն որոշման </t>
  </si>
  <si>
    <t xml:space="preserve">Հավելված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</si>
</sst>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4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5"/>
  <sheetViews>
    <sheetView view="pageBreakPreview" topLeftCell="A55" zoomScale="60" workbookViewId="0">
      <selection activeCell="G4" sqref="G4:J4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5.85546875" style="90" customWidth="1"/>
    <col min="5" max="5" width="15" style="92" customWidth="1"/>
    <col min="6" max="6" width="15.140625" style="92" customWidth="1"/>
    <col min="7" max="7" width="15.42578125" style="90" customWidth="1"/>
    <col min="8" max="8" width="16.42578125" style="92" customWidth="1"/>
    <col min="9" max="9" width="14.5703125" style="92" customWidth="1"/>
    <col min="10" max="10" width="15.7109375" style="90" customWidth="1"/>
    <col min="11" max="11" width="9.140625" style="90"/>
    <col min="12" max="12" width="9.85546875" style="90" bestFit="1" customWidth="1"/>
    <col min="13" max="13" width="13.5703125" style="90" bestFit="1" customWidth="1"/>
    <col min="14" max="14" width="13.28515625" style="90" bestFit="1" customWidth="1"/>
    <col min="15" max="15" width="11.140625" style="90" bestFit="1" customWidth="1"/>
    <col min="16" max="16" width="13.42578125" style="90" bestFit="1" customWidth="1"/>
    <col min="17" max="17" width="12.7109375" style="90" bestFit="1" customWidth="1"/>
    <col min="18" max="18" width="13.42578125" style="90" bestFit="1" customWidth="1"/>
    <col min="19" max="19" width="10" style="90" bestFit="1" customWidth="1"/>
    <col min="20" max="16384" width="9.140625" style="90"/>
  </cols>
  <sheetData>
    <row r="1" spans="1:19" x14ac:dyDescent="0.25">
      <c r="H1" s="92" t="s">
        <v>1027</v>
      </c>
    </row>
    <row r="2" spans="1:19" x14ac:dyDescent="0.25">
      <c r="G2" s="279" t="s">
        <v>610</v>
      </c>
      <c r="H2" s="279"/>
      <c r="I2" s="279"/>
      <c r="J2" s="279"/>
    </row>
    <row r="3" spans="1:19" x14ac:dyDescent="0.25">
      <c r="G3" s="279" t="s">
        <v>1028</v>
      </c>
      <c r="H3" s="279"/>
      <c r="I3" s="279"/>
      <c r="J3" s="279"/>
    </row>
    <row r="4" spans="1:19" x14ac:dyDescent="0.25">
      <c r="G4" s="278" t="s">
        <v>1034</v>
      </c>
      <c r="H4" s="278"/>
      <c r="I4" s="278"/>
      <c r="J4" s="278"/>
    </row>
    <row r="5" spans="1:19" x14ac:dyDescent="0.25">
      <c r="C5" s="203"/>
      <c r="G5" s="280" t="s">
        <v>1026</v>
      </c>
      <c r="H5" s="280"/>
      <c r="I5" s="280"/>
      <c r="J5" s="280"/>
    </row>
    <row r="6" spans="1:19" x14ac:dyDescent="0.25">
      <c r="G6" s="279" t="s">
        <v>610</v>
      </c>
      <c r="H6" s="279"/>
      <c r="I6" s="279"/>
      <c r="J6" s="279"/>
    </row>
    <row r="7" spans="1:19" x14ac:dyDescent="0.25">
      <c r="G7" s="279" t="s">
        <v>867</v>
      </c>
      <c r="H7" s="279"/>
      <c r="I7" s="279"/>
      <c r="J7" s="279"/>
    </row>
    <row r="8" spans="1:19" x14ac:dyDescent="0.25">
      <c r="G8" s="278" t="s">
        <v>1025</v>
      </c>
      <c r="H8" s="278"/>
      <c r="I8" s="278"/>
      <c r="J8" s="278"/>
    </row>
    <row r="9" spans="1:19" ht="20.25" x14ac:dyDescent="0.25">
      <c r="A9" s="284" t="s">
        <v>705</v>
      </c>
      <c r="B9" s="284"/>
      <c r="C9" s="284"/>
      <c r="D9" s="284"/>
      <c r="E9" s="284"/>
      <c r="F9" s="284"/>
      <c r="H9" s="90"/>
      <c r="I9" s="90"/>
    </row>
    <row r="10" spans="1:19" ht="20.25" x14ac:dyDescent="0.25">
      <c r="A10" s="284" t="s">
        <v>706</v>
      </c>
      <c r="B10" s="284"/>
      <c r="C10" s="284"/>
      <c r="D10" s="284"/>
      <c r="E10" s="284"/>
      <c r="F10" s="284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1" t="s">
        <v>709</v>
      </c>
      <c r="D12" s="91" t="s">
        <v>707</v>
      </c>
      <c r="E12" s="91"/>
      <c r="F12" s="91"/>
      <c r="G12" s="285" t="s">
        <v>764</v>
      </c>
      <c r="H12" s="286"/>
      <c r="I12" s="286"/>
      <c r="J12" s="287"/>
    </row>
    <row r="13" spans="1:19" x14ac:dyDescent="0.25">
      <c r="A13" s="247" t="s">
        <v>143</v>
      </c>
      <c r="B13" s="247" t="s">
        <v>708</v>
      </c>
      <c r="C13" s="282"/>
      <c r="D13" s="288" t="s">
        <v>373</v>
      </c>
      <c r="E13" s="92" t="s">
        <v>154</v>
      </c>
      <c r="G13" s="290" t="s">
        <v>372</v>
      </c>
      <c r="H13" s="291"/>
      <c r="I13" s="291"/>
      <c r="J13" s="292"/>
    </row>
    <row r="14" spans="1:19" ht="14.25" thickBot="1" x14ac:dyDescent="0.3">
      <c r="A14" s="248"/>
      <c r="B14" s="248"/>
      <c r="C14" s="283"/>
      <c r="D14" s="289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6395410.8920000009</v>
      </c>
      <c r="E16" s="88">
        <f t="shared" si="0"/>
        <v>4674186.3920000009</v>
      </c>
      <c r="F16" s="88">
        <f t="shared" si="0"/>
        <v>2068109.2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4996216.4035873022</v>
      </c>
      <c r="J16" s="81">
        <f t="shared" si="0"/>
        <v>6395410.8920000009</v>
      </c>
      <c r="M16" s="275">
        <v>6395410.8920000009</v>
      </c>
      <c r="N16" s="90">
        <v>4674186.3920000009</v>
      </c>
      <c r="O16" s="90">
        <v>2068109.2</v>
      </c>
      <c r="P16" s="90">
        <v>2552727.3777936506</v>
      </c>
      <c r="Q16" s="90">
        <v>3684293.1555873016</v>
      </c>
      <c r="R16" s="90">
        <v>4996216.4035873022</v>
      </c>
      <c r="S16" s="275">
        <v>6395410.8920000009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1262045.4060000002</v>
      </c>
      <c r="E17" s="88">
        <f>SUM(E18,E22,E24,E47,E51)</f>
        <v>1262045.4060000002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1262045.4060000002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ht="27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133764.894</v>
      </c>
      <c r="E24" s="88">
        <f>SUM(E25)</f>
        <v>133764.894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133764.894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133764.894</v>
      </c>
      <c r="E25" s="146">
        <f>E26+E29+E30+E31+E32+E33+E34+E35+E36+E37+E38+E39+E40+E41+E42+E43+E44+E45+E46</f>
        <v>133764.894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133764.894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19625</v>
      </c>
      <c r="E26" s="146">
        <f>SUM(E27:E28)</f>
        <v>19625</v>
      </c>
      <c r="F26" s="146" t="s">
        <v>0</v>
      </c>
      <c r="G26" s="146">
        <v>2614.0873015873017</v>
      </c>
      <c r="H26" s="146">
        <v>5228.1746031746034</v>
      </c>
      <c r="I26" s="146">
        <v>7884.4246031746025</v>
      </c>
      <c r="J26" s="146">
        <f t="shared" ref="J26:J46" si="2">+D26</f>
        <v>19625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19625</v>
      </c>
      <c r="E27" s="146">
        <v>19625</v>
      </c>
      <c r="F27" s="146" t="s">
        <v>0</v>
      </c>
      <c r="G27" s="146">
        <v>2614.0873015873017</v>
      </c>
      <c r="H27" s="146">
        <v>5228.1746031746034</v>
      </c>
      <c r="I27" s="146">
        <v>7884.4246031746025</v>
      </c>
      <c r="J27" s="146">
        <f t="shared" si="2"/>
        <v>19625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ref="G28:G46" si="3">+D28/252*62</f>
        <v>0</v>
      </c>
      <c r="H28" s="146">
        <f t="shared" ref="H28:H46" si="4">+D28/252*124</f>
        <v>0</v>
      </c>
      <c r="I28" s="146">
        <f t="shared" ref="I28:I46" si="5">+D28/252*187</f>
        <v>0</v>
      </c>
      <c r="J28" s="146">
        <f t="shared" si="2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3"/>
        <v>20.666666666666664</v>
      </c>
      <c r="H29" s="146">
        <f t="shared" si="4"/>
        <v>41.333333333333329</v>
      </c>
      <c r="I29" s="146">
        <f t="shared" si="5"/>
        <v>62.333333333333329</v>
      </c>
      <c r="J29" s="146">
        <f t="shared" si="2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3"/>
        <v>8.6111111111111107</v>
      </c>
      <c r="H30" s="146">
        <f t="shared" si="4"/>
        <v>17.222222222222221</v>
      </c>
      <c r="I30" s="146">
        <f t="shared" si="5"/>
        <v>25.972222222222225</v>
      </c>
      <c r="J30" s="146">
        <f t="shared" si="2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3"/>
        <v>3838.0952380952381</v>
      </c>
      <c r="H31" s="146">
        <f t="shared" si="4"/>
        <v>7676.1904761904761</v>
      </c>
      <c r="I31" s="146">
        <f t="shared" si="5"/>
        <v>11576.190476190477</v>
      </c>
      <c r="J31" s="146">
        <f t="shared" si="2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3"/>
        <v>531.42857142857144</v>
      </c>
      <c r="H32" s="146">
        <f t="shared" si="4"/>
        <v>1062.8571428571429</v>
      </c>
      <c r="I32" s="146">
        <f t="shared" si="5"/>
        <v>1602.8571428571429</v>
      </c>
      <c r="J32" s="146">
        <f t="shared" si="2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3"/>
        <v>467.46031746031747</v>
      </c>
      <c r="H33" s="146">
        <f t="shared" si="4"/>
        <v>934.92063492063494</v>
      </c>
      <c r="I33" s="146">
        <f t="shared" si="5"/>
        <v>1409.9206349206349</v>
      </c>
      <c r="J33" s="146">
        <f t="shared" si="2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3"/>
        <v>7321.9047619047624</v>
      </c>
      <c r="H34" s="146">
        <f t="shared" si="4"/>
        <v>14643.809523809525</v>
      </c>
      <c r="I34" s="146">
        <f t="shared" si="5"/>
        <v>22083.809523809527</v>
      </c>
      <c r="J34" s="146">
        <f t="shared" si="2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3"/>
        <v>1018.3485238095238</v>
      </c>
      <c r="H35" s="146">
        <f t="shared" si="4"/>
        <v>2036.6970476190477</v>
      </c>
      <c r="I35" s="146">
        <f t="shared" si="5"/>
        <v>3071.4705476190475</v>
      </c>
      <c r="J35" s="146">
        <f t="shared" si="2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3"/>
        <v>738.09523809523807</v>
      </c>
      <c r="H36" s="146">
        <f t="shared" si="4"/>
        <v>1476.1904761904761</v>
      </c>
      <c r="I36" s="146">
        <f t="shared" si="5"/>
        <v>2226.1904761904761</v>
      </c>
      <c r="J36" s="146">
        <f t="shared" si="2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3"/>
        <v>1007.9428571428571</v>
      </c>
      <c r="H37" s="146">
        <f t="shared" si="4"/>
        <v>2015.8857142857141</v>
      </c>
      <c r="I37" s="146">
        <f t="shared" si="5"/>
        <v>3040.0857142857139</v>
      </c>
      <c r="J37" s="146">
        <f t="shared" si="2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3"/>
        <v>553.57142857142856</v>
      </c>
      <c r="H38" s="146">
        <f t="shared" si="4"/>
        <v>1107.1428571428571</v>
      </c>
      <c r="I38" s="146">
        <f t="shared" si="5"/>
        <v>1669.6428571428571</v>
      </c>
      <c r="J38" s="146">
        <f t="shared" si="2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3"/>
        <v>12123.214285714284</v>
      </c>
      <c r="H39" s="146">
        <f t="shared" si="4"/>
        <v>24246.428571428569</v>
      </c>
      <c r="I39" s="146">
        <f t="shared" si="5"/>
        <v>36565.178571428572</v>
      </c>
      <c r="J39" s="146">
        <f t="shared" si="2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3"/>
        <v>98.412698412698404</v>
      </c>
      <c r="H40" s="146">
        <f t="shared" si="4"/>
        <v>196.82539682539681</v>
      </c>
      <c r="I40" s="146">
        <f t="shared" si="5"/>
        <v>296.82539682539681</v>
      </c>
      <c r="J40" s="146">
        <f t="shared" si="2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3"/>
        <v>34.444444444444443</v>
      </c>
      <c r="H41" s="146">
        <f t="shared" si="4"/>
        <v>68.888888888888886</v>
      </c>
      <c r="I41" s="146">
        <f t="shared" si="5"/>
        <v>103.8888888888889</v>
      </c>
      <c r="J41" s="146">
        <f t="shared" si="2"/>
        <v>140</v>
      </c>
    </row>
    <row r="42" spans="1:10" ht="67.5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3"/>
        <v>123.01587301587301</v>
      </c>
      <c r="H42" s="146">
        <f t="shared" si="4"/>
        <v>246.03174603174602</v>
      </c>
      <c r="I42" s="146">
        <f t="shared" si="5"/>
        <v>371.03174603174602</v>
      </c>
      <c r="J42" s="146">
        <f t="shared" si="2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3"/>
        <v>0</v>
      </c>
      <c r="H43" s="146">
        <f t="shared" si="4"/>
        <v>0</v>
      </c>
      <c r="I43" s="146">
        <f t="shared" si="5"/>
        <v>0</v>
      </c>
      <c r="J43" s="146">
        <f t="shared" si="2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3"/>
        <v>24.603174603174601</v>
      </c>
      <c r="H44" s="146">
        <f t="shared" si="4"/>
        <v>49.206349206349202</v>
      </c>
      <c r="I44" s="146">
        <f t="shared" si="5"/>
        <v>74.206349206349202</v>
      </c>
      <c r="J44" s="146">
        <f t="shared" si="2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3"/>
        <v>172.22222222222223</v>
      </c>
      <c r="H45" s="146">
        <f t="shared" si="4"/>
        <v>344.44444444444446</v>
      </c>
      <c r="I45" s="146">
        <f t="shared" si="5"/>
        <v>519.44444444444446</v>
      </c>
      <c r="J45" s="146">
        <f t="shared" si="2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3"/>
        <v>0</v>
      </c>
      <c r="H46" s="146">
        <f t="shared" si="4"/>
        <v>0</v>
      </c>
      <c r="I46" s="146">
        <f t="shared" si="5"/>
        <v>0</v>
      </c>
      <c r="J46" s="146">
        <f t="shared" si="2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51500</v>
      </c>
      <c r="E47" s="88">
        <f>SUM(E48)</f>
        <v>51500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51500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51500</v>
      </c>
      <c r="E48" s="146">
        <f>SUM(E49,E50)</f>
        <v>51500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51500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39000</v>
      </c>
      <c r="E50" s="146">
        <v>39000</v>
      </c>
      <c r="F50" s="146" t="s">
        <v>0</v>
      </c>
      <c r="G50" s="146">
        <v>8611.1111111111113</v>
      </c>
      <c r="H50" s="146">
        <v>17222.222222222223</v>
      </c>
      <c r="I50" s="146">
        <v>25972.222222222223</v>
      </c>
      <c r="J50" s="146">
        <f>+D50</f>
        <v>39000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4310399.2</v>
      </c>
      <c r="E57" s="88">
        <f t="shared" si="7"/>
        <v>2589174.7000000002</v>
      </c>
      <c r="F57" s="88">
        <f t="shared" si="7"/>
        <v>1721224.5</v>
      </c>
      <c r="G57" s="88">
        <f t="shared" si="7"/>
        <v>2068534.0250000001</v>
      </c>
      <c r="H57" s="88">
        <f t="shared" si="7"/>
        <v>2715906.45</v>
      </c>
      <c r="I57" s="88">
        <f t="shared" si="7"/>
        <v>3535826.7750000004</v>
      </c>
      <c r="J57" s="88">
        <f t="shared" si="7"/>
        <v>4310399.2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127275</v>
      </c>
      <c r="E64" s="88" t="s">
        <v>0</v>
      </c>
      <c r="F64" s="88">
        <f>SUM(F65)</f>
        <v>127275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127275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127275</v>
      </c>
      <c r="E65" s="146" t="s">
        <v>0</v>
      </c>
      <c r="F65" s="146">
        <v>127275</v>
      </c>
      <c r="G65" s="146">
        <v>0</v>
      </c>
      <c r="H65" s="146">
        <v>0</v>
      </c>
      <c r="I65" s="146">
        <v>0</v>
      </c>
      <c r="J65" s="146">
        <f>+D65</f>
        <v>127275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1593949.5</v>
      </c>
      <c r="E73" s="88" t="s">
        <v>0</v>
      </c>
      <c r="F73" s="88">
        <f>SUM(F74:F75)</f>
        <v>1593949.5</v>
      </c>
      <c r="G73" s="82">
        <f>SUM(G74:G75)</f>
        <v>1421326.6</v>
      </c>
      <c r="H73" s="82">
        <f>SUM(H74:H75)</f>
        <v>1421326.6</v>
      </c>
      <c r="I73" s="82">
        <f>SUM(I74:I75)</f>
        <v>1593949.5</v>
      </c>
      <c r="J73" s="82">
        <f>SUM(J74:J75)</f>
        <v>1593949.5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1593949.5</v>
      </c>
      <c r="E74" s="146" t="s">
        <v>0</v>
      </c>
      <c r="F74" s="146">
        <v>1593949.5</v>
      </c>
      <c r="G74" s="146">
        <v>1421326.6</v>
      </c>
      <c r="H74" s="146">
        <v>1421326.6</v>
      </c>
      <c r="I74" s="146">
        <v>1593949.5</v>
      </c>
      <c r="J74" s="146">
        <f>+D74</f>
        <v>1593949.5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822966.28600000008</v>
      </c>
      <c r="E76" s="88">
        <f t="shared" si="8"/>
        <v>822966.28600000008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822966.28600000008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40.5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67.5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597559.5</v>
      </c>
      <c r="E90" s="88">
        <f>E91+E114+E115</f>
        <v>597559.5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597559.5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48.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131000</v>
      </c>
      <c r="E114" s="146">
        <v>131000</v>
      </c>
      <c r="F114" s="146" t="s">
        <v>0</v>
      </c>
      <c r="G114" s="146">
        <v>14761.904761904761</v>
      </c>
      <c r="H114" s="146">
        <v>29523.809523809523</v>
      </c>
      <c r="I114" s="146">
        <v>44523.809523809527</v>
      </c>
      <c r="J114" s="146">
        <f t="shared" si="14"/>
        <v>131000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56600</v>
      </c>
      <c r="E125" s="88">
        <f>SUM(E126:E128)</f>
        <v>56600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56600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40.5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tntesagitakan'!I776</f>
        <v>346884.7</v>
      </c>
      <c r="G127" s="151">
        <f>+'4.Gorcarakan ev tntesagitakan'!J776</f>
        <v>85344.648412698414</v>
      </c>
      <c r="H127" s="151">
        <f>+'4.Gorcarakan ev tntesagitakan'!K776</f>
        <v>170689.29682539683</v>
      </c>
      <c r="I127" s="151">
        <f>+'4.Gorcarakan ev tntesagitakan'!L776</f>
        <v>257410.47182539685</v>
      </c>
      <c r="J127" s="151">
        <f>+'4.Gorcarakan ev tntesagitakan'!M776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56600</v>
      </c>
      <c r="E128" s="261">
        <v>56600</v>
      </c>
      <c r="F128" s="146">
        <v>0</v>
      </c>
      <c r="G128" s="146">
        <v>5806.3492063492058</v>
      </c>
      <c r="H128" s="146">
        <v>11612.698412698412</v>
      </c>
      <c r="I128" s="146">
        <v>17512.69841269841</v>
      </c>
      <c r="J128" s="146">
        <f>+D128</f>
        <v>56600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61:J61 G59:J59 G69:J72 G19:J21 G23:J23 G26:J46 G49:J50 G74:J75 G78:J78 G80:J80 G82:J85 G92:J115 G117:J118 G120:J121 G123:J124 G126:J126 G128:J128 G52:J56 G87:J89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  <protectedRange sqref="G67:J67" name="Range1_1_1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1.2" right="0.2" top="0.25" bottom="0.25" header="0" footer="0"/>
  <pageSetup paperSize="9" scale="47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topLeftCell="F1" zoomScaleSheetLayoutView="100" workbookViewId="0">
      <selection activeCell="J1" sqref="J1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1033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79" t="s">
        <v>610</v>
      </c>
      <c r="J2" s="279"/>
      <c r="K2" s="279"/>
      <c r="L2" s="279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79" t="s">
        <v>1028</v>
      </c>
      <c r="J3" s="279"/>
      <c r="K3" s="279"/>
      <c r="L3" s="279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78" t="s">
        <v>1032</v>
      </c>
      <c r="J4" s="278"/>
      <c r="K4" s="278"/>
      <c r="L4" s="278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80" t="s">
        <v>1026</v>
      </c>
      <c r="J5" s="280"/>
      <c r="K5" s="280"/>
      <c r="L5" s="280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79" t="s">
        <v>610</v>
      </c>
      <c r="J6" s="279"/>
      <c r="K6" s="279"/>
      <c r="L6" s="279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79" t="s">
        <v>867</v>
      </c>
      <c r="J7" s="279"/>
      <c r="K7" s="279"/>
      <c r="L7" s="279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78" t="s">
        <v>1025</v>
      </c>
      <c r="J8" s="278"/>
      <c r="K8" s="278"/>
      <c r="L8" s="278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5" t="s">
        <v>195</v>
      </c>
      <c r="B10" s="295"/>
      <c r="C10" s="295"/>
      <c r="D10" s="295"/>
      <c r="E10" s="295"/>
      <c r="F10" s="295"/>
      <c r="G10" s="295"/>
      <c r="H10" s="295"/>
      <c r="I10" s="295"/>
      <c r="J10" s="294"/>
      <c r="K10" s="294"/>
      <c r="L10" s="294"/>
    </row>
    <row r="11" spans="1:20" s="2" customFormat="1" ht="31.5" customHeight="1" x14ac:dyDescent="0.25">
      <c r="A11" s="293" t="s">
        <v>17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9"/>
      <c r="B13" s="301"/>
      <c r="C13" s="302"/>
      <c r="D13" s="302"/>
      <c r="E13" s="303"/>
      <c r="F13" s="250" t="s">
        <v>370</v>
      </c>
      <c r="G13" s="296" t="s">
        <v>371</v>
      </c>
      <c r="H13" s="298"/>
      <c r="I13" s="296" t="s">
        <v>372</v>
      </c>
      <c r="J13" s="297"/>
      <c r="K13" s="297"/>
      <c r="L13" s="298"/>
    </row>
    <row r="14" spans="1:20" s="23" customFormat="1" ht="27.75" thickBot="1" x14ac:dyDescent="0.3">
      <c r="A14" s="300"/>
      <c r="B14" s="301"/>
      <c r="C14" s="302"/>
      <c r="D14" s="302"/>
      <c r="E14" s="303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6967170.3517999975</v>
      </c>
      <c r="G16" s="29">
        <f>+G17+G52+G69+G95+G148+G168+G188+G217+G247+G278+G310</f>
        <v>4739166.8419999992</v>
      </c>
      <c r="H16" s="29">
        <f>+H17+H52+H69+H95+H148+H168+H188+H217+H247+H278</f>
        <v>2574888.2097999994</v>
      </c>
      <c r="I16" s="29">
        <f>+I17+I52+I69+I95+I148+I168+I188+I217+I247+I278</f>
        <v>3124486.8635936505</v>
      </c>
      <c r="J16" s="29">
        <f>+J17+J52+J69+J95+J148+J168+J188+J217+J247+J278</f>
        <v>4256052.6413873015</v>
      </c>
      <c r="K16" s="29">
        <f>+K17+K52+K69+K95+K148+K168+K188+K217+K247+K278</f>
        <v>5567975.8893873021</v>
      </c>
      <c r="L16" s="29">
        <f>+L17+L52+L69+L95+L148+L168+L188+L217+L247+L278</f>
        <v>6967170.3517999975</v>
      </c>
      <c r="N16" s="29">
        <v>6858170.3217999991</v>
      </c>
      <c r="O16" s="29">
        <v>4630166.811999999</v>
      </c>
      <c r="P16" s="29">
        <v>2574888.2098000003</v>
      </c>
      <c r="Q16" s="29">
        <v>3124486.8635936501</v>
      </c>
      <c r="R16" s="29">
        <v>4256052.6413873015</v>
      </c>
      <c r="S16" s="29">
        <v>5567975.8893873012</v>
      </c>
      <c r="T16" s="29">
        <v>6858170.3217999991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914530.76199999964</v>
      </c>
      <c r="G17" s="29">
        <f t="shared" ref="G17:L17" si="0">+G19+G24+G28+G33+G36+G39+G42+G45</f>
        <v>884878.36199999962</v>
      </c>
      <c r="H17" s="29">
        <f t="shared" si="0"/>
        <v>29652.400000000001</v>
      </c>
      <c r="I17" s="29">
        <f t="shared" si="0"/>
        <v>264833.08362698462</v>
      </c>
      <c r="J17" s="29">
        <f t="shared" si="0"/>
        <v>390387.23532539757</v>
      </c>
      <c r="K17" s="29">
        <f t="shared" si="0"/>
        <v>626255.368845238</v>
      </c>
      <c r="L17" s="29">
        <f t="shared" si="0"/>
        <v>914530.76199999964</v>
      </c>
      <c r="N17" s="272">
        <f>+F16-N16</f>
        <v>109000.0299999984</v>
      </c>
      <c r="O17" s="272">
        <f t="shared" ref="O17:T17" si="1">+G16-O16</f>
        <v>109000.03000000026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109000.0299999984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699620.76199999964</v>
      </c>
      <c r="G19" s="29">
        <f>+'4.Gorcarakan ev tntesagitakan'!H18</f>
        <v>682128.36199999962</v>
      </c>
      <c r="H19" s="29">
        <f>+'4.Gorcarakan ev tntesagitakan'!I18</f>
        <v>17492.400000000001</v>
      </c>
      <c r="I19" s="29">
        <f>+'4.Gorcarakan ev tntesagitakan'!J18</f>
        <v>214317.11795238126</v>
      </c>
      <c r="J19" s="29">
        <f>+'4.Gorcarakan ev tntesagitakan'!K18</f>
        <v>338641.11092063546</v>
      </c>
      <c r="K19" s="29">
        <f>+'4.Gorcarakan ev tntesagitakan'!L18</f>
        <v>540535.8450357134</v>
      </c>
      <c r="L19" s="29">
        <f>+'4.Gorcarakan ev tntesagitakan'!M18</f>
        <v>699620.76199999964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699620.76199999964</v>
      </c>
      <c r="G21" s="29">
        <f>+'4.Gorcarakan ev tntesagitakan'!H20</f>
        <v>682128.36199999962</v>
      </c>
      <c r="H21" s="29">
        <f>+'4.Gorcarakan ev tntesagitakan'!I20</f>
        <v>17492.400000000001</v>
      </c>
      <c r="I21" s="29">
        <f>+'4.Gorcarakan ev tntesagitakan'!J20</f>
        <v>214317.11795238126</v>
      </c>
      <c r="J21" s="29">
        <f>+'4.Gorcarakan ev tntesagitakan'!K20</f>
        <v>338641.11092063546</v>
      </c>
      <c r="K21" s="29">
        <f>+'4.Gorcarakan ev tntesagitakan'!L20</f>
        <v>540535.8450357134</v>
      </c>
      <c r="L21" s="29">
        <f>+'4.Gorcarakan ev tntesagitakan'!M20</f>
        <v>699620.76199999964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tntesagitakan'!G66</f>
        <v>0</v>
      </c>
      <c r="G28" s="29">
        <f>+'4.Gorcarakan ev tntesagitakan'!H66</f>
        <v>0</v>
      </c>
      <c r="H28" s="29"/>
      <c r="I28" s="29">
        <f>+'4.Gorcarakan ev tntesagitakan'!J64</f>
        <v>0</v>
      </c>
      <c r="J28" s="29">
        <f>+'4.Gorcarakan ev tntesagitakan'!K64</f>
        <v>0</v>
      </c>
      <c r="K28" s="29">
        <f>+'4.Gorcarakan ev tntesagitakan'!L64</f>
        <v>0</v>
      </c>
      <c r="L28" s="29">
        <f>+'4.Gorcarakan ev tntesagitakan'!M64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tntesagitakan'!G76</f>
        <v>0</v>
      </c>
      <c r="G32" s="29">
        <f>+'4.Gorcarakan ev tntesagitakan'!H76</f>
        <v>0</v>
      </c>
      <c r="H32" s="29"/>
      <c r="I32" s="29">
        <f>+'4.Gorcarakan ev tntesagitakan'!J76</f>
        <v>0</v>
      </c>
      <c r="J32" s="29">
        <f>+'4.Gorcarakan ev tntesagitakan'!K76</f>
        <v>0</v>
      </c>
      <c r="K32" s="29">
        <f>+'4.Gorcarakan ev tntesagitakan'!L76</f>
        <v>0</v>
      </c>
      <c r="L32" s="29">
        <f>+'4.Gorcarakan ev tntesagitakan'!M76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tntesagitakan'!G92</f>
        <v>17910</v>
      </c>
      <c r="G36" s="29">
        <f>+'4.Gorcarakan ev tntesagitakan'!H92</f>
        <v>5750</v>
      </c>
      <c r="H36" s="29">
        <f>+'4.Gorcarakan ev tntesagitakan'!I92</f>
        <v>12160</v>
      </c>
      <c r="I36" s="29">
        <f>+'4.Gorcarakan ev tntesagitakan'!J92</f>
        <v>15140.15873015873</v>
      </c>
      <c r="J36" s="29">
        <f>+'4.Gorcarakan ev tntesagitakan'!K92</f>
        <v>16370.317460317459</v>
      </c>
      <c r="K36" s="29">
        <f>+'4.Gorcarakan ev tntesagitakan'!L92</f>
        <v>16620.317460317459</v>
      </c>
      <c r="L36" s="29">
        <f>+'4.Gorcarakan ev tntesagitakan'!M92</f>
        <v>17910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tntesagitakan'!G94</f>
        <v>17910</v>
      </c>
      <c r="G38" s="29">
        <f>+'4.Gorcarakan ev tntesagitakan'!H94</f>
        <v>5750</v>
      </c>
      <c r="H38" s="29">
        <f>+'4.Gorcarakan ev tntesagitakan'!I94</f>
        <v>12160</v>
      </c>
      <c r="I38" s="29">
        <f>+'4.Gorcarakan ev tntesagitakan'!J94</f>
        <v>15140.15873015873</v>
      </c>
      <c r="J38" s="29">
        <f>+'4.Gorcarakan ev tntesagitakan'!K94</f>
        <v>16370.317460317459</v>
      </c>
      <c r="K38" s="29">
        <f>+'4.Gorcarakan ev tntesagitakan'!L94</f>
        <v>16620.317460317459</v>
      </c>
      <c r="L38" s="29">
        <f>+'4.Gorcarakan ev tntesagitakan'!M94</f>
        <v>17910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tntesagitakan'!G99</f>
        <v>197000</v>
      </c>
      <c r="G39" s="29">
        <f>+'4.Gorcarakan ev tntesagitakan'!H99</f>
        <v>197000</v>
      </c>
      <c r="H39" s="29"/>
      <c r="I39" s="29">
        <f>+'4.Gorcarakan ev tntesagitakan'!J99</f>
        <v>35375.806944444637</v>
      </c>
      <c r="J39" s="29">
        <f>+'4.Gorcarakan ev tntesagitakan'!K99</f>
        <v>35375.806944444637</v>
      </c>
      <c r="K39" s="29">
        <f>+'4.Gorcarakan ev tntesagitakan'!L99</f>
        <v>69099.206349207103</v>
      </c>
      <c r="L39" s="29">
        <f>+'4.Gorcarakan ev tntesagitakan'!M99</f>
        <v>197000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tntesagitakan'!G101</f>
        <v>197000</v>
      </c>
      <c r="G41" s="29">
        <f>+'4.Gorcarakan ev tntesagitakan'!H101</f>
        <v>197000</v>
      </c>
      <c r="H41" s="29"/>
      <c r="I41" s="29">
        <f>+'4.Gorcarakan ev tntesagitakan'!J101</f>
        <v>35375.806944444637</v>
      </c>
      <c r="J41" s="29">
        <f>+'4.Gorcarakan ev tntesagitakan'!K101</f>
        <v>35375.806944444637</v>
      </c>
      <c r="K41" s="29">
        <f>+'4.Gorcarakan ev tntesagitakan'!L101</f>
        <v>69099.206349207103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tntesagitakan'!G154</f>
        <v>2400</v>
      </c>
      <c r="G68" s="29">
        <f>+'4.Gorcarakan ev tntesagitakan'!H154</f>
        <v>2400</v>
      </c>
      <c r="H68" s="29">
        <f>+'4.Gorcarakan ev tntesagitakan'!I154</f>
        <v>0</v>
      </c>
      <c r="I68" s="29">
        <f>+'4.Gorcarakan ev tntesagitakan'!J154</f>
        <v>590.47619047619048</v>
      </c>
      <c r="J68" s="29">
        <f>+'4.Gorcarakan ev tntesagitakan'!K154</f>
        <v>1180.952380952381</v>
      </c>
      <c r="K68" s="29">
        <f>+'4.Gorcarakan ev tntesagitakan'!L154</f>
        <v>1780.952380952381</v>
      </c>
      <c r="L68" s="29">
        <f>+'4.Gorcarakan ev tntesagitakan'!M154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771273.92579999892</v>
      </c>
      <c r="G95" s="29">
        <f t="shared" ref="G95:L95" si="4">+G97+G101+G107+G115+G120+G127+G130+G136+G145</f>
        <v>166245.579999999</v>
      </c>
      <c r="H95" s="29">
        <f t="shared" si="4"/>
        <v>605028.34579999978</v>
      </c>
      <c r="I95" s="29">
        <f t="shared" si="4"/>
        <v>1071707.192228571</v>
      </c>
      <c r="J95" s="29">
        <f t="shared" si="4"/>
        <v>1078187.4237761891</v>
      </c>
      <c r="K95" s="29">
        <f t="shared" si="4"/>
        <v>977802.51583968196</v>
      </c>
      <c r="L95" s="29">
        <f t="shared" si="4"/>
        <v>771273.92579999892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3225351.9257999989</v>
      </c>
      <c r="G120" s="29">
        <f t="shared" si="6"/>
        <v>166245.579999999</v>
      </c>
      <c r="H120" s="29">
        <f t="shared" si="6"/>
        <v>3059106.3457999998</v>
      </c>
      <c r="I120" s="29">
        <f t="shared" si="6"/>
        <v>1675488.2874666664</v>
      </c>
      <c r="J120" s="29">
        <f t="shared" si="6"/>
        <v>2285749.6142523796</v>
      </c>
      <c r="K120" s="29">
        <f t="shared" si="6"/>
        <v>2798884.2063158723</v>
      </c>
      <c r="L120" s="29">
        <f t="shared" si="6"/>
        <v>3225351.9257999989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tntesagitakan'!G279</f>
        <v>3225351.9257999989</v>
      </c>
      <c r="G122" s="29">
        <f>+'4.Gorcarakan ev tntesagitakan'!H279</f>
        <v>166245.579999999</v>
      </c>
      <c r="H122" s="29">
        <f>+'4.Gorcarakan ev tntesagitakan'!I279</f>
        <v>3059106.3457999998</v>
      </c>
      <c r="I122" s="29">
        <f>+'4.Gorcarakan ev tntesagitakan'!J279</f>
        <v>1675488.2874666664</v>
      </c>
      <c r="J122" s="29">
        <f>+'4.Gorcarakan ev tntesagitakan'!K279</f>
        <v>2285749.6142523796</v>
      </c>
      <c r="K122" s="29">
        <f>+'4.Gorcarakan ev tntesagitakan'!L279</f>
        <v>2798884.2063158723</v>
      </c>
      <c r="L122" s="29">
        <f>+'4.Gorcarakan ev tntesagitakan'!M279</f>
        <v>3225351.9257999989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ht="27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tntesagitakan'!G348</f>
        <v>-2454078</v>
      </c>
      <c r="G147" s="29"/>
      <c r="H147" s="29">
        <f>+'4.Gorcarakan ev tntesagitakan'!I348</f>
        <v>-2454078</v>
      </c>
      <c r="I147" s="29">
        <f>+'4.Gorcarakan ev tntesagitakan'!J348</f>
        <v>-603781.09523809527</v>
      </c>
      <c r="J147" s="29">
        <f>+'4.Gorcarakan ev tntesagitakan'!K348</f>
        <v>-1207562.1904761905</v>
      </c>
      <c r="K147" s="29">
        <f>+'4.Gorcarakan ev tntesagitakan'!L348</f>
        <v>-1821081.6904761903</v>
      </c>
      <c r="L147" s="29">
        <f>+'4.Gorcarakan ev tntesagitakan'!M348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806500.77300000004</v>
      </c>
      <c r="G148" s="29">
        <f t="shared" ref="G148:L148" si="8">+G150+G153+G156+G159+G162+G165</f>
        <v>709355.04600000009</v>
      </c>
      <c r="H148" s="29">
        <f t="shared" si="8"/>
        <v>97145.726999999999</v>
      </c>
      <c r="I148" s="29">
        <f t="shared" si="8"/>
        <v>254612.37111904717</v>
      </c>
      <c r="J148" s="29">
        <f t="shared" si="8"/>
        <v>437759.52619047731</v>
      </c>
      <c r="K148" s="29">
        <f t="shared" si="8"/>
        <v>642322.12439285917</v>
      </c>
      <c r="L148" s="29">
        <f t="shared" si="8"/>
        <v>806500.77300000004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575287.24600000004</v>
      </c>
      <c r="G150" s="29">
        <f t="shared" ref="G150:L150" si="9">+G152</f>
        <v>573287.24600000004</v>
      </c>
      <c r="H150" s="29">
        <f t="shared" si="9"/>
        <v>2000</v>
      </c>
      <c r="I150" s="29">
        <f t="shared" si="9"/>
        <v>126775.35999206302</v>
      </c>
      <c r="J150" s="29">
        <f t="shared" si="9"/>
        <v>267114.98093650909</v>
      </c>
      <c r="K150" s="29">
        <f t="shared" si="9"/>
        <v>439788.78390079568</v>
      </c>
      <c r="L150" s="29">
        <f t="shared" si="9"/>
        <v>575287.24600000004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tntesagitakan'!G356</f>
        <v>575287.24600000004</v>
      </c>
      <c r="G152" s="29">
        <f>+'4.Gorcarakan ev tntesagitakan'!H356</f>
        <v>573287.24600000004</v>
      </c>
      <c r="H152" s="29">
        <f>+'4.Gorcarakan ev tntesagitakan'!I356</f>
        <v>2000</v>
      </c>
      <c r="I152" s="29">
        <f>+'4.Gorcarakan ev tntesagitakan'!J356</f>
        <v>126775.35999206302</v>
      </c>
      <c r="J152" s="29">
        <f>+'4.Gorcarakan ev tntesagitakan'!K356</f>
        <v>267114.98093650909</v>
      </c>
      <c r="K152" s="29">
        <f>+'4.Gorcarakan ev tntesagitakan'!L356</f>
        <v>439788.78390079568</v>
      </c>
      <c r="L152" s="29">
        <f>+'4.Gorcarakan ev tntesagitakan'!M356</f>
        <v>575287.24600000004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231213.527</v>
      </c>
      <c r="G165" s="29">
        <f t="shared" ref="G165:L165" si="10">+G167</f>
        <v>136067.79999999999</v>
      </c>
      <c r="H165" s="29">
        <f t="shared" si="10"/>
        <v>95145.726999999999</v>
      </c>
      <c r="I165" s="29">
        <f t="shared" si="10"/>
        <v>127837.01112698413</v>
      </c>
      <c r="J165" s="29">
        <f t="shared" si="10"/>
        <v>170644.54525396824</v>
      </c>
      <c r="K165" s="29">
        <f t="shared" si="10"/>
        <v>202533.34049206349</v>
      </c>
      <c r="L165" s="29">
        <f t="shared" si="10"/>
        <v>231213.527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tntesagitakan'!G396</f>
        <v>231213.527</v>
      </c>
      <c r="G167" s="29">
        <f>+'4.Gorcarakan ev tntesagitakan'!H396</f>
        <v>136067.79999999999</v>
      </c>
      <c r="H167" s="29">
        <f>+'4.Gorcarakan ev tntesagitakan'!I396</f>
        <v>95145.726999999999</v>
      </c>
      <c r="I167" s="29">
        <f>+'4.Gorcarakan ev tntesagitakan'!J396</f>
        <v>127837.01112698413</v>
      </c>
      <c r="J167" s="29">
        <f>+'4.Gorcarakan ev tntesagitakan'!K396</f>
        <v>170644.54525396824</v>
      </c>
      <c r="K167" s="29">
        <f>+'4.Gorcarakan ev tntesagitakan'!L396</f>
        <v>202533.34049206349</v>
      </c>
      <c r="L167" s="29">
        <f>+'4.Gorcarakan ev tntesagitakan'!M396</f>
        <v>231213.527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2184798.8069999996</v>
      </c>
      <c r="G168" s="29">
        <f t="shared" ref="G168:L168" si="11">+G170+G173+G176+G179+G182+G185</f>
        <v>352437.07</v>
      </c>
      <c r="H168" s="29">
        <f t="shared" si="11"/>
        <v>1832361.7369999997</v>
      </c>
      <c r="I168" s="29">
        <f t="shared" si="11"/>
        <v>948218.30309523875</v>
      </c>
      <c r="J168" s="29">
        <f t="shared" si="11"/>
        <v>1181175.0750793652</v>
      </c>
      <c r="K168" s="29">
        <f t="shared" si="11"/>
        <v>1605097.3675793635</v>
      </c>
      <c r="L168" s="29">
        <f t="shared" si="11"/>
        <v>2184798.8069999996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146956.4</v>
      </c>
      <c r="G179" s="29">
        <f t="shared" ref="G179:L179" si="12">+G181</f>
        <v>140556.4</v>
      </c>
      <c r="H179" s="29">
        <f t="shared" si="12"/>
        <v>6400</v>
      </c>
      <c r="I179" s="29">
        <f t="shared" si="12"/>
        <v>54019.892063492065</v>
      </c>
      <c r="J179" s="29">
        <f t="shared" si="12"/>
        <v>93483.384126984121</v>
      </c>
      <c r="K179" s="29">
        <f t="shared" si="12"/>
        <v>104714.33650793655</v>
      </c>
      <c r="L179" s="29">
        <f t="shared" si="12"/>
        <v>146956.4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tntesagitakan'!G429</f>
        <v>146956.4</v>
      </c>
      <c r="G181" s="29">
        <f>+'4.Gorcarakan ev tntesagitakan'!H429</f>
        <v>140556.4</v>
      </c>
      <c r="H181" s="29">
        <f>+'4.Gorcarakan ev tntesagitakan'!I429</f>
        <v>6400</v>
      </c>
      <c r="I181" s="29">
        <f>+'4.Gorcarakan ev tntesagitakan'!J429</f>
        <v>54019.892063492065</v>
      </c>
      <c r="J181" s="29">
        <f>+'4.Gorcarakan ev tntesagitakan'!K429</f>
        <v>93483.384126984121</v>
      </c>
      <c r="K181" s="29">
        <f>+'4.Gorcarakan ev tntesagitakan'!L429</f>
        <v>104714.33650793655</v>
      </c>
      <c r="L181" s="29">
        <f>+'4.Gorcarakan ev tntesagitakan'!M429</f>
        <v>146956.4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2037842.4069999997</v>
      </c>
      <c r="G185" s="29">
        <f t="shared" ref="G185:L185" si="13">+G187</f>
        <v>211880.67</v>
      </c>
      <c r="H185" s="29">
        <f t="shared" si="13"/>
        <v>1825961.7369999997</v>
      </c>
      <c r="I185" s="29">
        <f t="shared" si="13"/>
        <v>894198.41103174665</v>
      </c>
      <c r="J185" s="29">
        <f t="shared" si="13"/>
        <v>1087691.6909523811</v>
      </c>
      <c r="K185" s="29">
        <f t="shared" si="13"/>
        <v>1500383.031071427</v>
      </c>
      <c r="L185" s="29">
        <f t="shared" si="13"/>
        <v>2037842.4069999997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tntesagitakan'!G445</f>
        <v>2037842.4069999997</v>
      </c>
      <c r="G187" s="29">
        <f>+'4.Gorcarakan ev tntesagitakan'!H445</f>
        <v>211880.67</v>
      </c>
      <c r="H187" s="29">
        <f>+'4.Gorcarakan ev tntesagitakan'!I445</f>
        <v>1825961.7369999997</v>
      </c>
      <c r="I187" s="29">
        <f>+'4.Gorcarakan ev tntesagitakan'!J445</f>
        <v>894198.41103174665</v>
      </c>
      <c r="J187" s="29">
        <f>+'4.Gorcarakan ev tntesagitakan'!K445</f>
        <v>1087691.6909523811</v>
      </c>
      <c r="K187" s="29">
        <f>+'4.Gorcarakan ev tntesagitakan'!L445</f>
        <v>1500383.031071427</v>
      </c>
      <c r="L187" s="29">
        <f>+'4.Gorcarakan ev tntesagitakan'!M445</f>
        <v>2037842.4069999997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1423827.2000000002</v>
      </c>
      <c r="G217" s="29">
        <f t="shared" ref="G217:L217" si="14">+G219+G222+G231+G236+G241+G244</f>
        <v>1413127.2000000002</v>
      </c>
      <c r="H217" s="29">
        <f t="shared" si="14"/>
        <v>10700</v>
      </c>
      <c r="I217" s="29">
        <f t="shared" si="14"/>
        <v>351959.11269841273</v>
      </c>
      <c r="J217" s="29">
        <f t="shared" si="14"/>
        <v>724327.44761904748</v>
      </c>
      <c r="K217" s="29">
        <f t="shared" si="14"/>
        <v>1058369.4976190478</v>
      </c>
      <c r="L217" s="29">
        <f t="shared" si="14"/>
        <v>1423827.2000000002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648473.1</v>
      </c>
      <c r="G219" s="29">
        <f t="shared" ref="G219:L219" si="15">+G221</f>
        <v>648473.1</v>
      </c>
      <c r="H219" s="29"/>
      <c r="I219" s="29">
        <f t="shared" si="15"/>
        <v>156150.35793650791</v>
      </c>
      <c r="J219" s="29">
        <f t="shared" si="15"/>
        <v>336140.73809523805</v>
      </c>
      <c r="K219" s="29">
        <f t="shared" si="15"/>
        <v>481201.96309523832</v>
      </c>
      <c r="L219" s="29">
        <f t="shared" si="15"/>
        <v>648473.1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tntesagitakan'!G541</f>
        <v>648473.1</v>
      </c>
      <c r="G221" s="29">
        <f>+'4.Gorcarakan ev tntesagitakan'!H541</f>
        <v>648473.1</v>
      </c>
      <c r="H221" s="29"/>
      <c r="I221" s="29">
        <f>+'4.Gorcarakan ev tntesagitakan'!J541</f>
        <v>156150.35793650791</v>
      </c>
      <c r="J221" s="29">
        <f>+'4.Gorcarakan ev tntesagitakan'!K541</f>
        <v>336140.73809523805</v>
      </c>
      <c r="K221" s="29">
        <f>+'4.Gorcarakan ev tntesagitakan'!L541</f>
        <v>481201.96309523832</v>
      </c>
      <c r="L221" s="29">
        <f>+'4.Gorcarakan ev tntesagitakan'!M541</f>
        <v>648473.1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tntesagitakan'!G552</f>
        <v>731839.5</v>
      </c>
      <c r="G222" s="29">
        <f>+'4.Gorcarakan ev tntesagitakan'!H552</f>
        <v>721139.5</v>
      </c>
      <c r="H222" s="29">
        <f>+'4.Gorcarakan ev tntesagitakan'!I552</f>
        <v>10700</v>
      </c>
      <c r="I222" s="29">
        <f>+'4.Gorcarakan ev tntesagitakan'!J552</f>
        <v>182397.32936507938</v>
      </c>
      <c r="J222" s="29">
        <f>+'4.Gorcarakan ev tntesagitakan'!K552</f>
        <v>362178.45873015875</v>
      </c>
      <c r="K222" s="29">
        <f>+'4.Gorcarakan ev tntesagitakan'!L552</f>
        <v>543359.2837301587</v>
      </c>
      <c r="L222" s="29">
        <f>+'4.Gorcarakan ev tntesagitakan'!M552</f>
        <v>731839.5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tntesagitakan'!G554</f>
        <v>57460.1</v>
      </c>
      <c r="G224" s="29">
        <f>+'4.Gorcarakan ev tntesagitakan'!H554</f>
        <v>57460.1</v>
      </c>
      <c r="H224" s="29"/>
      <c r="I224" s="29">
        <f>+'4.Gorcarakan ev tntesagitakan'!J554</f>
        <v>14233.488888888889</v>
      </c>
      <c r="J224" s="29">
        <f>+'4.Gorcarakan ev tntesagitakan'!K554</f>
        <v>28404.277777777777</v>
      </c>
      <c r="K224" s="29">
        <f>+'4.Gorcarakan ev tntesagitakan'!L554</f>
        <v>42603.62777777783</v>
      </c>
      <c r="L224" s="29">
        <f>+'4.Gorcarakan ev tntesagitakan'!M554</f>
        <v>57460.1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tntesagitakan'!G560</f>
        <v>75321.7</v>
      </c>
      <c r="G225" s="29">
        <f>+'4.Gorcarakan ev tntesagitakan'!H560</f>
        <v>75321.7</v>
      </c>
      <c r="H225" s="29"/>
      <c r="I225" s="29">
        <f>+'4.Gorcarakan ev tntesagitakan'!J560</f>
        <v>19303.390476190478</v>
      </c>
      <c r="J225" s="29">
        <f>+'4.Gorcarakan ev tntesagitakan'!K560</f>
        <v>38235.680952380957</v>
      </c>
      <c r="K225" s="29">
        <f>+'4.Gorcarakan ev tntesagitakan'!L560</f>
        <v>55473.330952380937</v>
      </c>
      <c r="L225" s="29">
        <f>+'4.Gorcarakan ev tntesagitakan'!M560</f>
        <v>75321.7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tntesagitakan'!G566</f>
        <v>586357.70000000007</v>
      </c>
      <c r="G226" s="29">
        <f>+'4.Gorcarakan ev tntesagitakan'!H566</f>
        <v>586357.70000000007</v>
      </c>
      <c r="H226" s="29"/>
      <c r="I226" s="29">
        <f>+'4.Gorcarakan ev tntesagitakan'!J566</f>
        <v>146523.14841269841</v>
      </c>
      <c r="J226" s="29">
        <f>+'4.Gorcarakan ev tntesagitakan'!K566</f>
        <v>290863.89682539681</v>
      </c>
      <c r="K226" s="29">
        <f>+'4.Gorcarakan ev tntesagitakan'!L566</f>
        <v>435032.72182539676</v>
      </c>
      <c r="L226" s="29">
        <f>+'4.Gorcarakan ev tntesagitakan'!M566</f>
        <v>586357.70000000007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tntesagitakan'!G585</f>
        <v>12700</v>
      </c>
      <c r="G230" s="29">
        <f>+'4.Gorcarakan ev tntesagitakan'!H585</f>
        <v>2000</v>
      </c>
      <c r="H230" s="29">
        <f>+'4.Gorcarakan ev tntesagitakan'!I585</f>
        <v>10700</v>
      </c>
      <c r="I230" s="29">
        <f>+'4.Gorcarakan ev tntesagitakan'!J585</f>
        <v>2337.301587301587</v>
      </c>
      <c r="J230" s="29">
        <f>+'4.Gorcarakan ev tntesagitakan'!K585</f>
        <v>4674.603174603174</v>
      </c>
      <c r="K230" s="29">
        <f>+'4.Gorcarakan ev tntesagitakan'!L585</f>
        <v>10249.603174603173</v>
      </c>
      <c r="L230" s="29">
        <f>+'4.Gorcarakan ev tntesagitakan'!M585</f>
        <v>12700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17200</v>
      </c>
      <c r="G236" s="29">
        <f t="shared" ref="G236:L236" si="16">+G239</f>
        <v>17200</v>
      </c>
      <c r="H236" s="29">
        <f t="shared" si="16"/>
        <v>0</v>
      </c>
      <c r="I236" s="29">
        <f t="shared" si="16"/>
        <v>5215.8730158730159</v>
      </c>
      <c r="J236" s="29">
        <f t="shared" si="16"/>
        <v>10431.746031746001</v>
      </c>
      <c r="K236" s="29">
        <f t="shared" si="16"/>
        <v>10731.746031746001</v>
      </c>
      <c r="L236" s="29">
        <f t="shared" si="16"/>
        <v>17200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40.5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tntesagitakan'!G612</f>
        <v>17200</v>
      </c>
      <c r="G239" s="29">
        <f>+'4.Gorcarakan ev tntesagitakan'!H612</f>
        <v>17200</v>
      </c>
      <c r="H239" s="29">
        <f>+'4.Gorcarakan ev tntesagitakan'!I612</f>
        <v>0</v>
      </c>
      <c r="I239" s="29">
        <f>+'4.Gorcarakan ev tntesagitakan'!J612</f>
        <v>5215.8730158730159</v>
      </c>
      <c r="J239" s="29">
        <f>+'4.Gorcarakan ev tntesagitakan'!K612</f>
        <v>10431.746031746001</v>
      </c>
      <c r="K239" s="29">
        <f>+'4.Gorcarakan ev tntesagitakan'!L612</f>
        <v>10731.746031746001</v>
      </c>
      <c r="L239" s="29">
        <f>+'4.Gorcarakan ev tntesagitakan'!M612</f>
        <v>17200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26314.6</v>
      </c>
      <c r="G244" s="29">
        <f t="shared" ref="G244:L244" si="17">+G246</f>
        <v>26314.6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26314.6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tntesagitakan'!G628</f>
        <v>26314.6</v>
      </c>
      <c r="G246" s="29">
        <f>+'4.Gorcarakan ev tntesagitakan'!H628</f>
        <v>26314.6</v>
      </c>
      <c r="H246" s="29"/>
      <c r="I246" s="29">
        <f>+'4.Gorcarakan ev tntesagitakan'!J628</f>
        <v>8195.5523809523802</v>
      </c>
      <c r="J246" s="29">
        <f>+'4.Gorcarakan ev tntesagitakan'!K628</f>
        <v>15576.504761904762</v>
      </c>
      <c r="K246" s="29">
        <f>+'4.Gorcarakan ev tntesagitakan'!L628</f>
        <v>23076.504761904762</v>
      </c>
      <c r="L246" s="29">
        <f>+'4.Gorcarakan ev tntesagitakan'!M628</f>
        <v>26314.6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816161.88399999996</v>
      </c>
      <c r="G247" s="29">
        <f t="shared" ref="G247:L247" si="18">+G249+G253+G257+G261+G265+G269+G272+G275</f>
        <v>816161.88399999996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615444.47542857146</v>
      </c>
      <c r="L247" s="29">
        <f t="shared" si="18"/>
        <v>816161.88399999996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769947.18400000001</v>
      </c>
      <c r="G249" s="29">
        <f t="shared" ref="G249:L249" si="19">+G251</f>
        <v>769947.18400000001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580927.71193650796</v>
      </c>
      <c r="L249" s="29">
        <f t="shared" si="19"/>
        <v>769947.18400000001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tntesagitakan'!G639</f>
        <v>769947.18400000001</v>
      </c>
      <c r="G251" s="29">
        <f>+'4.Gorcarakan ev tntesagitakan'!H639</f>
        <v>769947.18400000001</v>
      </c>
      <c r="H251" s="29">
        <f>+'4.Gorcarakan ev tntesagitakan'!I639</f>
        <v>0</v>
      </c>
      <c r="I251" s="29">
        <f>+'4.Gorcarakan ev tntesagitakan'!J639</f>
        <v>202197.95796825399</v>
      </c>
      <c r="J251" s="29">
        <f>+'4.Gorcarakan ev tntesagitakan'!K639</f>
        <v>392031.91593650798</v>
      </c>
      <c r="K251" s="29">
        <f>+'4.Gorcarakan ev tntesagitakan'!L639</f>
        <v>580927.71193650796</v>
      </c>
      <c r="L251" s="29">
        <f>+'4.Gorcarakan ev tntesagitakan'!M639</f>
        <v>769947.18400000001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tntesagitakan'!G690</f>
        <v>46214.7</v>
      </c>
      <c r="G271" s="29">
        <f>+'4.Gorcarakan ev tntesagitakan'!H690</f>
        <v>46214.7</v>
      </c>
      <c r="H271" s="29">
        <f>+'4.Gorcarakan ev tntesagitakan'!I690</f>
        <v>0</v>
      </c>
      <c r="I271" s="29">
        <f>+'4.Gorcarakan ev tntesagitakan'!J690</f>
        <v>12020.731746031746</v>
      </c>
      <c r="J271" s="29">
        <f>+'4.Gorcarakan ev tntesagitakan'!K690</f>
        <v>23178.763492063492</v>
      </c>
      <c r="K271" s="29">
        <f>+'4.Gorcarakan ev tntesagitakan'!L690</f>
        <v>34516.763492063488</v>
      </c>
      <c r="L271" s="29">
        <f>+'4.Gorcarakan ev tntesagitakan'!M690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47677</v>
      </c>
      <c r="G278" s="29">
        <f t="shared" ref="G278:L278" si="21">+G280+G284+G287+G290+G293+G296+G299+G302+G306</f>
        <v>47677</v>
      </c>
      <c r="H278" s="29">
        <f t="shared" si="21"/>
        <v>0</v>
      </c>
      <c r="I278" s="29">
        <f t="shared" si="21"/>
        <v>18347.634920634937</v>
      </c>
      <c r="J278" s="29">
        <f t="shared" si="21"/>
        <v>27824.301587301601</v>
      </c>
      <c r="K278" s="29">
        <f>+K280+K284+K287+K290+K293+K296+K299+K302+K306</f>
        <v>40903.5873015873</v>
      </c>
      <c r="L278" s="29">
        <f t="shared" si="21"/>
        <v>47677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tntesagitakan'!G721</f>
        <v>2547</v>
      </c>
      <c r="G289" s="29">
        <f>+'4.Gorcarakan ev tntesagitakan'!H721</f>
        <v>2547</v>
      </c>
      <c r="H289" s="29"/>
      <c r="I289" s="29">
        <f>+'4.Gorcarakan ev tntesagitakan'!J721</f>
        <v>662.07936507936506</v>
      </c>
      <c r="J289" s="29">
        <f>+'4.Gorcarakan ev tntesagitakan'!K721</f>
        <v>1277.1587301587301</v>
      </c>
      <c r="K289" s="29">
        <f>+'4.Gorcarakan ev tntesagitakan'!L721</f>
        <v>1902.1587301587301</v>
      </c>
      <c r="L289" s="29">
        <f>+'4.Gorcarakan ev tntesagitakan'!M721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17370</v>
      </c>
      <c r="G290" s="29">
        <f>+G292</f>
        <v>17370</v>
      </c>
      <c r="H290" s="29">
        <f>+H292</f>
        <v>0</v>
      </c>
      <c r="I290" s="29">
        <f>+'4.Gorcarakan ev tntesagitakan'!J727</f>
        <v>10855.714285714301</v>
      </c>
      <c r="J290" s="29">
        <f>+'4.Gorcarakan ev tntesagitakan'!K727</f>
        <v>10855.714285714301</v>
      </c>
      <c r="K290" s="29">
        <f>+'4.Gorcarakan ev tntesagitakan'!L727</f>
        <v>17370</v>
      </c>
      <c r="L290" s="29">
        <f>+'4.Gorcarakan ev tntesagitakan'!M727</f>
        <v>17370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tntesagitakan'!G727</f>
        <v>17370</v>
      </c>
      <c r="G292" s="29">
        <f>+'4.Gorcarakan ev tntesagitakan'!H727</f>
        <v>17370</v>
      </c>
      <c r="H292" s="29">
        <f>+'4.Gorcarakan ev tntesagitakan'!I727</f>
        <v>0</v>
      </c>
      <c r="I292" s="29">
        <f>+'4.Gorcarakan ev tntesagitakan'!J727</f>
        <v>10855.714285714301</v>
      </c>
      <c r="J292" s="29">
        <f>+'4.Gorcarakan ev tntesagitakan'!K727</f>
        <v>10855.714285714301</v>
      </c>
      <c r="K292" s="29">
        <f>+'4.Gorcarakan ev tntesagitakan'!L727</f>
        <v>17370</v>
      </c>
      <c r="L292" s="29">
        <f>+'4.Gorcarakan ev tntesagitakan'!M727</f>
        <v>17370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tntesagitakan'!G736</f>
        <v>1260</v>
      </c>
      <c r="G298" s="29">
        <f>+'4.Gorcarakan ev tntesagitakan'!H736</f>
        <v>1260</v>
      </c>
      <c r="H298" s="29">
        <f>+'4.Gorcarakan ev tntesagitakan'!I736</f>
        <v>0</v>
      </c>
      <c r="I298" s="29">
        <f>+'4.Gorcarakan ev tntesagitakan'!J736</f>
        <v>310</v>
      </c>
      <c r="J298" s="29">
        <f>+'4.Gorcarakan ev tntesagitakan'!K736</f>
        <v>620</v>
      </c>
      <c r="K298" s="29">
        <f>+'4.Gorcarakan ev tntesagitakan'!L736</f>
        <v>935</v>
      </c>
      <c r="L298" s="29">
        <f>+'4.Gorcarakan ev tntesagitakan'!M736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tntesagitakan'!G743</f>
        <v>26500</v>
      </c>
      <c r="G301" s="29">
        <f>+'4.Gorcarakan ev tntesagitakan'!H743</f>
        <v>26500</v>
      </c>
      <c r="H301" s="29">
        <f>+'4.Gorcarakan ev tntesagitakan'!I743</f>
        <v>0</v>
      </c>
      <c r="I301" s="29">
        <f>+'4.Gorcarakan ev tntesagitakan'!J743</f>
        <v>6519.8412698412694</v>
      </c>
      <c r="J301" s="29">
        <f>+'4.Gorcarakan ev tntesagitakan'!K743</f>
        <v>15071.428571428571</v>
      </c>
      <c r="K301" s="29">
        <f>+'4.Gorcarakan ev tntesagitakan'!L743</f>
        <v>20696.428571428569</v>
      </c>
      <c r="L301" s="29">
        <f>+'4.Gorcarakan ev tntesagitakan'!M743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tntesagitakan'!G756</f>
        <v>0</v>
      </c>
      <c r="G308" s="29">
        <f>+'4.Gorcarakan ev tntesagitakan'!H756</f>
        <v>0</v>
      </c>
      <c r="H308" s="29"/>
      <c r="I308" s="29">
        <f>+'4.Gorcarakan ev tntesagitakan'!J756</f>
        <v>0</v>
      </c>
      <c r="J308" s="29">
        <f>+'4.Gorcarakan ev tntesagitakan'!K756</f>
        <v>0</v>
      </c>
      <c r="K308" s="29">
        <f>+'4.Gorcarakan ev tntesagitakan'!L756</f>
        <v>0</v>
      </c>
      <c r="L308" s="29">
        <f>+'4.Gorcarakan ev tntesagitakan'!M756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tntesagitakan'!H776</f>
        <v>346884.7</v>
      </c>
      <c r="H314" s="29">
        <f>+'4.Gorcarakan ev tntesagitakan'!I776</f>
        <v>346884.7</v>
      </c>
      <c r="I314" s="29">
        <f>+'4.Gorcarakan ev tntesagitakan'!J776</f>
        <v>85344.648412698414</v>
      </c>
      <c r="J314" s="29">
        <f>+'4.Gorcarakan ev tntesagitakan'!K776</f>
        <v>170689.29682539683</v>
      </c>
      <c r="K314" s="29">
        <f>+'4.Gorcarakan ev tntesagitakan'!L776</f>
        <v>257410.47182539685</v>
      </c>
      <c r="L314" s="29">
        <f>+'4.Gorcarakan ev tntesagitakan'!M776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8:L8"/>
    <mergeCell ref="I2:L2"/>
    <mergeCell ref="I3:L3"/>
    <mergeCell ref="I4:L4"/>
    <mergeCell ref="I5:L5"/>
    <mergeCell ref="I6:L6"/>
    <mergeCell ref="I7:L7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tabSelected="1" view="pageBreakPreview" topLeftCell="A226" zoomScaleSheetLayoutView="100" workbookViewId="0">
      <selection activeCell="G8" sqref="G8:J8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x14ac:dyDescent="0.25">
      <c r="G1" s="90"/>
      <c r="H1" s="92"/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79"/>
      <c r="H2" s="279"/>
      <c r="I2" s="279"/>
      <c r="J2" s="279"/>
    </row>
    <row r="3" spans="1:10" s="90" customFormat="1" ht="13.5" customHeight="1" x14ac:dyDescent="0.25">
      <c r="A3" s="92"/>
      <c r="C3" s="92"/>
      <c r="E3" s="92"/>
      <c r="F3" s="92"/>
      <c r="G3" s="279"/>
      <c r="H3" s="279"/>
      <c r="I3" s="279"/>
      <c r="J3" s="279"/>
    </row>
    <row r="4" spans="1:10" s="90" customFormat="1" ht="13.5" customHeight="1" x14ac:dyDescent="0.25">
      <c r="A4" s="92"/>
      <c r="C4" s="92"/>
      <c r="E4" s="92"/>
      <c r="F4" s="92"/>
      <c r="G4" s="278"/>
      <c r="H4" s="278"/>
      <c r="I4" s="278"/>
      <c r="J4" s="278"/>
    </row>
    <row r="5" spans="1:10" s="90" customFormat="1" ht="27" customHeight="1" x14ac:dyDescent="0.25">
      <c r="A5" s="92"/>
      <c r="C5" s="92"/>
      <c r="E5" s="92"/>
      <c r="F5" s="92"/>
      <c r="G5" s="280" t="s">
        <v>1035</v>
      </c>
      <c r="H5" s="280"/>
      <c r="I5" s="280"/>
      <c r="J5" s="280"/>
    </row>
    <row r="6" spans="1:10" s="90" customFormat="1" ht="13.5" customHeight="1" x14ac:dyDescent="0.25">
      <c r="A6" s="92"/>
      <c r="C6" s="92"/>
      <c r="E6" s="92"/>
      <c r="F6" s="92"/>
      <c r="G6" s="279" t="s">
        <v>610</v>
      </c>
      <c r="H6" s="279"/>
      <c r="I6" s="279"/>
      <c r="J6" s="279"/>
    </row>
    <row r="7" spans="1:10" s="90" customFormat="1" ht="13.5" customHeight="1" x14ac:dyDescent="0.25">
      <c r="A7" s="92"/>
      <c r="C7" s="92"/>
      <c r="E7" s="92"/>
      <c r="F7" s="92"/>
      <c r="G7" s="279" t="s">
        <v>867</v>
      </c>
      <c r="H7" s="279"/>
      <c r="I7" s="279"/>
      <c r="J7" s="279"/>
    </row>
    <row r="8" spans="1:10" s="90" customFormat="1" ht="13.5" customHeight="1" x14ac:dyDescent="0.25">
      <c r="A8" s="92"/>
      <c r="C8" s="92"/>
      <c r="E8" s="92"/>
      <c r="F8" s="92"/>
      <c r="G8" s="278" t="s">
        <v>1025</v>
      </c>
      <c r="H8" s="278"/>
      <c r="I8" s="278"/>
      <c r="J8" s="278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7" t="s">
        <v>613</v>
      </c>
      <c r="B10" s="307"/>
      <c r="C10" s="307"/>
      <c r="D10" s="307"/>
      <c r="E10" s="307"/>
      <c r="F10" s="307"/>
      <c r="G10" s="307"/>
      <c r="H10" s="19"/>
      <c r="I10" s="19"/>
      <c r="J10" s="19"/>
    </row>
    <row r="11" spans="1:10" ht="32.25" customHeight="1" x14ac:dyDescent="0.25">
      <c r="A11" s="306" t="s">
        <v>140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4" t="s">
        <v>18</v>
      </c>
      <c r="F13" s="304"/>
    </row>
    <row r="14" spans="1:10" ht="17.25" customHeight="1" x14ac:dyDescent="0.25">
      <c r="A14" s="305" t="s">
        <v>376</v>
      </c>
      <c r="B14" s="301" t="s">
        <v>377</v>
      </c>
      <c r="C14" s="301"/>
      <c r="D14" s="301" t="s">
        <v>373</v>
      </c>
      <c r="E14" s="301" t="s">
        <v>154</v>
      </c>
      <c r="F14" s="301"/>
      <c r="G14" s="296" t="s">
        <v>372</v>
      </c>
      <c r="H14" s="297"/>
      <c r="I14" s="297"/>
      <c r="J14" s="298"/>
    </row>
    <row r="15" spans="1:10" ht="27" x14ac:dyDescent="0.25">
      <c r="A15" s="305"/>
      <c r="B15" s="301"/>
      <c r="C15" s="301"/>
      <c r="D15" s="301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6967170.3517999984</v>
      </c>
      <c r="E17" s="21">
        <f t="shared" ref="E17:J17" si="0">SUM(E19,E178,E213)</f>
        <v>4739166.8419999983</v>
      </c>
      <c r="F17" s="21">
        <f>SUM(F178,F213)</f>
        <v>2574888.2098000003</v>
      </c>
      <c r="G17" s="21">
        <f t="shared" si="0"/>
        <v>3124486.863593651</v>
      </c>
      <c r="H17" s="21">
        <f t="shared" si="0"/>
        <v>4256052.6413873024</v>
      </c>
      <c r="I17" s="21">
        <f t="shared" si="0"/>
        <v>5567975.8893873021</v>
      </c>
      <c r="J17" s="21">
        <f t="shared" si="0"/>
        <v>6967170.3517999984</v>
      </c>
      <c r="L17" s="21">
        <v>6858170.3217999991</v>
      </c>
      <c r="M17" s="21">
        <v>4630166.811999999</v>
      </c>
      <c r="N17" s="21">
        <v>2574888.2098000003</v>
      </c>
      <c r="O17" s="21">
        <v>3124486.8635936501</v>
      </c>
      <c r="P17" s="21">
        <v>4256052.6413873015</v>
      </c>
      <c r="Q17" s="21">
        <v>5567975.8893873012</v>
      </c>
      <c r="R17" s="21">
        <v>6858170.3217999991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4392282.1419999981</v>
      </c>
      <c r="E19" s="21">
        <f t="shared" si="1"/>
        <v>4739166.8419999983</v>
      </c>
      <c r="F19" s="21">
        <f>SUM(F21,F34,F77,F92,F102,F134,F149,)</f>
        <v>346884.7</v>
      </c>
      <c r="G19" s="21">
        <f t="shared" si="1"/>
        <v>1111036.5723809523</v>
      </c>
      <c r="H19" s="21">
        <f t="shared" si="1"/>
        <v>2157507.701761906</v>
      </c>
      <c r="I19" s="21">
        <f t="shared" si="1"/>
        <v>3209836.8747619055</v>
      </c>
      <c r="J19" s="21">
        <f t="shared" si="1"/>
        <v>4392282.1419999981</v>
      </c>
      <c r="L19" s="153">
        <f>+D17-L17</f>
        <v>109000.02999999933</v>
      </c>
      <c r="M19" s="153">
        <f t="shared" ref="M19:R19" si="2">+E17-M17</f>
        <v>109000.02999999933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109000.02999999933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1173219.719</v>
      </c>
      <c r="E21" s="21">
        <f>SUM(E23,E28,E31)</f>
        <v>1173219.719</v>
      </c>
      <c r="F21" s="21" t="s">
        <v>0</v>
      </c>
      <c r="G21" s="21">
        <f>SUM(G23,G28,G31)</f>
        <v>293850.67842857074</v>
      </c>
      <c r="H21" s="21">
        <f>SUM(H23,H28,H31)</f>
        <v>543659.05409523938</v>
      </c>
      <c r="I21" s="21">
        <f>SUM(I23,I28,I31)</f>
        <v>894816.82971825521</v>
      </c>
      <c r="J21" s="21">
        <f>SUM(J23,J28,J31)</f>
        <v>1173219.719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1173219.719</v>
      </c>
      <c r="E23" s="21">
        <f>SUM(E25:E27)</f>
        <v>1173219.719</v>
      </c>
      <c r="F23" s="21" t="s">
        <v>1</v>
      </c>
      <c r="G23" s="21">
        <f>SUM(G25:G27)</f>
        <v>293850.67842857074</v>
      </c>
      <c r="H23" s="21">
        <f>SUM(H25:H27)</f>
        <v>543659.05409523938</v>
      </c>
      <c r="I23" s="21">
        <f>SUM(I25:I27)</f>
        <v>894816.82971825521</v>
      </c>
      <c r="J23" s="21">
        <f>SUM(J25:J27)</f>
        <v>1173219.719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tntesagitakan'!G21+'4.Gorcarakan ev tntesagitakan'!G78+'4.Gorcarakan ev tntesagitakan'!G358+'4.Gorcarakan ev tntesagitakan'!G398+'4.Gorcarakan ev tntesagitakan'!G447+'4.Gorcarakan ev tntesagitakan'!G758</f>
        <v>1173219.719</v>
      </c>
      <c r="E25" s="21">
        <f>+'4.Gorcarakan ev tntesagitakan'!H21+'4.Gorcarakan ev tntesagitakan'!H78+'4.Gorcarakan ev tntesagitakan'!H358+'4.Gorcarakan ev tntesagitakan'!H398+'4.Gorcarakan ev tntesagitakan'!H447+'4.Gorcarakan ev tntesagitakan'!H758</f>
        <v>1173219.719</v>
      </c>
      <c r="F25" s="21" t="s">
        <v>1</v>
      </c>
      <c r="G25" s="21">
        <f>+'4.Gorcarakan ev tntesagitakan'!J21+'4.Gorcarakan ev tntesagitakan'!J78+'4.Gorcarakan ev tntesagitakan'!J358+'4.Gorcarakan ev tntesagitakan'!J398+'4.Gorcarakan ev tntesagitakan'!J447+'4.Gorcarakan ev tntesagitakan'!J758</f>
        <v>293850.67842857074</v>
      </c>
      <c r="H25" s="21">
        <f>+'4.Gorcarakan ev tntesagitakan'!K21+'4.Gorcarakan ev tntesagitakan'!K78+'4.Gorcarakan ev tntesagitakan'!K358+'4.Gorcarakan ev tntesagitakan'!K398+'4.Gorcarakan ev tntesagitakan'!K447+'4.Gorcarakan ev tntesagitakan'!K758</f>
        <v>543659.05409523938</v>
      </c>
      <c r="I25" s="21">
        <f>+'4.Gorcarakan ev tntesagitakan'!L21+'4.Gorcarakan ev tntesagitakan'!L78+'4.Gorcarakan ev tntesagitakan'!L358+'4.Gorcarakan ev tntesagitakan'!L398+'4.Gorcarakan ev tntesagitakan'!L447+'4.Gorcarakan ev tntesagitakan'!L758</f>
        <v>894816.82971825521</v>
      </c>
      <c r="J25" s="21">
        <f>+'4.Gorcarakan ev tntesagitakan'!M21+'4.Gorcarakan ev tntesagitakan'!M78+'4.Gorcarakan ev tntesagitakan'!M358+'4.Gorcarakan ev tntesagitakan'!M398+'4.Gorcarakan ev tntesagitakan'!M447+'4.Gorcarakan ev tntesagitakan'!M758</f>
        <v>1173219.719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tntesagitakan'!G22</f>
        <v>0</v>
      </c>
      <c r="E26" s="21">
        <f>+'4.Gorcarakan ev tntesagitakan'!H22</f>
        <v>0</v>
      </c>
      <c r="F26" s="21" t="s">
        <v>1</v>
      </c>
      <c r="G26" s="21">
        <f>+'4.Gorcarakan ev tntesagitakan'!J22</f>
        <v>0</v>
      </c>
      <c r="H26" s="21">
        <f>+'4.Gorcarakan ev tntesagitakan'!K22</f>
        <v>0</v>
      </c>
      <c r="I26" s="21">
        <f>+'4.Gorcarakan ev tntesagitakan'!L22</f>
        <v>0</v>
      </c>
      <c r="J26" s="21">
        <f>+'4.Gorcarakan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768863.03899999848</v>
      </c>
      <c r="E34" s="21">
        <f>SUM(E36,E45,E50,E60,E63,E67)</f>
        <v>768863.03899999848</v>
      </c>
      <c r="F34" s="21" t="s">
        <v>0</v>
      </c>
      <c r="G34" s="21">
        <f>SUM(G36,G45,G50,G60,G63,G67)</f>
        <v>212696.98459523841</v>
      </c>
      <c r="H34" s="21">
        <f>SUM(H36,H45,H50,H60,H63,H67)</f>
        <v>442970.12796031707</v>
      </c>
      <c r="I34" s="21">
        <f>SUM(I36,I45,I50,I60,I63,I67)</f>
        <v>572276.92278968217</v>
      </c>
      <c r="J34" s="21">
        <f>SUM(J36,J45,J50,J60,J63,J67)</f>
        <v>768863.03899999848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227308.52899999951</v>
      </c>
      <c r="E36" s="21">
        <f>SUM(E38:E44)</f>
        <v>227308.52899999951</v>
      </c>
      <c r="F36" s="21" t="s">
        <v>19</v>
      </c>
      <c r="G36" s="21">
        <f>SUM(G38:G44)</f>
        <v>70750.964515872882</v>
      </c>
      <c r="H36" s="21">
        <f>SUM(H38:H44)</f>
        <v>131743.43903174574</v>
      </c>
      <c r="I36" s="21">
        <f>SUM(I38:I44)</f>
        <v>166000.01917857106</v>
      </c>
      <c r="J36" s="21">
        <f>SUM(J38:J44)</f>
        <v>227308.52899999951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tntesagitakan'!G23+'4.Gorcarakan ev tntesagitakan'!G79+'4.Gorcarakan ev tntesagitakan'!G431+'4.Gorcarakan ev tntesagitakan'!G759</f>
        <v>156682.4789999995</v>
      </c>
      <c r="E39" s="21">
        <f>+'4.Gorcarakan ev tntesagitakan'!H23+'4.Gorcarakan ev tntesagitakan'!H79+'4.Gorcarakan ev tntesagitakan'!H431+'4.Gorcarakan ev tntesagitakan'!H759</f>
        <v>156682.4789999995</v>
      </c>
      <c r="F39" s="21" t="s">
        <v>1</v>
      </c>
      <c r="G39" s="21">
        <f>+'4.Gorcarakan ev tntesagitakan'!J23+'4.Gorcarakan ev tntesagitakan'!J79+'4.Gorcarakan ev tntesagitakan'!J431+'4.Gorcarakan ev tntesagitakan'!J759</f>
        <v>58618.118484126862</v>
      </c>
      <c r="H39" s="21">
        <f>+'4.Gorcarakan ev tntesagitakan'!K23+'4.Gorcarakan ev tntesagitakan'!K79+'4.Gorcarakan ev tntesagitakan'!K431+'4.Gorcarakan ev tntesagitakan'!K759</f>
        <v>100733.8469682537</v>
      </c>
      <c r="I39" s="21">
        <f>+'4.Gorcarakan ev tntesagitakan'!L23+'4.Gorcarakan ev tntesagitakan'!L79+'4.Gorcarakan ev tntesagitakan'!L431+'4.Gorcarakan ev tntesagitakan'!L759</f>
        <v>111659.88409920601</v>
      </c>
      <c r="J39" s="21">
        <f>+'4.Gorcarakan ev tntesagitakan'!M23+'4.Gorcarakan ev tntesagitakan'!M79+'4.Gorcarakan ev tntesagitakan'!M431+'4.Gorcarakan ev tntesagitakan'!M759</f>
        <v>156682.4789999995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tntesagitakan'!G24+'4.Gorcarakan ev tntesagitakan'!G80+'4.Gorcarakan ev tntesagitakan'!G399</f>
        <v>45684.55</v>
      </c>
      <c r="E40" s="21">
        <f>+'4.Gorcarakan ev tntesagitakan'!H24+'4.Gorcarakan ev tntesagitakan'!H80+'4.Gorcarakan ev tntesagitakan'!H399</f>
        <v>45684.55</v>
      </c>
      <c r="F40" s="21" t="s">
        <v>1</v>
      </c>
      <c r="G40" s="21">
        <f>+'4.Gorcarakan ev tntesagitakan'!J24+'4.Gorcarakan ev tntesagitakan'!J80+'4.Gorcarakan ev tntesagitakan'!J399</f>
        <v>7676.6634920634906</v>
      </c>
      <c r="H40" s="21">
        <f>+'4.Gorcarakan ev tntesagitakan'!K24+'4.Gorcarakan ev tntesagitakan'!K80+'4.Gorcarakan ev tntesagitakan'!K399</f>
        <v>22968.726984126963</v>
      </c>
      <c r="I40" s="21">
        <f>+'4.Gorcarakan ev tntesagitakan'!L24+'4.Gorcarakan ev tntesagitakan'!L80+'4.Gorcarakan ev tntesagitakan'!L399</f>
        <v>33156.769999999997</v>
      </c>
      <c r="J40" s="21">
        <f>+'4.Gorcarakan ev tntesagitakan'!M24+'4.Gorcarakan ev tntesagitakan'!M80+'4.Gorcarakan ev tntesagitakan'!M399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tntesagitakan'!G25+'4.Gorcarakan ev tntesagitakan'!G81+'4.Gorcarakan ev tntesagitakan'!G760</f>
        <v>6371.5</v>
      </c>
      <c r="E41" s="21">
        <f>+'4.Gorcarakan ev tntesagitakan'!H25+'4.Gorcarakan ev tntesagitakan'!H81+'4.Gorcarakan ev tntesagitakan'!H760</f>
        <v>6371.5</v>
      </c>
      <c r="F41" s="21" t="s">
        <v>1</v>
      </c>
      <c r="G41" s="21">
        <f>+'4.Gorcarakan ev tntesagitakan'!J25+'4.Gorcarakan ev tntesagitakan'!J81+'4.Gorcarakan ev tntesagitakan'!J760</f>
        <v>1696.8968253968255</v>
      </c>
      <c r="H41" s="21">
        <f>+'4.Gorcarakan ev tntesagitakan'!K25+'4.Gorcarakan ev tntesagitakan'!K81+'4.Gorcarakan ev tntesagitakan'!K760</f>
        <v>3222.2936507936511</v>
      </c>
      <c r="I41" s="21">
        <f>+'4.Gorcarakan ev tntesagitakan'!L25+'4.Gorcarakan ev tntesagitakan'!L81+'4.Gorcarakan ev tntesagitakan'!L760</f>
        <v>4772.2936507936511</v>
      </c>
      <c r="J41" s="21">
        <f>+'4.Gorcarakan ev tntesagitakan'!M25+'4.Gorcarakan ev tntesagitakan'!M81+'4.Gorcarakan ev tntesagitakan'!M760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tntesagitakan'!G26+'4.Gorcarakan ev tntesagitakan'!G362+'4.Gorcarakan ev tntesagitakan'!G448</f>
        <v>13200</v>
      </c>
      <c r="E42" s="21">
        <f>+'4.Gorcarakan ev tntesagitakan'!H26+'4.Gorcarakan ev tntesagitakan'!H362+'4.Gorcarakan ev tntesagitakan'!H448</f>
        <v>13200</v>
      </c>
      <c r="F42" s="21" t="s">
        <v>1</v>
      </c>
      <c r="G42" s="21">
        <f>+'4.Gorcarakan ev tntesagitakan'!J26+'4.Gorcarakan ev tntesagitakan'!J362+'4.Gorcarakan ev tntesagitakan'!J448</f>
        <v>1438.0952380952381</v>
      </c>
      <c r="H42" s="21">
        <f>+'4.Gorcarakan ev tntesagitakan'!K26+'4.Gorcarakan ev tntesagitakan'!K362+'4.Gorcarakan ev tntesagitakan'!K448</f>
        <v>2176.1904761904761</v>
      </c>
      <c r="I42" s="21">
        <f>+'4.Gorcarakan ev tntesagitakan'!L26+'4.Gorcarakan ev tntesagitakan'!L362+'4.Gorcarakan ev tntesagitakan'!L448</f>
        <v>12426.190476190477</v>
      </c>
      <c r="J42" s="21">
        <f>+'4.Gorcarakan ev tntesagitakan'!M26+'4.Gorcarakan ev tntesagitakan'!M362+'4.Gorcarakan ev tntesagitakan'!M448</f>
        <v>13200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tntesagitakan'!G27+'4.Gorcarakan ev tntesagitakan'!G359+'4.Gorcarakan ev tntesagitakan'!G549+'4.Gorcarakan ev tntesagitakan'!G557+'4.Gorcarakan ev tntesagitakan'!G762</f>
        <v>5370</v>
      </c>
      <c r="E43" s="21">
        <f>+'4.Gorcarakan ev tntesagitakan'!H27+'4.Gorcarakan ev tntesagitakan'!H359+'4.Gorcarakan ev tntesagitakan'!H549+'4.Gorcarakan ev tntesagitakan'!H557+'4.Gorcarakan ev tntesagitakan'!H762</f>
        <v>5370</v>
      </c>
      <c r="F43" s="21" t="s">
        <v>1</v>
      </c>
      <c r="G43" s="21">
        <f>+'4.Gorcarakan ev tntesagitakan'!J27+'4.Gorcarakan ev tntesagitakan'!J359+'4.Gorcarakan ev tntesagitakan'!J549+'4.Gorcarakan ev tntesagitakan'!J557+'4.Gorcarakan ev tntesagitakan'!J762</f>
        <v>1321.1904761904761</v>
      </c>
      <c r="H43" s="21">
        <f>+'4.Gorcarakan ev tntesagitakan'!K27+'4.Gorcarakan ev tntesagitakan'!K359+'4.Gorcarakan ev tntesagitakan'!K549+'4.Gorcarakan ev tntesagitakan'!K557+'4.Gorcarakan ev tntesagitakan'!K762</f>
        <v>2642.3809523809523</v>
      </c>
      <c r="I43" s="21">
        <f>+'4.Gorcarakan ev tntesagitakan'!L27+'4.Gorcarakan ev tntesagitakan'!L359+'4.Gorcarakan ev tntesagitakan'!L549+'4.Gorcarakan ev tntesagitakan'!L557+'4.Gorcarakan ev tntesagitakan'!L762</f>
        <v>3984.8809523809523</v>
      </c>
      <c r="J43" s="21">
        <f>+'4.Gorcarakan ev tntesagitakan'!M27+'4.Gorcarakan ev tntesagitakan'!M359+'4.Gorcarakan ev tntesagitakan'!M549+'4.Gorcarakan ev tntesagitakan'!M557+'4.Gorcarakan ev tntesagitakan'!M762</f>
        <v>5370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45000</v>
      </c>
      <c r="E45" s="21">
        <f>SUM(E47:E49)</f>
        <v>45000</v>
      </c>
      <c r="F45" s="21" t="s">
        <v>1</v>
      </c>
      <c r="G45" s="21">
        <f>SUM(G47:G49)</f>
        <v>9841.269841269841</v>
      </c>
      <c r="H45" s="21">
        <f>SUM(H47:H49)</f>
        <v>24682.539682539704</v>
      </c>
      <c r="I45" s="21">
        <f>SUM(I47:I49)</f>
        <v>34682.539682539704</v>
      </c>
      <c r="J45" s="21">
        <f>SUM(J47:J49)</f>
        <v>45000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tntesagitakan'!G29+'4.Gorcarakan ev tntesagitakan'!G82+'4.Gorcarakan ev tntesagitakan'!G543+'4.Gorcarakan ev tntesagitakan'!G764</f>
        <v>41000</v>
      </c>
      <c r="E47" s="21">
        <f>+'4.Gorcarakan ev tntesagitakan'!H29+'4.Gorcarakan ev tntesagitakan'!H82+'4.Gorcarakan ev tntesagitakan'!H543+'4.Gorcarakan ev tntesagitakan'!H764</f>
        <v>41000</v>
      </c>
      <c r="F47" s="21" t="s">
        <v>1</v>
      </c>
      <c r="G47" s="21">
        <f>+'4.Gorcarakan ev tntesagitakan'!J29+'4.Gorcarakan ev tntesagitakan'!J82+'4.Gorcarakan ev tntesagitakan'!J543+'4.Gorcarakan ev tntesagitakan'!J764</f>
        <v>8857.1428571428569</v>
      </c>
      <c r="H47" s="21">
        <f>+'4.Gorcarakan ev tntesagitakan'!K29+'4.Gorcarakan ev tntesagitakan'!K82+'4.Gorcarakan ev tntesagitakan'!K543+'4.Gorcarakan ev tntesagitakan'!K764</f>
        <v>22714.285714285736</v>
      </c>
      <c r="I47" s="21">
        <f>+'4.Gorcarakan ev tntesagitakan'!L29+'4.Gorcarakan ev tntesagitakan'!L82+'4.Gorcarakan ev tntesagitakan'!L543+'4.Gorcarakan ev tntesagitakan'!L764</f>
        <v>31714.285714285736</v>
      </c>
      <c r="J47" s="21">
        <f>+'4.Gorcarakan ev tntesagitakan'!M29+'4.Gorcarakan ev tntesagitakan'!M82+'4.Gorcarakan ev tntesagitakan'!M543+'4.Gorcarakan ev tntesagitakan'!M764</f>
        <v>41000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tntesagitakan'!G30+'4.Gorcarakan ev tntesagitakan'!G544</f>
        <v>4000</v>
      </c>
      <c r="E48" s="21">
        <f>+'4.Gorcarakan ev tntesagitakan'!H30+'4.Gorcarakan ev tntesagitakan'!H544</f>
        <v>4000</v>
      </c>
      <c r="F48" s="21" t="s">
        <v>1</v>
      </c>
      <c r="G48" s="21">
        <f>+'4.Gorcarakan ev tntesagitakan'!J30+'4.Gorcarakan ev tntesagitakan'!J544</f>
        <v>984.1269841269841</v>
      </c>
      <c r="H48" s="21">
        <f>+'4.Gorcarakan ev tntesagitakan'!K30+'4.Gorcarakan ev tntesagitakan'!K544</f>
        <v>1968.2539682539682</v>
      </c>
      <c r="I48" s="21">
        <f>+'4.Gorcarakan ev tntesagitakan'!L30+'4.Gorcarakan ev tntesagitakan'!L544</f>
        <v>2968.2539682539682</v>
      </c>
      <c r="J48" s="21">
        <f>+'4.Gorcarakan ev tntesagitakan'!M30+'4.Gorcarakan ev tntesagitakan'!M544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65697.100000000006</v>
      </c>
      <c r="E50" s="21">
        <f>SUM(E52:E59)</f>
        <v>65697.100000000006</v>
      </c>
      <c r="F50" s="21" t="s">
        <v>1</v>
      </c>
      <c r="G50" s="21">
        <f>SUM(G52:G59)</f>
        <v>22470.195238095293</v>
      </c>
      <c r="H50" s="21">
        <f>SUM(H52:H59)</f>
        <v>37111.385714285767</v>
      </c>
      <c r="I50" s="21">
        <f>SUM(I52:I59)</f>
        <v>51683.250793650615</v>
      </c>
      <c r="J50" s="21">
        <f>SUM(J52:J59)</f>
        <v>65697.100000000006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tntesagitakan'!G31</f>
        <v>10000</v>
      </c>
      <c r="E53" s="21">
        <f>+'4.Gorcarakan ev tntesagitakan'!H31</f>
        <v>10000</v>
      </c>
      <c r="F53" s="21" t="s">
        <v>1</v>
      </c>
      <c r="G53" s="21">
        <f>+'4.Gorcarakan ev tntesagitakan'!J31</f>
        <v>4182.5396825397347</v>
      </c>
      <c r="H53" s="21">
        <f>+'4.Gorcarakan ev tntesagitakan'!K31</f>
        <v>4920.6349206349723</v>
      </c>
      <c r="I53" s="21">
        <f>+'4.Gorcarakan ev tntesagitakan'!L31</f>
        <v>7226.1904761902988</v>
      </c>
      <c r="J53" s="21">
        <f>+'4.Gorcarakan ev tntesagitakan'!M31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tntesagitakan'!G32</f>
        <v>5466</v>
      </c>
      <c r="E55" s="21">
        <f>+'4.Gorcarakan ev tntesagitakan'!H32</f>
        <v>5466</v>
      </c>
      <c r="F55" s="21" t="s">
        <v>1</v>
      </c>
      <c r="G55" s="21">
        <f>+'4.Gorcarakan ev tntesagitakan'!J32</f>
        <v>1696.1587301587301</v>
      </c>
      <c r="H55" s="21">
        <f>+'4.Gorcarakan ev tntesagitakan'!K32</f>
        <v>2926.3174603174602</v>
      </c>
      <c r="I55" s="21">
        <f>+'4.Gorcarakan ev tntesagitakan'!L32</f>
        <v>4176.3174603174602</v>
      </c>
      <c r="J55" s="21">
        <f>+'4.Gorcarakan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tntesagitakan'!G33</f>
        <v>15147.1</v>
      </c>
      <c r="E58" s="21">
        <f>+'4.Gorcarakan ev tntesagitakan'!H33</f>
        <v>15147.1</v>
      </c>
      <c r="F58" s="21" t="s">
        <v>1</v>
      </c>
      <c r="G58" s="21">
        <f>+'4.Gorcarakan ev tntesagitakan'!J33</f>
        <v>6476.465079365079</v>
      </c>
      <c r="H58" s="21">
        <f>+'4.Gorcarakan ev tntesagitakan'!K33</f>
        <v>9305.8301587301576</v>
      </c>
      <c r="I58" s="21">
        <f>+'4.Gorcarakan ev tntesagitakan'!L33</f>
        <v>12180.830158730159</v>
      </c>
      <c r="J58" s="21">
        <f>+'4.Gorcarakan ev tntesagitakan'!M33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tntesagitakan'!G34+'4.Gorcarakan ev tntesagitakan'!G83+'4.Gorcarakan ev tntesagitakan'!G160+'4.Gorcarakan ev tntesagitakan'!G281+'4.Gorcarakan ev tntesagitakan'!G360+'4.Gorcarakan ev tntesagitakan'!G432+'4.Gorcarakan ev tntesagitakan'!G449+'4.Gorcarakan ev tntesagitakan'!G721+'4.Gorcarakan ev tntesagitakan'!G745</f>
        <v>35084</v>
      </c>
      <c r="E59" s="21">
        <f>+'4.Gorcarakan ev tntesagitakan'!H34+'4.Gorcarakan ev tntesagitakan'!H83+'4.Gorcarakan ev tntesagitakan'!H160+'4.Gorcarakan ev tntesagitakan'!H281+'4.Gorcarakan ev tntesagitakan'!H360+'4.Gorcarakan ev tntesagitakan'!H432+'4.Gorcarakan ev tntesagitakan'!H449+'4.Gorcarakan ev tntesagitakan'!H721+'4.Gorcarakan ev tntesagitakan'!H745</f>
        <v>35084</v>
      </c>
      <c r="F59" s="21" t="s">
        <v>1</v>
      </c>
      <c r="G59" s="21">
        <f>+'4.Gorcarakan ev tntesagitakan'!J34+'4.Gorcarakan ev tntesagitakan'!J83+'4.Gorcarakan ev tntesagitakan'!J160+'4.Gorcarakan ev tntesagitakan'!J281+'4.Gorcarakan ev tntesagitakan'!J360+'4.Gorcarakan ev tntesagitakan'!J432+'4.Gorcarakan ev tntesagitakan'!J449+'4.Gorcarakan ev tntesagitakan'!J721+'4.Gorcarakan ev tntesagitakan'!J745</f>
        <v>10115.031746031747</v>
      </c>
      <c r="H59" s="21">
        <f>+'4.Gorcarakan ev tntesagitakan'!K34+'4.Gorcarakan ev tntesagitakan'!K83+'4.Gorcarakan ev tntesagitakan'!K160+'4.Gorcarakan ev tntesagitakan'!K281+'4.Gorcarakan ev tntesagitakan'!K360+'4.Gorcarakan ev tntesagitakan'!K432+'4.Gorcarakan ev tntesagitakan'!K449+'4.Gorcarakan ev tntesagitakan'!K721+'4.Gorcarakan ev tntesagitakan'!K745</f>
        <v>19958.603174603177</v>
      </c>
      <c r="I59" s="21">
        <f>+'4.Gorcarakan ev tntesagitakan'!L34+'4.Gorcarakan ev tntesagitakan'!L83+'4.Gorcarakan ev tntesagitakan'!L160+'4.Gorcarakan ev tntesagitakan'!L281+'4.Gorcarakan ev tntesagitakan'!L360+'4.Gorcarakan ev tntesagitakan'!L432+'4.Gorcarakan ev tntesagitakan'!L449+'4.Gorcarakan ev tntesagitakan'!L721+'4.Gorcarakan ev tntesagitakan'!L745</f>
        <v>28099.912698412696</v>
      </c>
      <c r="J59" s="21">
        <f>+'4.Gorcarakan ev tntesagitakan'!M34+'4.Gorcarakan ev tntesagitakan'!M83+'4.Gorcarakan ev tntesagitakan'!M160+'4.Gorcarakan ev tntesagitakan'!M281+'4.Gorcarakan ev tntesagitakan'!M360+'4.Gorcarakan ev tntesagitakan'!M432+'4.Gorcarakan ev tntesagitakan'!M449+'4.Gorcarakan ev tntesagitakan'!M721+'4.Gorcarakan ev tntesagitakan'!M745</f>
        <v>35084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34602.9</v>
      </c>
      <c r="E60" s="21">
        <f>+E62</f>
        <v>34602.9</v>
      </c>
      <c r="F60" s="21" t="s">
        <v>1</v>
      </c>
      <c r="G60" s="21">
        <f>+G62</f>
        <v>12808.515079365079</v>
      </c>
      <c r="H60" s="21">
        <f>+H62</f>
        <v>17744.169841269842</v>
      </c>
      <c r="I60" s="21">
        <f>+I62</f>
        <v>33313.217460317457</v>
      </c>
      <c r="J60" s="21">
        <f>+J62</f>
        <v>34602.9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tntesagitakan'!G35+'4.Gorcarakan ev tntesagitakan'!G96+'4.Gorcarakan ev tntesagitakan'!G103+'4.Gorcarakan ev tntesagitakan'!G363+'4.Gorcarakan ev tntesagitakan'!G450</f>
        <v>34602.9</v>
      </c>
      <c r="E62" s="21">
        <f>+'4.Gorcarakan ev tntesagitakan'!H35+'4.Gorcarakan ev tntesagitakan'!H96+'4.Gorcarakan ev tntesagitakan'!H103+'4.Gorcarakan ev tntesagitakan'!H363+'4.Gorcarakan ev tntesagitakan'!H450</f>
        <v>34602.9</v>
      </c>
      <c r="F62" s="21" t="s">
        <v>1</v>
      </c>
      <c r="G62" s="21">
        <f>+'4.Gorcarakan ev tntesagitakan'!J35+'4.Gorcarakan ev tntesagitakan'!J96+'4.Gorcarakan ev tntesagitakan'!J103+'4.Gorcarakan ev tntesagitakan'!J363+'4.Gorcarakan ev tntesagitakan'!J450</f>
        <v>12808.515079365079</v>
      </c>
      <c r="H62" s="21">
        <f>+'4.Gorcarakan ev tntesagitakan'!K35+'4.Gorcarakan ev tntesagitakan'!K96+'4.Gorcarakan ev tntesagitakan'!K103+'4.Gorcarakan ev tntesagitakan'!K363+'4.Gorcarakan ev tntesagitakan'!K450</f>
        <v>17744.169841269842</v>
      </c>
      <c r="I62" s="21">
        <f>+'4.Gorcarakan ev tntesagitakan'!L35+'4.Gorcarakan ev tntesagitakan'!L96+'4.Gorcarakan ev tntesagitakan'!L103+'4.Gorcarakan ev tntesagitakan'!L363+'4.Gorcarakan ev tntesagitakan'!L450</f>
        <v>33313.217460317457</v>
      </c>
      <c r="J62" s="21">
        <f>+'4.Gorcarakan ev tntesagitakan'!M35+'4.Gorcarakan ev tntesagitakan'!M96+'4.Gorcarakan ev tntesagitakan'!M103+'4.Gorcarakan ev tntesagitakan'!M363+'4.Gorcarakan ev tntesagitakan'!M450</f>
        <v>34602.9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153834.579999999</v>
      </c>
      <c r="E63" s="21">
        <f>SUM(E65:E66)</f>
        <v>153834.579999999</v>
      </c>
      <c r="F63" s="21" t="s">
        <v>1</v>
      </c>
      <c r="G63" s="21">
        <f>SUM(G65:G66)</f>
        <v>29131.159126983948</v>
      </c>
      <c r="H63" s="21">
        <f>SUM(H65:H66)</f>
        <v>95089.76527777742</v>
      </c>
      <c r="I63" s="21">
        <f>SUM(I65:I66)</f>
        <v>98264.76527777742</v>
      </c>
      <c r="J63" s="21">
        <f>SUM(J65:J66)</f>
        <v>153834.579999999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tntesagitakan'!G282+'4.Gorcarakan ev tntesagitakan'!G451+'4.Gorcarakan ev tntesagitakan'!G588</f>
        <v>146840.579999999</v>
      </c>
      <c r="E65" s="21">
        <f>+'4.Gorcarakan ev tntesagitakan'!H282+'4.Gorcarakan ev tntesagitakan'!H451+'4.Gorcarakan ev tntesagitakan'!H588</f>
        <v>146840.579999999</v>
      </c>
      <c r="F65" s="21" t="s">
        <v>1</v>
      </c>
      <c r="G65" s="21">
        <f>+'4.Gorcarakan ev tntesagitakan'!J282+'4.Gorcarakan ev tntesagitakan'!J451+'4.Gorcarakan ev tntesagitakan'!J588</f>
        <v>26904.421031745853</v>
      </c>
      <c r="H65" s="21">
        <f>+'4.Gorcarakan ev tntesagitakan'!K282+'4.Gorcarakan ev tntesagitakan'!K451+'4.Gorcarakan ev tntesagitakan'!K588</f>
        <v>92493.97956349171</v>
      </c>
      <c r="I65" s="21">
        <f>+'4.Gorcarakan ev tntesagitakan'!L282+'4.Gorcarakan ev tntesagitakan'!L451+'4.Gorcarakan ev tntesagitakan'!L588</f>
        <v>93243.97956349171</v>
      </c>
      <c r="J65" s="21">
        <f>+'4.Gorcarakan ev tntesagitakan'!M282+'4.Gorcarakan ev tntesagitakan'!M451+'4.Gorcarakan ev tntesagitakan'!M588</f>
        <v>146840.579999999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tntesagitakan'!G37+'4.Gorcarakan ev tntesagitakan'!G364+'4.Gorcarakan ev tntesagitakan'!G452</f>
        <v>6994</v>
      </c>
      <c r="E66" s="21">
        <f>+'4.Gorcarakan ev tntesagitakan'!H37+'4.Gorcarakan ev tntesagitakan'!H364+'4.Gorcarakan ev tntesagitakan'!H452</f>
        <v>6994</v>
      </c>
      <c r="F66" s="21" t="s">
        <v>1</v>
      </c>
      <c r="G66" s="21">
        <f>+'4.Gorcarakan ev tntesagitakan'!J37+'4.Gorcarakan ev tntesagitakan'!J364+'4.Gorcarakan ev tntesagitakan'!J452</f>
        <v>2226.7380952380954</v>
      </c>
      <c r="H66" s="21">
        <f>+'4.Gorcarakan ev tntesagitakan'!K37+'4.Gorcarakan ev tntesagitakan'!K364+'4.Gorcarakan ev tntesagitakan'!K452</f>
        <v>2595.7857142857142</v>
      </c>
      <c r="I66" s="21">
        <f>+'4.Gorcarakan ev tntesagitakan'!L37+'4.Gorcarakan ev tntesagitakan'!L364+'4.Gorcarakan ev tntesagitakan'!L452</f>
        <v>5020.7857142857156</v>
      </c>
      <c r="J66" s="21">
        <f>+'4.Gorcarakan ev tntesagitakan'!M37+'4.Gorcarakan ev tntesagitakan'!M364+'4.Gorcarakan ev tntesagitakan'!M452</f>
        <v>6994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242419.93</v>
      </c>
      <c r="E67" s="21">
        <f>SUM(E69:E76)</f>
        <v>242419.93</v>
      </c>
      <c r="F67" s="21" t="s">
        <v>1</v>
      </c>
      <c r="G67" s="21">
        <f>SUM(G69:G76)</f>
        <v>67694.880793651377</v>
      </c>
      <c r="H67" s="21">
        <f>SUM(H69:H76)</f>
        <v>136598.82841269858</v>
      </c>
      <c r="I67" s="21">
        <f>SUM(I69:I76)</f>
        <v>188333.13039682579</v>
      </c>
      <c r="J67" s="21">
        <f>SUM(J69:J76)</f>
        <v>242419.93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tntesagitakan'!G38+'4.Gorcarakan ev tntesagitakan'!G84+'4.Gorcarakan ev tntesagitakan'!G156+'4.Gorcarakan ev tntesagitakan'!G365+'4.Gorcarakan ev tntesagitakan'!G746+'4.Gorcarakan ev tntesagitakan'!G763</f>
        <v>10160</v>
      </c>
      <c r="E69" s="21">
        <f>+'4.Gorcarakan ev tntesagitakan'!H38+'4.Gorcarakan ev tntesagitakan'!H84+'4.Gorcarakan ev tntesagitakan'!H156+'4.Gorcarakan ev tntesagitakan'!H365+'4.Gorcarakan ev tntesagitakan'!H746+'4.Gorcarakan ev tntesagitakan'!H763</f>
        <v>10160</v>
      </c>
      <c r="F69" s="21" t="s">
        <v>1</v>
      </c>
      <c r="G69" s="21">
        <f>+'4.Gorcarakan ev tntesagitakan'!J38+'4.Gorcarakan ev tntesagitakan'!J84+'4.Gorcarakan ev tntesagitakan'!J156+'4.Gorcarakan ev tntesagitakan'!J365+'4.Gorcarakan ev tntesagitakan'!J746+'4.Gorcarakan ev tntesagitakan'!J763</f>
        <v>2499.6825396825398</v>
      </c>
      <c r="H69" s="21">
        <f>+'4.Gorcarakan ev tntesagitakan'!K38+'4.Gorcarakan ev tntesagitakan'!K84+'4.Gorcarakan ev tntesagitakan'!K156+'4.Gorcarakan ev tntesagitakan'!K365+'4.Gorcarakan ev tntesagitakan'!K746+'4.Gorcarakan ev tntesagitakan'!K763</f>
        <v>9570.7936507936502</v>
      </c>
      <c r="I69" s="21">
        <f>+'4.Gorcarakan ev tntesagitakan'!L38+'4.Gorcarakan ev tntesagitakan'!L84+'4.Gorcarakan ev tntesagitakan'!L156+'4.Gorcarakan ev tntesagitakan'!L365+'4.Gorcarakan ev tntesagitakan'!L746+'4.Gorcarakan ev tntesagitakan'!L763</f>
        <v>9860.7936507936502</v>
      </c>
      <c r="J69" s="21">
        <f>+'4.Gorcarakan ev tntesagitakan'!M38+'4.Gorcarakan ev tntesagitakan'!M84+'4.Gorcarakan ev tntesagitakan'!M156+'4.Gorcarakan ev tntesagitakan'!M365+'4.Gorcarakan ev tntesagitakan'!M746+'4.Gorcarakan ev tntesagitakan'!M763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tntesagitakan'!G400</f>
        <v>2465</v>
      </c>
      <c r="E70" s="21">
        <f>+'4.Gorcarakan ev tntesagitakan'!H400</f>
        <v>2465</v>
      </c>
      <c r="F70" s="21" t="s">
        <v>1</v>
      </c>
      <c r="G70" s="21">
        <f>+'4.Gorcarakan ev tntesagitakan'!J400</f>
        <v>852.5</v>
      </c>
      <c r="H70" s="21">
        <f>+'4.Gorcarakan ev tntesagitakan'!K400</f>
        <v>1571.25</v>
      </c>
      <c r="I70" s="21">
        <f>+'4.Gorcarakan ev tntesagitakan'!L400</f>
        <v>1571.25</v>
      </c>
      <c r="J70" s="21">
        <f>+'4.Gorcarakan ev tntesagitakan'!M400</f>
        <v>2465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tntesagitakan'!G39+'4.Gorcarakan ev tntesagitakan'!G157+'4.Gorcarakan ev tntesagitakan'!G366+'4.Gorcarakan ev tntesagitakan'!G401+'4.Gorcarakan ev tntesagitakan'!G453+'4.Gorcarakan ev tntesagitakan'!G765</f>
        <v>158948.03</v>
      </c>
      <c r="E72" s="21">
        <f>+'4.Gorcarakan ev tntesagitakan'!H39+'4.Gorcarakan ev tntesagitakan'!H157+'4.Gorcarakan ev tntesagitakan'!H366+'4.Gorcarakan ev tntesagitakan'!H401+'4.Gorcarakan ev tntesagitakan'!H453+'4.Gorcarakan ev tntesagitakan'!H765</f>
        <v>158948.03</v>
      </c>
      <c r="F72" s="21" t="s">
        <v>1</v>
      </c>
      <c r="G72" s="21">
        <f>+'4.Gorcarakan ev tntesagitakan'!J39+'4.Gorcarakan ev tntesagitakan'!J157+'4.Gorcarakan ev tntesagitakan'!J366+'4.Gorcarakan ev tntesagitakan'!J401+'4.Gorcarakan ev tntesagitakan'!J453+'4.Gorcarakan ev tntesagitakan'!J765</f>
        <v>44410.282380953031</v>
      </c>
      <c r="H72" s="21">
        <f>+'4.Gorcarakan ev tntesagitakan'!K39+'4.Gorcarakan ev tntesagitakan'!K157+'4.Gorcarakan ev tntesagitakan'!K366+'4.Gorcarakan ev tntesagitakan'!K401+'4.Gorcarakan ev tntesagitakan'!K453+'4.Gorcarakan ev tntesagitakan'!K765</f>
        <v>85566.214126984778</v>
      </c>
      <c r="I72" s="21">
        <f>+'4.Gorcarakan ev tntesagitakan'!L39+'4.Gorcarakan ev tntesagitakan'!L157+'4.Gorcarakan ev tntesagitakan'!L366+'4.Gorcarakan ev tntesagitakan'!L401+'4.Gorcarakan ev tntesagitakan'!L453+'4.Gorcarakan ev tntesagitakan'!L765</f>
        <v>118645.65500000124</v>
      </c>
      <c r="J72" s="21">
        <f>+'4.Gorcarakan ev tntesagitakan'!M39+'4.Gorcarakan ev tntesagitakan'!M157+'4.Gorcarakan ev tntesagitakan'!M366+'4.Gorcarakan ev tntesagitakan'!M401+'4.Gorcarakan ev tntesagitakan'!M453+'4.Gorcarakan ev tntesagitakan'!M765</f>
        <v>158948.03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tntesagitakan'!G158+'4.Gorcarakan ev tntesagitakan'!G761</f>
        <v>0</v>
      </c>
      <c r="E75" s="21">
        <f>+'4.Gorcarakan ev tntesagitakan'!H158+'4.Gorcarakan ev tntesagitakan'!H761</f>
        <v>0</v>
      </c>
      <c r="F75" s="21" t="s">
        <v>1</v>
      </c>
      <c r="G75" s="21">
        <f>+'4.Gorcarakan ev tntesagitakan'!J158+'4.Gorcarakan ev tntesagitakan'!J761</f>
        <v>0</v>
      </c>
      <c r="H75" s="21">
        <f>+'4.Gorcarakan ev tntesagitakan'!K158+'4.Gorcarakan ev tntesagitakan'!K761</f>
        <v>0</v>
      </c>
      <c r="I75" s="21">
        <f>+'4.Gorcarakan ev tntesagitakan'!L158+'4.Gorcarakan ev tntesagitakan'!L761</f>
        <v>0</v>
      </c>
      <c r="J75" s="21">
        <f>+'4.Gorcarakan ev tntesagitakan'!M158+'4.Gorcarakan ev tntesagitakan'!M761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tntesagitakan'!G40+'4.Gorcarakan ev tntesagitakan'!G85+'4.Gorcarakan ev tntesagitakan'!G283+'4.Gorcarakan ev tntesagitakan'!G367+'4.Gorcarakan ev tntesagitakan'!G402+'4.Gorcarakan ev tntesagitakan'!G433+'4.Gorcarakan ev tntesagitakan'!G454+'4.Gorcarakan ev tntesagitakan'!G589</f>
        <v>70846.899999999994</v>
      </c>
      <c r="E76" s="21">
        <f>+'4.Gorcarakan ev tntesagitakan'!H40+'4.Gorcarakan ev tntesagitakan'!H85+'4.Gorcarakan ev tntesagitakan'!H283+'4.Gorcarakan ev tntesagitakan'!H367+'4.Gorcarakan ev tntesagitakan'!H402+'4.Gorcarakan ev tntesagitakan'!H433+'4.Gorcarakan ev tntesagitakan'!H454+'4.Gorcarakan ev tntesagitakan'!H589</f>
        <v>70846.899999999994</v>
      </c>
      <c r="F76" s="21" t="s">
        <v>1</v>
      </c>
      <c r="G76" s="21">
        <f>+'4.Gorcarakan ev tntesagitakan'!J40+'4.Gorcarakan ev tntesagitakan'!J85+'4.Gorcarakan ev tntesagitakan'!J283+'4.Gorcarakan ev tntesagitakan'!J367+'4.Gorcarakan ev tntesagitakan'!J402+'4.Gorcarakan ev tntesagitakan'!J433+'4.Gorcarakan ev tntesagitakan'!J454+'4.Gorcarakan ev tntesagitakan'!J589</f>
        <v>19932.415873015812</v>
      </c>
      <c r="H76" s="21">
        <f>+'4.Gorcarakan ev tntesagitakan'!K40+'4.Gorcarakan ev tntesagitakan'!K85+'4.Gorcarakan ev tntesagitakan'!K283+'4.Gorcarakan ev tntesagitakan'!K367+'4.Gorcarakan ev tntesagitakan'!K402+'4.Gorcarakan ev tntesagitakan'!K433+'4.Gorcarakan ev tntesagitakan'!K454+'4.Gorcarakan ev tntesagitakan'!K589</f>
        <v>39890.570634920143</v>
      </c>
      <c r="I76" s="21">
        <f>+'4.Gorcarakan ev tntesagitakan'!L40+'4.Gorcarakan ev tntesagitakan'!L85+'4.Gorcarakan ev tntesagitakan'!L283+'4.Gorcarakan ev tntesagitakan'!L367+'4.Gorcarakan ev tntesagitakan'!L402+'4.Gorcarakan ev tntesagitakan'!L433+'4.Gorcarakan ev tntesagitakan'!L454+'4.Gorcarakan ev tntesagitakan'!L589</f>
        <v>58255.431746030881</v>
      </c>
      <c r="J76" s="21">
        <f>+'4.Gorcarakan ev tntesagitakan'!M40+'4.Gorcarakan ev tntesagitakan'!M85+'4.Gorcarakan ev tntesagitakan'!M283+'4.Gorcarakan ev tntesagitakan'!M367+'4.Gorcarakan ev tntesagitakan'!M402+'4.Gorcarakan ev tntesagitakan'!M433+'4.Gorcarakan ev tntesagitakan'!M454+'4.Gorcarakan ev tntesagitakan'!M589</f>
        <v>70846.899999999994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126000</v>
      </c>
      <c r="E77" s="21">
        <f>SUM(E79,E83,E87)</f>
        <v>126000</v>
      </c>
      <c r="F77" s="21" t="s">
        <v>0</v>
      </c>
      <c r="G77" s="21">
        <f>SUM(G79,G83,G87)</f>
        <v>5455.1720238097187</v>
      </c>
      <c r="H77" s="21">
        <f>SUM(H79,H83,H87)</f>
        <v>5455.1720238097187</v>
      </c>
      <c r="I77" s="21">
        <f>SUM(I79,I83,I87)</f>
        <v>10099.206349207099</v>
      </c>
      <c r="J77" s="21">
        <f>SUM(J79,J83,J87)</f>
        <v>126000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126000</v>
      </c>
      <c r="E79" s="21">
        <f>SUM(E81:E82)</f>
        <v>126000</v>
      </c>
      <c r="F79" s="21" t="s">
        <v>0</v>
      </c>
      <c r="G79" s="21">
        <f>SUM(G81:G82)</f>
        <v>5455.1720238097187</v>
      </c>
      <c r="H79" s="21">
        <f>SUM(H81:H82)</f>
        <v>5455.1720238097187</v>
      </c>
      <c r="I79" s="21">
        <f>SUM(I81:I82)</f>
        <v>10099.206349207099</v>
      </c>
      <c r="J79" s="21">
        <f>SUM(J81:J82)</f>
        <v>126000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tntesagitakan'!G107</f>
        <v>126000</v>
      </c>
      <c r="E82" s="21">
        <f>+'4.Gorcarakan ev tntesagitakan'!H107</f>
        <v>126000</v>
      </c>
      <c r="F82" s="21" t="s">
        <v>1</v>
      </c>
      <c r="G82" s="21">
        <f>+'4.Gorcarakan ev tntesagitakan'!J107</f>
        <v>5455.1720238097187</v>
      </c>
      <c r="H82" s="21">
        <f>+'4.Gorcarakan ev tntesagitakan'!K107</f>
        <v>5455.1720238097187</v>
      </c>
      <c r="I82" s="21">
        <f>+'4.Gorcarakan ev tntesagitakan'!L107</f>
        <v>10099.206349207099</v>
      </c>
      <c r="J82" s="21">
        <f>+'4.Gorcarakan ev tntesagitakan'!M107</f>
        <v>126000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1981631.8840000001</v>
      </c>
      <c r="E92" s="21">
        <f>SUM(E94,E98)</f>
        <v>1981631.8840000001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1467285.0091587291</v>
      </c>
      <c r="J92" s="21">
        <f>SUM(J94,J98)</f>
        <v>1981631.8840000001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1948631.8840000001</v>
      </c>
      <c r="E94" s="21">
        <f>SUM(E96:E97)</f>
        <v>1948631.8840000001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1453600.4853492067</v>
      </c>
      <c r="J94" s="21">
        <f>SUM(J96:J97)</f>
        <v>1948631.8840000001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tntesagitakan'!G456+'4.Gorcarakan ev tntesagitakan'!G545+'4.Gorcarakan ev tntesagitakan'!G556+'4.Gorcarakan ev tntesagitakan'!G563+'4.Gorcarakan ev tntesagitakan'!G569+'4.Gorcarakan ev tntesagitakan'!G640</f>
        <v>1948631.8840000001</v>
      </c>
      <c r="E96" s="21">
        <f>+'4.Gorcarakan ev tntesagitakan'!H456+'4.Gorcarakan ev tntesagitakan'!H545+'4.Gorcarakan ev tntesagitakan'!H556+'4.Gorcarakan ev tntesagitakan'!H563+'4.Gorcarakan ev tntesagitakan'!H569+'4.Gorcarakan ev tntesagitakan'!H640</f>
        <v>1948631.8840000001</v>
      </c>
      <c r="F96" s="21" t="s">
        <v>0</v>
      </c>
      <c r="G96" s="21">
        <f>+'4.Gorcarakan ev tntesagitakan'!J456+'4.Gorcarakan ev tntesagitakan'!J545+'4.Gorcarakan ev tntesagitakan'!J556+'4.Gorcarakan ev tntesagitakan'!J563+'4.Gorcarakan ev tntesagitakan'!J569+'4.Gorcarakan ev tntesagitakan'!J640</f>
        <v>494086.25717460318</v>
      </c>
      <c r="H96" s="21">
        <f>+'4.Gorcarakan ev tntesagitakan'!K456+'4.Gorcarakan ev tntesagitakan'!K545+'4.Gorcarakan ev tntesagitakan'!K556+'4.Gorcarakan ev tntesagitakan'!K563+'4.Gorcarakan ev tntesagitakan'!K569+'4.Gorcarakan ev tntesagitakan'!K640</f>
        <v>975808.51434920635</v>
      </c>
      <c r="I96" s="21">
        <f>+'4.Gorcarakan ev tntesagitakan'!L456+'4.Gorcarakan ev tntesagitakan'!L545+'4.Gorcarakan ev tntesagitakan'!L556+'4.Gorcarakan ev tntesagitakan'!L563+'4.Gorcarakan ev tntesagitakan'!L569+'4.Gorcarakan ev tntesagitakan'!L640</f>
        <v>1453600.4853492067</v>
      </c>
      <c r="J96" s="21">
        <f>+'4.Gorcarakan ev tntesagitakan'!M456+'4.Gorcarakan ev tntesagitakan'!M545+'4.Gorcarakan ev tntesagitakan'!M556+'4.Gorcarakan ev tntesagitakan'!M563+'4.Gorcarakan ev tntesagitakan'!M569+'4.Gorcarakan ev tntesagitakan'!M640</f>
        <v>1948631.8840000001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33000</v>
      </c>
      <c r="E98" s="21">
        <f>SUM(E100:E101)</f>
        <v>33000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13684.52380952239</v>
      </c>
      <c r="J98" s="21">
        <f>SUM(J100:J101)</f>
        <v>33000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tntesagitakan'!G159+'4.Gorcarakan ev tntesagitakan'!G455</f>
        <v>33000</v>
      </c>
      <c r="E100" s="21">
        <f>+'4.Gorcarakan ev tntesagitakan'!H159+'4.Gorcarakan ev tntesagitakan'!H455</f>
        <v>33000</v>
      </c>
      <c r="F100" s="21" t="s">
        <v>1</v>
      </c>
      <c r="G100" s="21">
        <f>+'4.Gorcarakan ev tntesagitakan'!J159+'4.Gorcarakan ev tntesagitakan'!J455</f>
        <v>3690.4761904761904</v>
      </c>
      <c r="H100" s="21">
        <f>+'4.Gorcarakan ev tntesagitakan'!K159+'4.Gorcarakan ev tntesagitakan'!K455</f>
        <v>7380.9523809523807</v>
      </c>
      <c r="I100" s="21">
        <f>+'4.Gorcarakan ev tntesagitakan'!L159+'4.Gorcarakan ev tntesagitakan'!L455</f>
        <v>13684.52380952239</v>
      </c>
      <c r="J100" s="21">
        <f>+'4.Gorcarakan ev tntesagitakan'!M159+'4.Gorcarakan ev tntesagitakan'!M455</f>
        <v>33000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tntesagitakan'!G614</f>
        <v>0</v>
      </c>
      <c r="E114" s="21">
        <f>+'4.Gorcarakan ev tntesagitakan'!H614</f>
        <v>0</v>
      </c>
      <c r="F114" s="21" t="s">
        <v>1</v>
      </c>
      <c r="G114" s="21">
        <f>+'4.Gorcarakan ev tntesagitakan'!J614</f>
        <v>0</v>
      </c>
      <c r="H114" s="21">
        <f>+'4.Gorcarakan ev tntesagitakan'!K614</f>
        <v>0</v>
      </c>
      <c r="I114" s="21">
        <f>+'4.Gorcarakan ev tntesagitakan'!L614</f>
        <v>0</v>
      </c>
      <c r="J114" s="21">
        <f>+'4.Gorcarakan ev tntesagitakan'!M614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81130</v>
      </c>
      <c r="E134" s="21">
        <f>SUM(E136,E140,E146)</f>
        <v>81130</v>
      </c>
      <c r="F134" s="21" t="s">
        <v>0</v>
      </c>
      <c r="G134" s="21">
        <f>SUM(G136,G140,G146)</f>
        <v>21745.079365079382</v>
      </c>
      <c r="H134" s="21">
        <f>SUM(H136,H140,H146)</f>
        <v>48599.492063492078</v>
      </c>
      <c r="I134" s="21">
        <f>SUM(I136,I140,I146)</f>
        <v>60878.777777777774</v>
      </c>
      <c r="J134" s="21">
        <f>SUM(J136,J140,J146)</f>
        <v>81130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81130</v>
      </c>
      <c r="E140" s="21">
        <f>SUM(E142:E145)</f>
        <v>81130</v>
      </c>
      <c r="F140" s="21" t="s">
        <v>1</v>
      </c>
      <c r="G140" s="21">
        <f>SUM(G142:G145)</f>
        <v>21745.079365079382</v>
      </c>
      <c r="H140" s="21">
        <f>SUM(H142:H145)</f>
        <v>48599.492063492078</v>
      </c>
      <c r="I140" s="21">
        <f>SUM(I142:I145)</f>
        <v>60878.777777777774</v>
      </c>
      <c r="J140" s="21">
        <f>SUM(J142:J145)</f>
        <v>81130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tntesagitakan'!G550+'4.Gorcarakan ev tntesagitakan'!G633+'4.Gorcarakan ev tntesagitakan'!G570</f>
        <v>10204</v>
      </c>
      <c r="E143" s="21">
        <f>+'4.Gorcarakan ev tntesagitakan'!H550+'4.Gorcarakan ev tntesagitakan'!H633+'4.Gorcarakan ev tntesagitakan'!H570</f>
        <v>10204</v>
      </c>
      <c r="F143" s="21">
        <f>+'4.Gorcarakan ev tntesagitakan'!I550+'4.Gorcarakan ev tntesagitakan'!I633+'4.Gorcarakan ev tntesagitakan'!I570</f>
        <v>0</v>
      </c>
      <c r="G143" s="21">
        <f>+'4.Gorcarakan ev tntesagitakan'!J550+'4.Gorcarakan ev tntesagitakan'!J633+'4.Gorcarakan ev tntesagitakan'!J570</f>
        <v>1722.2222222222222</v>
      </c>
      <c r="H143" s="21">
        <f>+'4.Gorcarakan ev tntesagitakan'!K550+'4.Gorcarakan ev tntesagitakan'!K633+'4.Gorcarakan ev tntesagitakan'!K570</f>
        <v>7494.4444444444443</v>
      </c>
      <c r="I143" s="21">
        <f>+'4.Gorcarakan ev tntesagitakan'!L550+'4.Gorcarakan ev tntesagitakan'!L633+'4.Gorcarakan ev tntesagitakan'!L570</f>
        <v>7694.4444444444443</v>
      </c>
      <c r="J143" s="21">
        <f>+'4.Gorcarakan ev tntesagitakan'!M550+'4.Gorcarakan ev tntesagitakan'!M633+'4.Gorcarakan ev tntesagitakan'!M570</f>
        <v>10204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tntesagitakan'!G738</f>
        <v>1260</v>
      </c>
      <c r="E144" s="21">
        <f>+'4.Gorcarakan ev tntesagitakan'!H738</f>
        <v>1260</v>
      </c>
      <c r="F144" s="21" t="s">
        <v>1</v>
      </c>
      <c r="G144" s="21">
        <f>+'4.Gorcarakan ev tntesagitakan'!J738</f>
        <v>310</v>
      </c>
      <c r="H144" s="21">
        <f>+'4.Gorcarakan ev tntesagitakan'!K738</f>
        <v>620</v>
      </c>
      <c r="I144" s="21">
        <f>+'4.Gorcarakan ev tntesagitakan'!L738</f>
        <v>935</v>
      </c>
      <c r="J144" s="21">
        <f>+'4.Gorcarakan ev tntesagitakan'!M738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tntesagitakan'!G546+'4.Gorcarakan ev tntesagitakan'!G634+'4.Gorcarakan ev tntesagitakan'!G727+'4.Gorcarakan ev tntesagitakan'!G747</f>
        <v>69666</v>
      </c>
      <c r="E145" s="21">
        <f>+'4.Gorcarakan ev tntesagitakan'!H546+'4.Gorcarakan ev tntesagitakan'!H727+'4.Gorcarakan ev tntesagitakan'!H747</f>
        <v>69666</v>
      </c>
      <c r="F145" s="21" t="s">
        <v>1</v>
      </c>
      <c r="G145" s="21">
        <f>+'4.Gorcarakan ev tntesagitakan'!J546+'4.Gorcarakan ev tntesagitakan'!J634+'4.Gorcarakan ev tntesagitakan'!J727+'4.Gorcarakan ev tntesagitakan'!J747</f>
        <v>19712.857142857159</v>
      </c>
      <c r="H145" s="21">
        <f>+'4.Gorcarakan ev tntesagitakan'!K546+'4.Gorcarakan ev tntesagitakan'!K634+'4.Gorcarakan ev tntesagitakan'!K727+'4.Gorcarakan ev tntesagitakan'!K747</f>
        <v>40485.047619047633</v>
      </c>
      <c r="I145" s="21">
        <f>+'4.Gorcarakan ev tntesagitakan'!L546+'4.Gorcarakan ev tntesagitakan'!L634+'4.Gorcarakan ev tntesagitakan'!L727+'4.Gorcarakan ev tntesagitakan'!L747</f>
        <v>52249.333333333328</v>
      </c>
      <c r="J145" s="21">
        <f>+'4.Gorcarakan ev tntesagitakan'!M546+'4.Gorcarakan ev tntesagitakan'!M634+'4.Gorcarakan ev tntesagitakan'!M727+'4.Gorcarakan ev tntesagitakan'!M747</f>
        <v>69666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261437.49999999997</v>
      </c>
      <c r="E149" s="21">
        <f t="shared" si="6"/>
        <v>608322.19999999995</v>
      </c>
      <c r="F149" s="21">
        <f t="shared" si="6"/>
        <v>346884.7</v>
      </c>
      <c r="G149" s="21">
        <f t="shared" si="6"/>
        <v>79511.924603174586</v>
      </c>
      <c r="H149" s="21">
        <f t="shared" si="6"/>
        <v>133634.38888888888</v>
      </c>
      <c r="I149" s="21">
        <f t="shared" si="6"/>
        <v>204480.12896825396</v>
      </c>
      <c r="J149" s="21">
        <f t="shared" si="6"/>
        <v>261437.49999999997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155452.59999999998</v>
      </c>
      <c r="E151" s="21">
        <f>SUM(E153:E154)</f>
        <v>155452.59999999998</v>
      </c>
      <c r="F151" s="21" t="s">
        <v>1</v>
      </c>
      <c r="G151" s="21">
        <f>SUM(G153:G154)</f>
        <v>45716.707142857136</v>
      </c>
      <c r="H151" s="21">
        <f>SUM(H153:H154)</f>
        <v>81346.314285714281</v>
      </c>
      <c r="I151" s="21">
        <f>SUM(I153:I154)</f>
        <v>114687.68928571428</v>
      </c>
      <c r="J151" s="21">
        <f>SUM(J153:J154)</f>
        <v>155452.59999999998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tntesagitakan'!G547+'4.Gorcarakan ev tntesagitakan'!G558+'4.Gorcarakan ev tntesagitakan'!G562+'4.Gorcarakan ev tntesagitakan'!G568+'4.Gorcarakan ev tntesagitakan'!G613+'4.Gorcarakan ev tntesagitakan'!G632+'4.Gorcarakan ev tntesagitakan'!G690+'4.Gorcarakan ev tntesagitakan'!G740+'4.Gorcarakan ev tntesagitakan'!G748</f>
        <v>155452.59999999998</v>
      </c>
      <c r="E154" s="21">
        <f>+'4.Gorcarakan ev tntesagitakan'!H547+'4.Gorcarakan ev tntesagitakan'!H558+'4.Gorcarakan ev tntesagitakan'!H562+'4.Gorcarakan ev tntesagitakan'!H568+'4.Gorcarakan ev tntesagitakan'!H613+'4.Gorcarakan ev tntesagitakan'!H632+'4.Gorcarakan ev tntesagitakan'!H690+'4.Gorcarakan ev tntesagitakan'!H740+'4.Gorcarakan ev tntesagitakan'!H748</f>
        <v>155452.59999999998</v>
      </c>
      <c r="F154" s="21" t="s">
        <v>1</v>
      </c>
      <c r="G154" s="21">
        <f>+'4.Gorcarakan ev tntesagitakan'!J547+'4.Gorcarakan ev tntesagitakan'!J558+'4.Gorcarakan ev tntesagitakan'!J562+'4.Gorcarakan ev tntesagitakan'!J568+'4.Gorcarakan ev tntesagitakan'!J613+'4.Gorcarakan ev tntesagitakan'!J632+'4.Gorcarakan ev tntesagitakan'!J690+'4.Gorcarakan ev tntesagitakan'!J740+'4.Gorcarakan ev tntesagitakan'!J748</f>
        <v>45716.707142857136</v>
      </c>
      <c r="H154" s="21">
        <f>+'4.Gorcarakan ev tntesagitakan'!K547+'4.Gorcarakan ev tntesagitakan'!K558+'4.Gorcarakan ev tntesagitakan'!K562+'4.Gorcarakan ev tntesagitakan'!K568+'4.Gorcarakan ev tntesagitakan'!K613+'4.Gorcarakan ev tntesagitakan'!K632+'4.Gorcarakan ev tntesagitakan'!K690+'4.Gorcarakan ev tntesagitakan'!K740+'4.Gorcarakan ev tntesagitakan'!K748</f>
        <v>81346.314285714281</v>
      </c>
      <c r="I154" s="21">
        <f>+'4.Gorcarakan ev tntesagitakan'!L547+'4.Gorcarakan ev tntesagitakan'!L558+'4.Gorcarakan ev tntesagitakan'!L562+'4.Gorcarakan ev tntesagitakan'!L568+'4.Gorcarakan ev tntesagitakan'!L613+'4.Gorcarakan ev tntesagitakan'!L632+'4.Gorcarakan ev tntesagitakan'!L690+'4.Gorcarakan ev tntesagitakan'!L740+'4.Gorcarakan ev tntesagitakan'!L748</f>
        <v>114687.68928571428</v>
      </c>
      <c r="J154" s="21">
        <f>+'4.Gorcarakan ev tntesagitakan'!M547+'4.Gorcarakan ev tntesagitakan'!M558+'4.Gorcarakan ev tntesagitakan'!M562+'4.Gorcarakan ev tntesagitakan'!M568+'4.Gorcarakan ev tntesagitakan'!M613+'4.Gorcarakan ev tntesagitakan'!M632+'4.Gorcarakan ev tntesagitakan'!M690+'4.Gorcarakan ev tntesagitakan'!M740+'4.Gorcarakan ev tntesagitakan'!M748</f>
        <v>155452.59999999998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36750.300000000003</v>
      </c>
      <c r="E155" s="21">
        <f>SUM(E157:E160)</f>
        <v>36750.300000000003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25795.934920634914</v>
      </c>
      <c r="J155" s="21">
        <f>SUM(J157:J160)</f>
        <v>36750.300000000003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tntesagitakan'!G41+'4.Gorcarakan ev tntesagitakan'!G104+'4.Gorcarakan ev tntesagitakan'!G361</f>
        <v>36750.300000000003</v>
      </c>
      <c r="E158" s="21">
        <f>+'4.Gorcarakan ev tntesagitakan'!H41+'4.Gorcarakan ev tntesagitakan'!H104+'4.Gorcarakan ev tntesagitakan'!H361</f>
        <v>36750.300000000003</v>
      </c>
      <c r="F158" s="21">
        <f>+'4.Gorcarakan ev tntesagitakan'!I104+'4.Gorcarakan ev tntesagitakan'!I41</f>
        <v>0</v>
      </c>
      <c r="G158" s="21">
        <f>+'4.Gorcarakan ev tntesagitakan'!J41+'4.Gorcarakan ev tntesagitakan'!J104+'4.Gorcarakan ev tntesagitakan'!J361</f>
        <v>19960.617460317459</v>
      </c>
      <c r="H158" s="21">
        <f>+'4.Gorcarakan ev tntesagitakan'!K41+'4.Gorcarakan ev tntesagitakan'!K104+'4.Gorcarakan ev tntesagitakan'!K361</f>
        <v>20870.934920634922</v>
      </c>
      <c r="I158" s="21">
        <f>+'4.Gorcarakan ev tntesagitakan'!L41+'4.Gorcarakan ev tntesagitakan'!L104+'4.Gorcarakan ev tntesagitakan'!L361</f>
        <v>25795.934920634914</v>
      </c>
      <c r="J158" s="21">
        <f>+'4.Gorcarakan ev tntesagitakan'!M41+'4.Gorcarakan ev tntesagitakan'!M104+'4.Gorcarakan ev tntesagitakan'!M361</f>
        <v>36750.300000000003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tntesagitakan'!G434</f>
        <v>0</v>
      </c>
      <c r="E159" s="21"/>
      <c r="F159" s="21" t="s">
        <v>1</v>
      </c>
      <c r="G159" s="21">
        <f>+'4.Gorcarakan ev tntesagitakan'!J434</f>
        <v>0</v>
      </c>
      <c r="H159" s="21">
        <f>+'4.Gorcarakan ev tntesagitakan'!K434</f>
        <v>0</v>
      </c>
      <c r="I159" s="21">
        <f>+'4.Gorcarakan ev tntesagitakan'!L434</f>
        <v>0</v>
      </c>
      <c r="J159" s="21">
        <f>+'4.Gorcarakan ev tntesagitakan'!M434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69234.600000000006</v>
      </c>
      <c r="E171" s="21">
        <f>SUM(E173)</f>
        <v>69234.600000000006</v>
      </c>
      <c r="F171" s="21" t="s">
        <v>1</v>
      </c>
      <c r="G171" s="21">
        <f>SUM(G173)</f>
        <v>13834.599999999999</v>
      </c>
      <c r="H171" s="21">
        <f>SUM(H173)</f>
        <v>31417.139682539681</v>
      </c>
      <c r="I171" s="21">
        <f>SUM(I173)</f>
        <v>63996.504761904762</v>
      </c>
      <c r="J171" s="21">
        <f>SUM(J173)</f>
        <v>69234.600000000006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tntesagitakan'!G42+'4.Gorcarakan ev tntesagitakan'!G111+'4.Gorcarakan ev tntesagitakan'!G548+'4.Gorcarakan ev tntesagitakan'!G631</f>
        <v>69234.600000000006</v>
      </c>
      <c r="E173" s="21">
        <f>+'4.Gorcarakan ev tntesagitakan'!H42+'4.Gorcarakan ev tntesagitakan'!H111+'4.Gorcarakan ev tntesagitakan'!H548+'4.Gorcarakan ev tntesagitakan'!H631</f>
        <v>69234.600000000006</v>
      </c>
      <c r="F173" s="21" t="s">
        <v>1</v>
      </c>
      <c r="G173" s="21">
        <f>+'4.Gorcarakan ev tntesagitakan'!J42+'4.Gorcarakan ev tntesagitakan'!J111+'4.Gorcarakan ev tntesagitakan'!J548+'4.Gorcarakan ev tntesagitakan'!J631</f>
        <v>13834.599999999999</v>
      </c>
      <c r="H173" s="21">
        <f>+'4.Gorcarakan ev tntesagitakan'!K42+'4.Gorcarakan ev tntesagitakan'!K111+'4.Gorcarakan ev tntesagitakan'!K548+'4.Gorcarakan ev tntesagitakan'!K631</f>
        <v>31417.139682539681</v>
      </c>
      <c r="I173" s="21">
        <f>+'4.Gorcarakan ev tntesagitakan'!L42+'4.Gorcarakan ev tntesagitakan'!L111+'4.Gorcarakan ev tntesagitakan'!L548+'4.Gorcarakan ev tntesagitakan'!L631</f>
        <v>63996.504761904762</v>
      </c>
      <c r="J173" s="21">
        <f>+'4.Gorcarakan ev tntesagitakan'!M42+'4.Gorcarakan ev tntesagitakan'!M111+'4.Gorcarakan ev tntesagitakan'!M548+'4.Gorcarakan ev tntesagitakan'!M631</f>
        <v>69234.600000000006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tntesagitakan'!H776</f>
        <v>346884.7</v>
      </c>
      <c r="F176" s="21">
        <f>+'4.Gorcarakan ev tntesagitakan'!I776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5028966.2098000003</v>
      </c>
      <c r="E178" s="21" t="s">
        <v>650</v>
      </c>
      <c r="F178" s="21">
        <f>SUM(F180,F198,F204,F207)</f>
        <v>5028966.2098000003</v>
      </c>
      <c r="G178" s="21">
        <f>SUM(G180,G198,G204,G207)</f>
        <v>2617231.3864507936</v>
      </c>
      <c r="H178" s="21">
        <f>SUM(H180,H198,H204,H207)</f>
        <v>3306107.1301015867</v>
      </c>
      <c r="I178" s="21">
        <f>SUM(I180,I198,I204,I207)</f>
        <v>4179220.7051015869</v>
      </c>
      <c r="J178" s="21">
        <f>SUM(J180,J198,J204,J207)</f>
        <v>5028966.2098000003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5028966.2098000003</v>
      </c>
      <c r="E180" s="21" t="s">
        <v>1</v>
      </c>
      <c r="F180" s="21">
        <f>SUM(F182,F187,F192)</f>
        <v>5028966.2098000003</v>
      </c>
      <c r="G180" s="21">
        <f>SUM(G182,G187,G192)</f>
        <v>2617231.3864507936</v>
      </c>
      <c r="H180" s="21">
        <f>SUM(H182,H187,H192)</f>
        <v>3306107.1301015867</v>
      </c>
      <c r="I180" s="21">
        <f>SUM(I182,I187,I192)</f>
        <v>4179220.7051015869</v>
      </c>
      <c r="J180" s="21">
        <f>SUM(J182,J187,J192)</f>
        <v>5028966.2098000003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4223861.2368000001</v>
      </c>
      <c r="E182" s="21" t="s">
        <v>0</v>
      </c>
      <c r="F182" s="21">
        <f>SUM(F184:F186)</f>
        <v>4223861.2368000001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3419652.8491650787</v>
      </c>
      <c r="J182" s="21">
        <f>SUM(J184:J186)</f>
        <v>4223861.2368000001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tntesagitakan'!G43+'4.Gorcarakan ev tntesagitakan'!G739</f>
        <v>0</v>
      </c>
      <c r="E184" s="21" t="s">
        <v>0</v>
      </c>
      <c r="F184" s="21">
        <f>+'4.Gorcarakan ev tntesagitakan'!I43+'4.Gorcarakan ev tntesagitakan'!I739</f>
        <v>0</v>
      </c>
      <c r="G184" s="21">
        <f>+'4.Gorcarakan ev tntesagitakan'!J43+'4.Gorcarakan ev tntesagitakan'!J739</f>
        <v>0</v>
      </c>
      <c r="H184" s="21">
        <f>+'4.Gorcarakan ev tntesagitakan'!K43+'4.Gorcarakan ev tntesagitakan'!K739</f>
        <v>0</v>
      </c>
      <c r="I184" s="21">
        <f>+'4.Gorcarakan ev tntesagitakan'!L43+'4.Gorcarakan ev tntesagitakan'!L739</f>
        <v>0</v>
      </c>
      <c r="J184" s="21">
        <f>+'4.Gorcarakan ev tntesagitakan'!M43+'4.Gorcarakan ev tntesagitakan'!M739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tntesagitakan'!G435+'4.Gorcarakan ev tntesagitakan'!G458+'4.Gorcarakan ev tntesagitakan'!G590</f>
        <v>9000</v>
      </c>
      <c r="E185" s="21" t="s">
        <v>0</v>
      </c>
      <c r="F185" s="21">
        <f>+'4.Gorcarakan ev tntesagitakan'!I435+'4.Gorcarakan ev tntesagitakan'!I458+'4.Gorcarakan ev tntesagitakan'!I590</f>
        <v>9000</v>
      </c>
      <c r="G185" s="21">
        <f>+'4.Gorcarakan ev tntesagitakan'!J435+'4.Gorcarakan ev tntesagitakan'!J458+'4.Gorcarakan ev tntesagitakan'!J590</f>
        <v>1426.984126984127</v>
      </c>
      <c r="H185" s="21">
        <f>+'4.Gorcarakan ev tntesagitakan'!K435+'4.Gorcarakan ev tntesagitakan'!K458+'4.Gorcarakan ev tntesagitakan'!K590</f>
        <v>2853.968253968254</v>
      </c>
      <c r="I185" s="21">
        <f>+'4.Gorcarakan ev tntesagitakan'!L435+'4.Gorcarakan ev tntesagitakan'!L458+'4.Gorcarakan ev tntesagitakan'!L590</f>
        <v>7503.9682539682535</v>
      </c>
      <c r="J185" s="21">
        <f>+'4.Gorcarakan ev tntesagitakan'!M435+'4.Gorcarakan ev tntesagitakan'!M458+'4.Gorcarakan ev tntesagitakan'!M590</f>
        <v>9000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tntesagitakan'!G44+'4.Gorcarakan ev tntesagitakan'!G284+'4.Gorcarakan ev tntesagitakan'!G403+'4.Gorcarakan ev tntesagitakan'!G457+'4.Gorcarakan ev tntesagitakan'!G591</f>
        <v>4214861.2368000001</v>
      </c>
      <c r="E186" s="21">
        <f>+'4.Gorcarakan ev tntesagitakan'!H44+'4.Gorcarakan ev tntesagitakan'!H284+'4.Gorcarakan ev tntesagitakan'!H403+'4.Gorcarakan ev tntesagitakan'!H457+'4.Gorcarakan ev tntesagitakan'!H591</f>
        <v>0</v>
      </c>
      <c r="F186" s="21">
        <f>+'4.Gorcarakan ev tntesagitakan'!I44+'4.Gorcarakan ev tntesagitakan'!I284+'4.Gorcarakan ev tntesagitakan'!I403+'4.Gorcarakan ev tntesagitakan'!I457+'4.Gorcarakan ev tntesagitakan'!I591</f>
        <v>4214861.2368000001</v>
      </c>
      <c r="G186" s="21">
        <f>+'4.Gorcarakan ev tntesagitakan'!J44+'4.Gorcarakan ev tntesagitakan'!J284+'4.Gorcarakan ev tntesagitakan'!J403+'4.Gorcarakan ev tntesagitakan'!J457+'4.Gorcarakan ev tntesagitakan'!J591</f>
        <v>1936391.307895239</v>
      </c>
      <c r="H186" s="21">
        <f>+'4.Gorcarakan ev tntesagitakan'!K44+'4.Gorcarakan ev tntesagitakan'!K284+'4.Gorcarakan ev tntesagitakan'!K403+'4.Gorcarakan ev tntesagitakan'!K457+'4.Gorcarakan ev tntesagitakan'!K591</f>
        <v>2586524.9809111115</v>
      </c>
      <c r="I186" s="21">
        <f>+'4.Gorcarakan ev tntesagitakan'!L44+'4.Gorcarakan ev tntesagitakan'!L284+'4.Gorcarakan ev tntesagitakan'!L403+'4.Gorcarakan ev tntesagitakan'!L457+'4.Gorcarakan ev tntesagitakan'!L591</f>
        <v>3412148.8809111104</v>
      </c>
      <c r="J186" s="21">
        <f>+'4.Gorcarakan ev tntesagitakan'!M44+'4.Gorcarakan ev tntesagitakan'!M284+'4.Gorcarakan ev tntesagitakan'!M403+'4.Gorcarakan ev tntesagitakan'!M457+'4.Gorcarakan ev tntesagitakan'!M591</f>
        <v>4214861.2368000001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658517.53399999999</v>
      </c>
      <c r="E187" s="21" t="s">
        <v>0</v>
      </c>
      <c r="F187" s="21">
        <f>SUM(F189:F191)</f>
        <v>658517.53399999999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628420.4963015879</v>
      </c>
      <c r="J187" s="21">
        <f>SUM(J189:J191)</f>
        <v>658517.53399999999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tntesagitakan'!G45+'4.Gorcarakan ev tntesagitakan'!G285</f>
        <v>509028.35</v>
      </c>
      <c r="E189" s="21" t="s">
        <v>1</v>
      </c>
      <c r="F189" s="21">
        <f>+'4.Gorcarakan ev tntesagitakan'!I45+'4.Gorcarakan ev tntesagitakan'!I285</f>
        <v>509028.35</v>
      </c>
      <c r="G189" s="21">
        <f>+'4.Gorcarakan ev tntesagitakan'!J45+'4.Gorcarakan ev tntesagitakan'!J285</f>
        <v>444941.04841269844</v>
      </c>
      <c r="H189" s="21">
        <f>+'4.Gorcarakan ev tntesagitakan'!K45+'4.Gorcarakan ev tntesagitakan'!K285</f>
        <v>465853.7468253969</v>
      </c>
      <c r="I189" s="21">
        <f>+'4.Gorcarakan ev tntesagitakan'!L45+'4.Gorcarakan ev tntesagitakan'!L285</f>
        <v>487103.74682539783</v>
      </c>
      <c r="J189" s="21">
        <f>+'4.Gorcarakan ev tntesagitakan'!M45+'4.Gorcarakan ev tntesagitakan'!M285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tntesagitakan'!G46+'4.Gorcarakan ev tntesagitakan'!G368+'4.Gorcarakan ev tntesagitakan'!G459+'4.Gorcarakan ev tntesagitakan'!G559</f>
        <v>17630</v>
      </c>
      <c r="E190" s="21"/>
      <c r="F190" s="21">
        <f>+'4.Gorcarakan ev tntesagitakan'!I46+'4.Gorcarakan ev tntesagitakan'!I368+'4.Gorcarakan ev tntesagitakan'!I459+'4.Gorcarakan ev tntesagitakan'!I559</f>
        <v>17630</v>
      </c>
      <c r="G190" s="21">
        <f>+'4.Gorcarakan ev tntesagitakan'!J46+'4.Gorcarakan ev tntesagitakan'!J368+'4.Gorcarakan ev tntesagitakan'!J459+'4.Gorcarakan ev tntesagitakan'!J559</f>
        <v>16876.031746031746</v>
      </c>
      <c r="H190" s="21">
        <f>+'4.Gorcarakan ev tntesagitakan'!K46+'4.Gorcarakan ev tntesagitakan'!K368+'4.Gorcarakan ev tntesagitakan'!K459+'4.Gorcarakan ev tntesagitakan'!K559</f>
        <v>17122.063492063491</v>
      </c>
      <c r="I190" s="21">
        <f>+'4.Gorcarakan ev tntesagitakan'!L46+'4.Gorcarakan ev tntesagitakan'!L368+'4.Gorcarakan ev tntesagitakan'!L459+'4.Gorcarakan ev tntesagitakan'!L559</f>
        <v>17372.063492063491</v>
      </c>
      <c r="J190" s="21">
        <f>+'4.Gorcarakan ev tntesagitakan'!M46+'4.Gorcarakan ev tntesagitakan'!M368+'4.Gorcarakan ev tntesagitakan'!M459+'4.Gorcarakan ev tntesagitakan'!M559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tntesagitakan'!G48+'4.Gorcarakan ev tntesagitakan'!G369+'4.Gorcarakan ev tntesagitakan'!G436+'4.Gorcarakan ev tntesagitakan'!G460</f>
        <v>131859.18400000001</v>
      </c>
      <c r="E191" s="21" t="s">
        <v>1</v>
      </c>
      <c r="F191" s="21">
        <f>+'4.Gorcarakan ev tntesagitakan'!I48+'4.Gorcarakan ev tntesagitakan'!I369+'4.Gorcarakan ev tntesagitakan'!I436+'4.Gorcarakan ev tntesagitakan'!I460</f>
        <v>131859.18400000001</v>
      </c>
      <c r="G191" s="21">
        <f>+'4.Gorcarakan ev tntesagitakan'!J48+'4.Gorcarakan ev tntesagitakan'!J369+'4.Gorcarakan ev tntesagitakan'!J436+'4.Gorcarakan ev tntesagitakan'!J460</f>
        <v>109924.4974920635</v>
      </c>
      <c r="H191" s="21">
        <f>+'4.Gorcarakan ev tntesagitakan'!K48+'4.Gorcarakan ev tntesagitakan'!K369+'4.Gorcarakan ev tntesagitakan'!K436+'4.Gorcarakan ev tntesagitakan'!K460</f>
        <v>117473.71098412698</v>
      </c>
      <c r="I191" s="21">
        <f>+'4.Gorcarakan ev tntesagitakan'!L48+'4.Gorcarakan ev tntesagitakan'!L369+'4.Gorcarakan ev tntesagitakan'!L436+'4.Gorcarakan ev tntesagitakan'!L460</f>
        <v>123944.68598412657</v>
      </c>
      <c r="J191" s="21">
        <f>+'4.Gorcarakan ev tntesagitakan'!M48+'4.Gorcarakan ev tntesagitakan'!M369+'4.Gorcarakan ev tntesagitakan'!M436+'4.Gorcarakan ev tntesagitakan'!M460</f>
        <v>131859.18400000001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146587.43899999998</v>
      </c>
      <c r="E192" s="21" t="s">
        <v>1</v>
      </c>
      <c r="F192" s="21">
        <f>SUM(F194:F197)</f>
        <v>146587.43899999998</v>
      </c>
      <c r="G192" s="21">
        <f>SUM(G194:G197)</f>
        <v>107671.51677777719</v>
      </c>
      <c r="H192" s="21">
        <f>SUM(H194:H197)</f>
        <v>116278.65963492004</v>
      </c>
      <c r="I192" s="21">
        <f>SUM(I194:I197)</f>
        <v>131147.35963492002</v>
      </c>
      <c r="J192" s="21">
        <f>SUM(J194:J197)</f>
        <v>146587.43899999998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tntesagitakan'!G404</f>
        <v>5150</v>
      </c>
      <c r="E194" s="21" t="s">
        <v>1</v>
      </c>
      <c r="F194" s="21">
        <f>+'4.Gorcarakan ev tntesagitakan'!I404</f>
        <v>5150</v>
      </c>
      <c r="G194" s="21">
        <f>+'4.Gorcarakan ev tntesagitakan'!J404</f>
        <v>1872.2222222222222</v>
      </c>
      <c r="H194" s="21">
        <f>+'4.Gorcarakan ev tntesagitakan'!K404</f>
        <v>3344.4444444444398</v>
      </c>
      <c r="I194" s="21">
        <f>+'4.Gorcarakan ev tntesagitakan'!L404</f>
        <v>3344.4444444444398</v>
      </c>
      <c r="J194" s="21">
        <f>+'4.Gorcarakan ev tntesagitakan'!M404</f>
        <v>5150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tntesagitakan'!G47</f>
        <v>0</v>
      </c>
      <c r="E195" s="21" t="s">
        <v>1</v>
      </c>
      <c r="F195" s="21">
        <f>+'4.Gorcarakan ev tntesagitakan'!I47</f>
        <v>0</v>
      </c>
      <c r="G195" s="21">
        <f>+'4.Gorcarakan ev tntesagitakan'!J47</f>
        <v>0</v>
      </c>
      <c r="H195" s="21">
        <f>+'4.Gorcarakan ev tntesagitakan'!K47</f>
        <v>0</v>
      </c>
      <c r="I195" s="21">
        <f>+'4.Gorcarakan ev tntesagitakan'!L47</f>
        <v>0</v>
      </c>
      <c r="J195" s="21">
        <f>+'4.Gorcarakan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+'4.Gorcarakan ev tntesagitakan'!G97+'4.Gorcarakan ev tntesagitakan'!G286+'4.Gorcarakan ev tntesagitakan'!G405+'4.Gorcarakan ev tntesagitakan'!G461</f>
        <v>141437.43899999998</v>
      </c>
      <c r="E197" s="21">
        <f>+'4.Gorcarakan ev tntesagitakan'!H97+'4.Gorcarakan ev tntesagitakan'!H286+'4.Gorcarakan ev tntesagitakan'!H405+'4.Gorcarakan ev tntesagitakan'!H461</f>
        <v>0</v>
      </c>
      <c r="F197" s="21">
        <f>+'4.Gorcarakan ev tntesagitakan'!I97+'4.Gorcarakan ev tntesagitakan'!I286+'4.Gorcarakan ev tntesagitakan'!I405+'4.Gorcarakan ev tntesagitakan'!I461</f>
        <v>141437.43899999998</v>
      </c>
      <c r="G197" s="21">
        <f>+'4.Gorcarakan ev tntesagitakan'!J97+'4.Gorcarakan ev tntesagitakan'!J286+'4.Gorcarakan ev tntesagitakan'!J405+'4.Gorcarakan ev tntesagitakan'!J461</f>
        <v>105799.29455555497</v>
      </c>
      <c r="H197" s="21">
        <f>+'4.Gorcarakan ev tntesagitakan'!K97+'4.Gorcarakan ev tntesagitakan'!K286+'4.Gorcarakan ev tntesagitakan'!K405+'4.Gorcarakan ev tntesagitakan'!K461</f>
        <v>112934.2151904756</v>
      </c>
      <c r="I197" s="21">
        <f>+'4.Gorcarakan ev tntesagitakan'!L97+'4.Gorcarakan ev tntesagitakan'!L286+'4.Gorcarakan ev tntesagitakan'!L405+'4.Gorcarakan ev tntesagitakan'!L461</f>
        <v>127802.91519047559</v>
      </c>
      <c r="J197" s="21">
        <f>+'4.Gorcarakan ev tntesagitakan'!M97+'4.Gorcarakan ev tntesagitakan'!M286+'4.Gorcarakan ev tntesagitakan'!M405+'4.Gorcarakan ev tntesagitakan'!M461</f>
        <v>141437.43899999998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tntesagitakan'!G587</f>
        <v>0</v>
      </c>
      <c r="E209" s="21" t="s">
        <v>1</v>
      </c>
      <c r="F209" s="21">
        <f>+'4.Gorcarakan ev tntesagitakan'!I587</f>
        <v>0</v>
      </c>
      <c r="G209" s="21">
        <f>+'4.Gorcarakan ev tntesagitakan'!J587</f>
        <v>0</v>
      </c>
      <c r="H209" s="21">
        <f>+'4.Gorcarakan ev tntesagitakan'!K587</f>
        <v>0</v>
      </c>
      <c r="I209" s="21">
        <f>+'4.Gorcarakan ev tntesagitakan'!L587</f>
        <v>0</v>
      </c>
      <c r="J209" s="21">
        <f>+'4.Gorcarakan ev tntesagitakan'!M587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7:J7"/>
    <mergeCell ref="G8:J8"/>
    <mergeCell ref="A11:J11"/>
    <mergeCell ref="G2:J2"/>
    <mergeCell ref="G3:J3"/>
    <mergeCell ref="G4:J4"/>
    <mergeCell ref="G5:J5"/>
    <mergeCell ref="G6:J6"/>
    <mergeCell ref="A10:G10"/>
    <mergeCell ref="G14:J14"/>
    <mergeCell ref="E13:F13"/>
    <mergeCell ref="E14:F14"/>
    <mergeCell ref="D14:D15"/>
    <mergeCell ref="A14:A15"/>
    <mergeCell ref="B14:C15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79"/>
      <c r="G1" s="279"/>
      <c r="H1" s="279"/>
      <c r="I1" s="279"/>
      <c r="J1" s="274"/>
    </row>
    <row r="2" spans="1:10" s="90" customFormat="1" ht="13.5" customHeight="1" x14ac:dyDescent="0.25">
      <c r="A2" s="92"/>
      <c r="C2" s="92"/>
      <c r="D2" s="139"/>
      <c r="E2" s="140"/>
      <c r="F2" s="279"/>
      <c r="G2" s="279"/>
      <c r="H2" s="279"/>
      <c r="I2" s="279"/>
    </row>
    <row r="3" spans="1:10" s="90" customFormat="1" ht="13.5" customHeight="1" x14ac:dyDescent="0.25">
      <c r="A3" s="92"/>
      <c r="C3" s="92"/>
      <c r="D3" s="139"/>
      <c r="E3" s="140"/>
      <c r="F3" s="279"/>
      <c r="G3" s="279"/>
      <c r="H3" s="279"/>
      <c r="I3" s="279"/>
    </row>
    <row r="4" spans="1:10" s="90" customFormat="1" ht="13.5" customHeight="1" x14ac:dyDescent="0.25">
      <c r="A4" s="92"/>
      <c r="C4" s="92"/>
      <c r="D4" s="139"/>
      <c r="E4" s="140"/>
      <c r="F4" s="278"/>
      <c r="G4" s="278"/>
      <c r="H4" s="278"/>
      <c r="I4" s="278"/>
    </row>
    <row r="5" spans="1:10" s="90" customFormat="1" ht="27" customHeight="1" x14ac:dyDescent="0.25">
      <c r="A5" s="92"/>
      <c r="C5" s="92"/>
      <c r="D5" s="139"/>
      <c r="E5" s="140"/>
      <c r="F5" s="280"/>
      <c r="G5" s="280"/>
      <c r="H5" s="280"/>
      <c r="I5" s="280"/>
    </row>
    <row r="6" spans="1:10" s="90" customFormat="1" ht="13.5" customHeight="1" x14ac:dyDescent="0.25">
      <c r="A6" s="92"/>
      <c r="C6" s="92"/>
      <c r="D6" s="139"/>
      <c r="E6" s="140"/>
      <c r="F6" s="279"/>
      <c r="G6" s="279"/>
      <c r="H6" s="279"/>
      <c r="I6" s="279"/>
    </row>
    <row r="7" spans="1:10" s="90" customFormat="1" ht="13.5" customHeight="1" x14ac:dyDescent="0.25">
      <c r="A7" s="92"/>
      <c r="C7" s="92"/>
      <c r="D7" s="139"/>
      <c r="E7" s="140"/>
      <c r="F7" s="279"/>
      <c r="G7" s="279"/>
      <c r="H7" s="279"/>
      <c r="I7" s="279"/>
    </row>
    <row r="8" spans="1:10" s="90" customFormat="1" ht="13.5" customHeight="1" x14ac:dyDescent="0.25">
      <c r="A8" s="92"/>
      <c r="C8" s="92"/>
      <c r="D8" s="139"/>
      <c r="E8" s="140"/>
      <c r="F8" s="278"/>
      <c r="G8" s="278"/>
      <c r="H8" s="278"/>
      <c r="I8" s="278"/>
    </row>
    <row r="9" spans="1:10" ht="13.5" x14ac:dyDescent="0.25">
      <c r="E9" s="321"/>
      <c r="F9" s="321"/>
      <c r="G9" s="321"/>
      <c r="H9" s="321"/>
      <c r="I9" s="321"/>
    </row>
    <row r="10" spans="1:10" ht="16.5" x14ac:dyDescent="0.3">
      <c r="A10" s="322" t="s">
        <v>767</v>
      </c>
      <c r="B10" s="322"/>
      <c r="C10" s="322"/>
      <c r="D10" s="322"/>
      <c r="E10" s="322"/>
      <c r="F10" s="322"/>
      <c r="G10" s="322"/>
      <c r="H10" s="322"/>
      <c r="I10" s="322"/>
    </row>
    <row r="11" spans="1:10" ht="42" customHeight="1" x14ac:dyDescent="0.2">
      <c r="A11" s="323" t="s">
        <v>768</v>
      </c>
      <c r="B11" s="323"/>
      <c r="C11" s="323"/>
      <c r="D11" s="323"/>
      <c r="E11" s="323"/>
      <c r="F11" s="323"/>
      <c r="G11" s="323"/>
      <c r="H11" s="323"/>
      <c r="I11" s="323"/>
    </row>
    <row r="12" spans="1:10" ht="30" customHeight="1" thickBot="1" x14ac:dyDescent="0.35">
      <c r="A12" s="2"/>
      <c r="B12" s="96"/>
      <c r="C12" s="96"/>
      <c r="D12" s="320" t="s">
        <v>763</v>
      </c>
      <c r="E12" s="320"/>
    </row>
    <row r="13" spans="1:10" ht="13.5" customHeight="1" thickBot="1" x14ac:dyDescent="0.35">
      <c r="A13" s="308" t="s">
        <v>769</v>
      </c>
      <c r="B13" s="311"/>
      <c r="C13" s="314" t="s">
        <v>707</v>
      </c>
      <c r="D13" s="314"/>
      <c r="E13" s="315"/>
      <c r="F13" s="316" t="s">
        <v>372</v>
      </c>
      <c r="G13" s="317"/>
      <c r="H13" s="317"/>
      <c r="I13" s="318"/>
    </row>
    <row r="14" spans="1:10" ht="30" customHeight="1" thickBot="1" x14ac:dyDescent="0.35">
      <c r="A14" s="309"/>
      <c r="B14" s="312"/>
      <c r="C14" s="98" t="s">
        <v>370</v>
      </c>
      <c r="D14" s="319" t="s">
        <v>770</v>
      </c>
      <c r="E14" s="315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0"/>
      <c r="B15" s="313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Ekamutner'!D16</f>
        <v>571759.45979999658</v>
      </c>
      <c r="D17" s="108">
        <f>+'4.Gorcarakan ev tntesagitakan'!H15-'1. Ekamutner'!E16</f>
        <v>64980.449999998324</v>
      </c>
      <c r="E17" s="108">
        <f>+'4.Gorcarakan ev tntesagitakan'!I15-'1. Ekamutner'!F16</f>
        <v>506779.00979999942</v>
      </c>
      <c r="F17" s="108">
        <f>+'4.Gorcarakan ev tntesagitakan'!J15-'1. Ekamutner'!G16</f>
        <v>571759.48579999991</v>
      </c>
      <c r="G17" s="108">
        <f>+'4.Gorcarakan ev tntesagitakan'!K15-'1. Ekamutner'!H16</f>
        <v>571759.48579999991</v>
      </c>
      <c r="H17" s="108">
        <f>+'4.Gorcarakan ev tntesagitakan'!L15-'1. Ekamutner'!I16</f>
        <v>571759.48579999991</v>
      </c>
      <c r="I17" s="108">
        <f>+'4.Gorcarakan ev tntesagitakan'!M15-'1. Ekamutner'!J16</f>
        <v>571759.45979999658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79"/>
      <c r="H1" s="279"/>
      <c r="I1" s="279"/>
      <c r="J1" s="279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79"/>
      <c r="H2" s="279"/>
      <c r="I2" s="279"/>
      <c r="J2" s="279"/>
    </row>
    <row r="3" spans="1:218" s="90" customFormat="1" ht="13.5" customHeight="1" x14ac:dyDescent="0.25">
      <c r="A3" s="92"/>
      <c r="C3" s="92"/>
      <c r="D3" s="139"/>
      <c r="E3" s="140"/>
      <c r="F3" s="140"/>
      <c r="G3" s="279"/>
      <c r="H3" s="279"/>
      <c r="I3" s="279"/>
      <c r="J3" s="279"/>
    </row>
    <row r="4" spans="1:218" s="90" customFormat="1" ht="13.5" customHeight="1" x14ac:dyDescent="0.25">
      <c r="A4" s="92"/>
      <c r="C4" s="92"/>
      <c r="D4" s="139"/>
      <c r="E4" s="140"/>
      <c r="F4" s="140"/>
      <c r="G4" s="278"/>
      <c r="H4" s="278"/>
      <c r="I4" s="278"/>
      <c r="J4" s="278"/>
    </row>
    <row r="5" spans="1:218" s="90" customFormat="1" ht="13.5" x14ac:dyDescent="0.25">
      <c r="A5" s="92"/>
      <c r="C5" s="92"/>
      <c r="D5" s="139"/>
      <c r="E5" s="140"/>
      <c r="F5" s="140"/>
      <c r="G5" s="328"/>
      <c r="H5" s="328"/>
      <c r="I5" s="328"/>
      <c r="J5" s="328"/>
    </row>
    <row r="6" spans="1:218" s="90" customFormat="1" ht="13.5" x14ac:dyDescent="0.25">
      <c r="A6" s="92"/>
      <c r="C6" s="92"/>
      <c r="D6" s="139"/>
      <c r="E6" s="140"/>
      <c r="F6" s="140"/>
      <c r="G6" s="279"/>
      <c r="H6" s="279"/>
      <c r="I6" s="279"/>
      <c r="J6" s="279"/>
    </row>
    <row r="7" spans="1:218" s="90" customFormat="1" ht="13.5" x14ac:dyDescent="0.25">
      <c r="A7" s="92"/>
      <c r="C7" s="92"/>
      <c r="D7" s="139"/>
      <c r="E7" s="140"/>
      <c r="F7" s="140"/>
      <c r="G7" s="279"/>
      <c r="H7" s="279"/>
      <c r="I7" s="279"/>
      <c r="J7" s="279"/>
    </row>
    <row r="8" spans="1:218" s="90" customFormat="1" ht="13.5" x14ac:dyDescent="0.25">
      <c r="A8" s="92"/>
      <c r="C8" s="92"/>
      <c r="D8" s="139"/>
      <c r="E8" s="140"/>
      <c r="F8" s="140"/>
      <c r="G8" s="278"/>
      <c r="H8" s="278"/>
      <c r="I8" s="278"/>
      <c r="J8" s="278"/>
    </row>
    <row r="9" spans="1:218" x14ac:dyDescent="0.3">
      <c r="E9" s="321"/>
      <c r="F9" s="321"/>
      <c r="G9" s="321"/>
      <c r="H9" s="321"/>
      <c r="I9" s="321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22" t="s">
        <v>773</v>
      </c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218" ht="16.5" customHeight="1" x14ac:dyDescent="0.3">
      <c r="A12" s="329" t="s">
        <v>774</v>
      </c>
      <c r="B12" s="329"/>
      <c r="C12" s="329"/>
      <c r="D12" s="329"/>
      <c r="E12" s="329"/>
      <c r="F12" s="329"/>
      <c r="G12" s="329"/>
      <c r="H12" s="329"/>
      <c r="I12" s="329"/>
      <c r="J12" s="329"/>
    </row>
    <row r="13" spans="1:218" ht="33" x14ac:dyDescent="0.3">
      <c r="A13" s="118" t="s">
        <v>775</v>
      </c>
      <c r="B13" s="119" t="s">
        <v>377</v>
      </c>
      <c r="C13" s="120"/>
      <c r="D13" s="324" t="s">
        <v>373</v>
      </c>
      <c r="E13" s="326" t="s">
        <v>776</v>
      </c>
      <c r="F13" s="327"/>
      <c r="G13" s="316" t="s">
        <v>777</v>
      </c>
      <c r="H13" s="317"/>
      <c r="I13" s="317"/>
      <c r="J13" s="318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5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99.7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view="pageBreakPreview" topLeftCell="A4" zoomScaleSheetLayoutView="100" workbookViewId="0">
      <selection activeCell="E54" sqref="E54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15.85546875" style="2" customWidth="1"/>
    <col min="15" max="15" width="18.8554687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ht="27" x14ac:dyDescent="0.25">
      <c r="J1" s="90"/>
      <c r="K1" s="92" t="s">
        <v>1031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79" t="s">
        <v>610</v>
      </c>
      <c r="K2" s="279"/>
      <c r="L2" s="279"/>
      <c r="M2" s="279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79" t="s">
        <v>1028</v>
      </c>
      <c r="K3" s="279"/>
      <c r="L3" s="279"/>
      <c r="M3" s="279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78" t="s">
        <v>1030</v>
      </c>
      <c r="K4" s="278"/>
      <c r="L4" s="278"/>
      <c r="M4" s="278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80" t="s">
        <v>1026</v>
      </c>
      <c r="K5" s="280"/>
      <c r="L5" s="280"/>
      <c r="M5" s="280"/>
      <c r="P5" s="277">
        <f>+G15-'6.Havelurd '!D16-'1. Ekamutner'!D16</f>
        <v>-2.6000003330409527E-2</v>
      </c>
      <c r="Q5" s="277">
        <f>+H15-'6.Havelurd '!E16-'1. Ekamutner'!E16</f>
        <v>6.9999983534216881E-3</v>
      </c>
      <c r="R5" s="277">
        <f>+I15-'6.Havelurd '!F16-'1. Ekamutner'!F16</f>
        <v>-3.3000000519677997E-2</v>
      </c>
      <c r="S5" s="277">
        <f>+J15-'6.Havelurd '!G16-'1. Ekamutner'!G16</f>
        <v>0</v>
      </c>
      <c r="T5" s="277">
        <f>+K15-'6.Havelurd '!H16-'1. Ekamutner'!H16</f>
        <v>0</v>
      </c>
      <c r="U5" s="277">
        <f>+L15-'6.Havelurd '!I16-'1. Ekamutner'!I16</f>
        <v>0</v>
      </c>
      <c r="V5" s="277">
        <f>+M15-'6.Havelurd '!J16-'1. Ekamutner'!J16</f>
        <v>-2.6000003330409527E-2</v>
      </c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79" t="s">
        <v>610</v>
      </c>
      <c r="K6" s="279"/>
      <c r="L6" s="279"/>
      <c r="M6" s="279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79" t="s">
        <v>867</v>
      </c>
      <c r="K7" s="279"/>
      <c r="L7" s="279"/>
      <c r="M7" s="279"/>
      <c r="P7" s="277">
        <f>+G15-'1. Ekamutner'!D16</f>
        <v>571759.45979999658</v>
      </c>
      <c r="Q7" s="277">
        <f>+H15-'1. Ekamutner'!E16</f>
        <v>64980.449999998324</v>
      </c>
      <c r="R7" s="277">
        <f>+I15-'1. Ekamutner'!F16</f>
        <v>506779.00979999942</v>
      </c>
      <c r="S7" s="277">
        <f>+J15-'1. Ekamutner'!G16</f>
        <v>571759.48579999991</v>
      </c>
      <c r="T7" s="277">
        <f>+K15-'1. Ekamutner'!H16</f>
        <v>571759.48579999991</v>
      </c>
      <c r="U7" s="277">
        <f>+L15-'1. Ekamutner'!I16</f>
        <v>571759.48579999991</v>
      </c>
      <c r="V7" s="277">
        <f>+M15-'1. Ekamutner'!J16</f>
        <v>571759.45979999658</v>
      </c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78" t="s">
        <v>1025</v>
      </c>
      <c r="K8" s="278"/>
      <c r="L8" s="278"/>
      <c r="M8" s="278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4" t="s">
        <v>646</v>
      </c>
      <c r="F10" s="334"/>
      <c r="G10" s="334"/>
      <c r="H10" s="63"/>
      <c r="J10" s="152"/>
      <c r="K10" s="152"/>
      <c r="L10" s="152"/>
      <c r="M10" s="152"/>
    </row>
    <row r="11" spans="1:22" ht="54" customHeight="1" x14ac:dyDescent="0.35">
      <c r="A11" s="335" t="s">
        <v>611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1" t="s">
        <v>143</v>
      </c>
      <c r="B12" s="341" t="s">
        <v>144</v>
      </c>
      <c r="C12" s="337" t="s">
        <v>145</v>
      </c>
      <c r="D12" s="330" t="s">
        <v>146</v>
      </c>
      <c r="E12" s="332" t="s">
        <v>147</v>
      </c>
      <c r="F12" s="336" t="s">
        <v>148</v>
      </c>
      <c r="G12" s="338" t="s">
        <v>607</v>
      </c>
      <c r="H12" s="340" t="s">
        <v>149</v>
      </c>
      <c r="I12" s="340"/>
      <c r="J12" s="296" t="s">
        <v>372</v>
      </c>
      <c r="K12" s="297"/>
      <c r="L12" s="297"/>
      <c r="M12" s="298"/>
    </row>
    <row r="13" spans="1:22" ht="64.5" customHeight="1" x14ac:dyDescent="0.25">
      <c r="A13" s="331"/>
      <c r="B13" s="331"/>
      <c r="C13" s="331"/>
      <c r="D13" s="331"/>
      <c r="E13" s="333"/>
      <c r="F13" s="336"/>
      <c r="G13" s="339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6967170.3517999975</v>
      </c>
      <c r="H15" s="21">
        <f>H16+H128+H161+H217+H352+H407+H463+H537+H635+H704+H771</f>
        <v>4739166.8419999992</v>
      </c>
      <c r="I15" s="21">
        <f>+I16+I128+I161+I217+I352+I407+I463+I537+I635+I704</f>
        <v>2574888.2097999994</v>
      </c>
      <c r="J15" s="21">
        <f>J16+J128+J161+J217+J352+J407+J463+J537+J635+J704</f>
        <v>3124486.8635936505</v>
      </c>
      <c r="K15" s="21">
        <f>K16+K128+K161+K217+K352+K407+K463+K537+K635+K704</f>
        <v>4256052.6413873015</v>
      </c>
      <c r="L15" s="21">
        <f>L16+L128+L161+L217+L352+L407+L463+L537+L635+L704</f>
        <v>5567975.8893873021</v>
      </c>
      <c r="M15" s="21">
        <f>M16+M128+M161+M217+M352+M407+M463+M537+M635+M704</f>
        <v>6967170.3517999975</v>
      </c>
      <c r="P15" s="21">
        <v>6967170.3517999975</v>
      </c>
      <c r="Q15" s="21">
        <v>4739166.8419999992</v>
      </c>
      <c r="R15" s="21">
        <v>2574888.2097999994</v>
      </c>
      <c r="S15" s="21">
        <v>3124486.8635936505</v>
      </c>
      <c r="T15" s="21">
        <v>4256052.6413873015</v>
      </c>
      <c r="U15" s="21">
        <v>5567975.8893873021</v>
      </c>
      <c r="V15" s="21">
        <v>6967170.3517999975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914530.76199999964</v>
      </c>
      <c r="H16" s="21">
        <f>+H18+H66+H86+H92+H99+H112+H118</f>
        <v>884878.36199999962</v>
      </c>
      <c r="I16" s="21">
        <f>+I18+I66+I86+I92+I99+I112+I118</f>
        <v>29652.400000000001</v>
      </c>
      <c r="J16" s="21">
        <f>+J18+J64+J86+J92+J99+J112+J118</f>
        <v>264833.08362698462</v>
      </c>
      <c r="K16" s="21">
        <f>+K18+K64+K86+K92+K99+K112+K118</f>
        <v>390387.23532539757</v>
      </c>
      <c r="L16" s="21">
        <f>+L18+L64+L86+L92+L99+L112+L118</f>
        <v>626255.368845238</v>
      </c>
      <c r="M16" s="21">
        <f>+M18+M64+M86+M92+M99+M112+M118</f>
        <v>914530.76199999964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699620.76199999964</v>
      </c>
      <c r="H18" s="21">
        <f t="shared" ref="H18:M18" si="1">H20+H49+H53</f>
        <v>682128.36199999962</v>
      </c>
      <c r="I18" s="21">
        <f t="shared" si="1"/>
        <v>17492.400000000001</v>
      </c>
      <c r="J18" s="21">
        <f t="shared" si="1"/>
        <v>214317.11795238126</v>
      </c>
      <c r="K18" s="21">
        <f t="shared" si="1"/>
        <v>338641.11092063546</v>
      </c>
      <c r="L18" s="21">
        <f t="shared" si="1"/>
        <v>540535.8450357134</v>
      </c>
      <c r="M18" s="21">
        <f t="shared" si="1"/>
        <v>699620.76199999964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699620.76199999964</v>
      </c>
      <c r="H20" s="21">
        <f t="shared" ref="H20:M20" si="2">SUM(H21:H48)</f>
        <v>682128.36199999962</v>
      </c>
      <c r="I20" s="21">
        <f t="shared" si="2"/>
        <v>17492.400000000001</v>
      </c>
      <c r="J20" s="21">
        <f t="shared" si="2"/>
        <v>214317.11795238126</v>
      </c>
      <c r="K20" s="21">
        <f t="shared" si="2"/>
        <v>338641.11092063546</v>
      </c>
      <c r="L20" s="21">
        <f t="shared" si="2"/>
        <v>540535.8450357134</v>
      </c>
      <c r="M20" s="21">
        <f t="shared" si="2"/>
        <v>699620.76199999964</v>
      </c>
      <c r="Q20" s="273"/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151351.74073809566</v>
      </c>
      <c r="K21" s="146">
        <v>246995.56077777853</v>
      </c>
      <c r="L21" s="146">
        <v>395773.4909365084</v>
      </c>
      <c r="M21" s="146">
        <f t="shared" ref="M21:M48" si="3">+G21</f>
        <v>519558.033</v>
      </c>
      <c r="O21" s="273" t="s">
        <v>650</v>
      </c>
      <c r="P21" s="273"/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20126.0789999995</v>
      </c>
      <c r="H23" s="21">
        <v>20126.0789999995</v>
      </c>
      <c r="I23" s="21"/>
      <c r="J23" s="146">
        <v>7156.9565793649599</v>
      </c>
      <c r="K23" s="146">
        <v>12367.9231587299</v>
      </c>
      <c r="L23" s="146">
        <v>14663.0079087298</v>
      </c>
      <c r="M23" s="146">
        <f t="shared" si="3"/>
        <v>20126.0789999995</v>
      </c>
      <c r="N23" s="153"/>
      <c r="P23" s="153"/>
      <c r="Q23" s="153"/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295.71111111110997</v>
      </c>
      <c r="K24" s="146">
        <v>706.82222222220003</v>
      </c>
      <c r="L24" s="146">
        <v>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12500</v>
      </c>
      <c r="H26" s="21">
        <v>12500</v>
      </c>
      <c r="I26" s="21"/>
      <c r="J26" s="146">
        <v>738.09523809523807</v>
      </c>
      <c r="K26" s="146">
        <v>1476.1904761904761</v>
      </c>
      <c r="L26" s="146">
        <v>11726.190476190477</v>
      </c>
      <c r="M26" s="146">
        <f t="shared" si="3"/>
        <v>12500</v>
      </c>
      <c r="N26" s="153"/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  <c r="O31" s="153"/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O33" s="153"/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10980</v>
      </c>
      <c r="H34" s="21">
        <v>10980</v>
      </c>
      <c r="I34" s="21"/>
      <c r="J34" s="146">
        <v>4418.7301587301581</v>
      </c>
      <c r="K34" s="146">
        <v>8980</v>
      </c>
      <c r="L34" s="146">
        <v>8980</v>
      </c>
      <c r="M34" s="146">
        <f t="shared" si="3"/>
        <v>10980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18700</v>
      </c>
      <c r="H35" s="21">
        <v>18700</v>
      </c>
      <c r="I35" s="21"/>
      <c r="J35" s="146">
        <v>3690.4761904761904</v>
      </c>
      <c r="K35" s="146">
        <v>7380.9523809523807</v>
      </c>
      <c r="L35" s="146">
        <v>18700</v>
      </c>
      <c r="M35" s="146">
        <f t="shared" si="3"/>
        <v>18700</v>
      </c>
      <c r="O35" s="153"/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2844</v>
      </c>
      <c r="H37" s="21">
        <v>2844</v>
      </c>
      <c r="I37" s="21"/>
      <c r="J37" s="146">
        <v>413.04761904761904</v>
      </c>
      <c r="K37" s="146">
        <v>782.09523809523807</v>
      </c>
      <c r="L37" s="146">
        <v>2457.0952380952399</v>
      </c>
      <c r="M37" s="146">
        <f t="shared" si="3"/>
        <v>2844</v>
      </c>
      <c r="N37" s="153"/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5000</v>
      </c>
      <c r="L38" s="146">
        <v>5000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21128.799999999999</v>
      </c>
      <c r="H39" s="21">
        <v>21128.799999999999</v>
      </c>
      <c r="I39" s="21"/>
      <c r="J39" s="146">
        <v>9412.5841269841276</v>
      </c>
      <c r="K39" s="146">
        <v>9412.5841269841276</v>
      </c>
      <c r="L39" s="146">
        <v>19128.8</v>
      </c>
      <c r="M39" s="146">
        <f t="shared" si="3"/>
        <v>21128.799999999999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8172</v>
      </c>
      <c r="H40" s="21">
        <v>8172</v>
      </c>
      <c r="I40" s="21"/>
      <c r="J40" s="146">
        <v>2440.2539682539682</v>
      </c>
      <c r="K40" s="146">
        <v>4472</v>
      </c>
      <c r="L40" s="146">
        <v>6302.952380951494</v>
      </c>
      <c r="M40" s="146">
        <f t="shared" si="3"/>
        <v>8172</v>
      </c>
      <c r="N40" s="153"/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6050.3</v>
      </c>
      <c r="H41" s="21">
        <v>6050.3</v>
      </c>
      <c r="I41" s="21"/>
      <c r="J41" s="146">
        <v>542.363492063492</v>
      </c>
      <c r="K41" s="146">
        <v>1034.4269841269841</v>
      </c>
      <c r="L41" s="146">
        <v>5534.4269841269797</v>
      </c>
      <c r="M41" s="146">
        <f t="shared" si="3"/>
        <v>6050.3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4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4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4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4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4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4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4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4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4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4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4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4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17910</v>
      </c>
      <c r="H92" s="21">
        <f t="shared" si="12"/>
        <v>5750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16620.317460317459</v>
      </c>
      <c r="M92" s="21">
        <f t="shared" si="12"/>
        <v>17910</v>
      </c>
    </row>
    <row r="93" spans="1:14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4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17910</v>
      </c>
      <c r="H94" s="21">
        <f t="shared" si="13"/>
        <v>5750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16620.317460317459</v>
      </c>
      <c r="M94" s="21">
        <f t="shared" si="13"/>
        <v>17910</v>
      </c>
    </row>
    <row r="95" spans="1:14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4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5750</v>
      </c>
      <c r="H96" s="21">
        <v>5750</v>
      </c>
      <c r="I96" s="21"/>
      <c r="J96" s="146">
        <v>2980.1587301587301</v>
      </c>
      <c r="K96" s="146">
        <v>4210.3174603174602</v>
      </c>
      <c r="L96" s="146">
        <v>4460.3174603174602</v>
      </c>
      <c r="M96" s="146">
        <f>+G96</f>
        <v>5750</v>
      </c>
      <c r="N96" s="153"/>
    </row>
    <row r="97" spans="1:21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21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21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197000</v>
      </c>
      <c r="H99" s="21">
        <f>+H101+H106</f>
        <v>197000</v>
      </c>
      <c r="I99" s="21">
        <f>I101</f>
        <v>0</v>
      </c>
      <c r="J99" s="21">
        <f>J101</f>
        <v>35375.806944444637</v>
      </c>
      <c r="K99" s="21">
        <f>K101</f>
        <v>35375.806944444637</v>
      </c>
      <c r="L99" s="21">
        <f>L101</f>
        <v>69099.206349207103</v>
      </c>
      <c r="M99" s="21">
        <f>M101</f>
        <v>197000</v>
      </c>
    </row>
    <row r="100" spans="1:21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21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197000</v>
      </c>
      <c r="H101" s="21">
        <f t="shared" ref="H101:M101" si="14">+H103+H104+H107+H111</f>
        <v>197000</v>
      </c>
      <c r="I101" s="21">
        <f t="shared" si="14"/>
        <v>0</v>
      </c>
      <c r="J101" s="21">
        <f t="shared" si="14"/>
        <v>35375.806944444637</v>
      </c>
      <c r="K101" s="21">
        <f t="shared" si="14"/>
        <v>35375.806944444637</v>
      </c>
      <c r="L101" s="21">
        <f t="shared" si="14"/>
        <v>69099.206349207103</v>
      </c>
      <c r="M101" s="21">
        <f t="shared" si="14"/>
        <v>197000</v>
      </c>
    </row>
    <row r="102" spans="1:21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21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10000</v>
      </c>
      <c r="H103" s="21">
        <v>10000</v>
      </c>
      <c r="I103" s="21"/>
      <c r="J103" s="146">
        <v>6000</v>
      </c>
      <c r="K103" s="146">
        <v>6000</v>
      </c>
      <c r="L103" s="146">
        <v>10000</v>
      </c>
      <c r="M103" s="146">
        <f>+G103</f>
        <v>10000</v>
      </c>
      <c r="N103" s="153"/>
      <c r="O103" s="270"/>
      <c r="P103" s="270"/>
      <c r="Q103" s="270"/>
      <c r="R103" s="270"/>
      <c r="S103" s="270"/>
      <c r="T103" s="270"/>
      <c r="U103" s="270"/>
    </row>
    <row r="104" spans="1:21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29000</v>
      </c>
      <c r="H104" s="21">
        <v>29000</v>
      </c>
      <c r="I104" s="21"/>
      <c r="J104" s="146">
        <v>19000</v>
      </c>
      <c r="K104" s="146">
        <v>19000</v>
      </c>
      <c r="L104" s="146">
        <v>19000</v>
      </c>
      <c r="M104" s="146">
        <f>+G104</f>
        <v>29000</v>
      </c>
    </row>
    <row r="105" spans="1:21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21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21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126000</v>
      </c>
      <c r="H107" s="21">
        <v>126000</v>
      </c>
      <c r="I107" s="21"/>
      <c r="J107" s="146">
        <v>5455.1720238097187</v>
      </c>
      <c r="K107" s="146">
        <v>5455.1720238097187</v>
      </c>
      <c r="L107" s="146">
        <v>10099.206349207099</v>
      </c>
      <c r="M107" s="146">
        <f>+G107</f>
        <v>126000</v>
      </c>
      <c r="N107" s="153"/>
      <c r="O107" s="153"/>
      <c r="P107" s="270"/>
      <c r="Q107" s="270"/>
      <c r="R107" s="270"/>
    </row>
    <row r="108" spans="1:21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21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  <c r="P109" s="153"/>
      <c r="Q109" s="153"/>
      <c r="R109" s="153"/>
    </row>
    <row r="110" spans="1:21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21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32000</v>
      </c>
      <c r="H111" s="21">
        <v>32000</v>
      </c>
      <c r="I111" s="21"/>
      <c r="J111" s="146">
        <v>4920.6349206349205</v>
      </c>
      <c r="K111" s="146">
        <v>4920.6349206349205</v>
      </c>
      <c r="L111" s="146">
        <v>30000</v>
      </c>
      <c r="M111" s="146">
        <f>+G111</f>
        <v>32000</v>
      </c>
      <c r="N111" s="153"/>
    </row>
    <row r="112" spans="1:21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771273.92579999892</v>
      </c>
      <c r="H217" s="21">
        <f t="shared" si="18"/>
        <v>166245.579999999</v>
      </c>
      <c r="I217" s="21">
        <f t="shared" si="18"/>
        <v>605028.34579999978</v>
      </c>
      <c r="J217" s="21">
        <f t="shared" si="18"/>
        <v>1071707.192228571</v>
      </c>
      <c r="K217" s="21">
        <f t="shared" si="18"/>
        <v>1078187.4237761891</v>
      </c>
      <c r="L217" s="21">
        <f t="shared" si="18"/>
        <v>977802.51583968196</v>
      </c>
      <c r="M217" s="21">
        <f t="shared" si="18"/>
        <v>771273.92579999892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8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8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3225351.9257999989</v>
      </c>
      <c r="H277" s="21">
        <f t="shared" si="19"/>
        <v>166245.579999999</v>
      </c>
      <c r="I277" s="21">
        <f t="shared" si="19"/>
        <v>3059106.3457999998</v>
      </c>
      <c r="J277" s="21">
        <f t="shared" si="19"/>
        <v>1675488.2874666664</v>
      </c>
      <c r="K277" s="21">
        <f t="shared" si="19"/>
        <v>2285749.6142523796</v>
      </c>
      <c r="L277" s="21">
        <f t="shared" si="19"/>
        <v>2798884.2063158723</v>
      </c>
      <c r="M277" s="21">
        <f t="shared" si="19"/>
        <v>3225351.9257999989</v>
      </c>
    </row>
    <row r="278" spans="1:18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3225351.9257999989</v>
      </c>
      <c r="H279" s="21">
        <f t="shared" ref="H279:M279" si="20">H281+H282+H283+H284+H285+H286</f>
        <v>166245.579999999</v>
      </c>
      <c r="I279" s="21">
        <f t="shared" si="20"/>
        <v>3059106.3457999998</v>
      </c>
      <c r="J279" s="21">
        <f t="shared" si="20"/>
        <v>1675488.2874666664</v>
      </c>
      <c r="K279" s="21">
        <f t="shared" si="20"/>
        <v>2285749.6142523796</v>
      </c>
      <c r="L279" s="21">
        <f t="shared" si="20"/>
        <v>2798884.2063158723</v>
      </c>
      <c r="M279" s="21">
        <f t="shared" si="20"/>
        <v>3225351.9257999989</v>
      </c>
    </row>
    <row r="280" spans="1:18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5000</v>
      </c>
      <c r="H281" s="21">
        <v>5000</v>
      </c>
      <c r="I281" s="21"/>
      <c r="J281" s="146">
        <v>738.09523809523807</v>
      </c>
      <c r="K281" s="146">
        <v>1476.1904761904761</v>
      </c>
      <c r="L281" s="146">
        <v>5000</v>
      </c>
      <c r="M281" s="146">
        <f t="shared" ref="M281:M286" si="22">+G281</f>
        <v>5000</v>
      </c>
    </row>
    <row r="282" spans="1:18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144240.579999999</v>
      </c>
      <c r="H282" s="21">
        <f>115740.579999999+28500</f>
        <v>144240.579999999</v>
      </c>
      <c r="I282" s="21"/>
      <c r="J282" s="146">
        <v>26166.325793650616</v>
      </c>
      <c r="K282" s="146">
        <v>91017.789087301237</v>
      </c>
      <c r="L282" s="146">
        <v>91017.789087301237</v>
      </c>
      <c r="M282" s="146">
        <f t="shared" si="22"/>
        <v>144240.579999999</v>
      </c>
    </row>
    <row r="283" spans="1:18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17005</v>
      </c>
      <c r="H283" s="21">
        <v>17005</v>
      </c>
      <c r="I283" s="21"/>
      <c r="J283" s="146">
        <v>6235.1587301587297</v>
      </c>
      <c r="K283" s="146">
        <v>7465.3174603174602</v>
      </c>
      <c r="L283" s="146">
        <v>17005</v>
      </c>
      <c r="M283" s="146">
        <f t="shared" si="22"/>
        <v>17005</v>
      </c>
      <c r="O283" s="276"/>
      <c r="P283" s="276"/>
      <c r="Q283" s="276"/>
      <c r="R283" s="276"/>
    </row>
    <row r="284" spans="1:18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2457140.8987999996</v>
      </c>
      <c r="H284" s="21"/>
      <c r="I284" s="21">
        <v>2457140.8987999996</v>
      </c>
      <c r="J284" s="146">
        <v>1132648.5416571428</v>
      </c>
      <c r="K284" s="146">
        <v>1648042.5321333325</v>
      </c>
      <c r="L284" s="146">
        <v>2113300.7321333317</v>
      </c>
      <c r="M284" s="146">
        <f t="shared" si="22"/>
        <v>2457140.8987999996</v>
      </c>
      <c r="N284" s="153"/>
      <c r="O284" s="266"/>
      <c r="P284" s="266"/>
      <c r="Q284" s="266"/>
      <c r="R284" s="266"/>
    </row>
    <row r="285" spans="1:18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444941.04841269844</v>
      </c>
      <c r="K285" s="146">
        <v>465853.7468253969</v>
      </c>
      <c r="L285" s="146">
        <v>487103.74682539783</v>
      </c>
      <c r="M285" s="146">
        <f t="shared" si="22"/>
        <v>509028.35</v>
      </c>
    </row>
    <row r="286" spans="1:18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92937.096999999994</v>
      </c>
      <c r="H286" s="21"/>
      <c r="I286" s="21">
        <v>92937.096999999994</v>
      </c>
      <c r="J286" s="146">
        <v>64759.117634920636</v>
      </c>
      <c r="K286" s="146">
        <v>71894.038269841272</v>
      </c>
      <c r="L286" s="146">
        <v>85456.938269841266</v>
      </c>
      <c r="M286" s="146">
        <f t="shared" si="22"/>
        <v>92937.096999999994</v>
      </c>
      <c r="N286" s="153"/>
    </row>
    <row r="287" spans="1:18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  <c r="O287" s="153"/>
      <c r="P287" s="153"/>
      <c r="Q287" s="153"/>
      <c r="R287" s="153"/>
    </row>
    <row r="288" spans="1:18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ht="27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54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806500.77300000004</v>
      </c>
      <c r="H352" s="21">
        <f t="shared" si="24"/>
        <v>709355.04600000009</v>
      </c>
      <c r="I352" s="21">
        <f t="shared" si="24"/>
        <v>97145.726999999999</v>
      </c>
      <c r="J352" s="21">
        <f t="shared" si="24"/>
        <v>254612.37111904717</v>
      </c>
      <c r="K352" s="21">
        <f t="shared" si="24"/>
        <v>437759.52619047731</v>
      </c>
      <c r="L352" s="21">
        <f t="shared" si="24"/>
        <v>642322.12439285917</v>
      </c>
      <c r="M352" s="21">
        <f t="shared" si="24"/>
        <v>806500.77300000004</v>
      </c>
    </row>
    <row r="353" spans="1:17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7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575287.24600000004</v>
      </c>
      <c r="H354" s="21">
        <f t="shared" si="25"/>
        <v>573287.24600000004</v>
      </c>
      <c r="I354" s="21">
        <f t="shared" si="25"/>
        <v>2000</v>
      </c>
      <c r="J354" s="21">
        <f t="shared" si="25"/>
        <v>126775.35999206302</v>
      </c>
      <c r="K354" s="21">
        <f t="shared" si="25"/>
        <v>267114.98093650909</v>
      </c>
      <c r="L354" s="21">
        <f t="shared" si="25"/>
        <v>439788.78390079568</v>
      </c>
      <c r="M354" s="21">
        <f t="shared" si="25"/>
        <v>575287.24600000004</v>
      </c>
    </row>
    <row r="355" spans="1:17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7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575287.24600000004</v>
      </c>
      <c r="H356" s="21">
        <f t="shared" ref="H356:M356" si="26">SUM(H358:H369)</f>
        <v>573287.24600000004</v>
      </c>
      <c r="I356" s="21">
        <f t="shared" si="26"/>
        <v>2000</v>
      </c>
      <c r="J356" s="21">
        <f t="shared" si="26"/>
        <v>126775.35999206302</v>
      </c>
      <c r="K356" s="21">
        <f t="shared" si="26"/>
        <v>267114.98093650909</v>
      </c>
      <c r="L356" s="21">
        <f t="shared" si="26"/>
        <v>439788.78390079568</v>
      </c>
      <c r="M356" s="21">
        <f t="shared" si="26"/>
        <v>575287.24600000004</v>
      </c>
    </row>
    <row r="357" spans="1:17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3"/>
    </row>
    <row r="358" spans="1:17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473704.61599999998</v>
      </c>
      <c r="H358" s="21">
        <f>473359.616+345</f>
        <v>473704.61599999998</v>
      </c>
      <c r="I358" s="21"/>
      <c r="J358" s="146">
        <v>100438.07126190365</v>
      </c>
      <c r="K358" s="146">
        <v>212541.76046031798</v>
      </c>
      <c r="L358" s="146">
        <v>366182.33842460398</v>
      </c>
      <c r="M358" s="146">
        <f t="shared" ref="M358:M369" si="27">+G358</f>
        <v>473704.61599999998</v>
      </c>
      <c r="N358" s="153"/>
    </row>
    <row r="359" spans="1:17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0</v>
      </c>
      <c r="H359" s="21">
        <v>0</v>
      </c>
      <c r="I359" s="21"/>
      <c r="J359" s="146">
        <v>0</v>
      </c>
      <c r="K359" s="146">
        <v>0</v>
      </c>
      <c r="L359" s="146">
        <v>0</v>
      </c>
      <c r="M359" s="146">
        <f t="shared" si="27"/>
        <v>0</v>
      </c>
      <c r="N359" s="2" t="s">
        <v>1029</v>
      </c>
    </row>
    <row r="360" spans="1:17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  <c r="O360" s="153"/>
      <c r="P360" s="153"/>
      <c r="Q360" s="153"/>
    </row>
    <row r="361" spans="1:17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7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600</v>
      </c>
      <c r="H362" s="21">
        <v>600</v>
      </c>
      <c r="I362" s="21"/>
      <c r="J362" s="146">
        <v>600</v>
      </c>
      <c r="K362" s="146">
        <v>600</v>
      </c>
      <c r="L362" s="146">
        <v>600</v>
      </c>
      <c r="M362" s="146">
        <f t="shared" si="27"/>
        <v>600</v>
      </c>
      <c r="N362" s="153"/>
      <c r="O362" s="153"/>
      <c r="P362" s="153"/>
      <c r="Q362" s="153"/>
    </row>
    <row r="363" spans="1:17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51.4</v>
      </c>
      <c r="H363" s="21">
        <v>51.4</v>
      </c>
      <c r="I363" s="21"/>
      <c r="J363" s="146">
        <v>51.4</v>
      </c>
      <c r="K363" s="146">
        <v>51.4</v>
      </c>
      <c r="L363" s="146">
        <v>51.4</v>
      </c>
      <c r="M363" s="146">
        <f t="shared" si="27"/>
        <v>51.4</v>
      </c>
      <c r="N363" s="153"/>
    </row>
    <row r="364" spans="1:17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7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7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74199.23</v>
      </c>
      <c r="H366" s="21">
        <v>74199.23</v>
      </c>
      <c r="I366" s="21"/>
      <c r="J366" s="146">
        <v>17538.412539683188</v>
      </c>
      <c r="K366" s="146">
        <v>40305.058571429247</v>
      </c>
      <c r="L366" s="146">
        <v>53030.783571429813</v>
      </c>
      <c r="M366" s="146">
        <f t="shared" si="27"/>
        <v>74199.23</v>
      </c>
      <c r="N366" s="270"/>
      <c r="O366" s="270"/>
      <c r="P366" s="270"/>
    </row>
    <row r="367" spans="1:17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6300</v>
      </c>
      <c r="H367" s="21">
        <v>6300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6300</v>
      </c>
    </row>
    <row r="368" spans="1:17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4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4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4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4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4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4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4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4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4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4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231213.527</v>
      </c>
      <c r="H394" s="21">
        <f t="shared" si="29"/>
        <v>136067.79999999999</v>
      </c>
      <c r="I394" s="21">
        <f t="shared" si="29"/>
        <v>95145.726999999999</v>
      </c>
      <c r="J394" s="21">
        <f t="shared" si="29"/>
        <v>127837.01112698413</v>
      </c>
      <c r="K394" s="21">
        <f t="shared" si="29"/>
        <v>170644.54525396824</v>
      </c>
      <c r="L394" s="21">
        <f t="shared" si="29"/>
        <v>202533.34049206349</v>
      </c>
      <c r="M394" s="21">
        <f t="shared" si="29"/>
        <v>231213.527</v>
      </c>
    </row>
    <row r="395" spans="1:14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4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231213.527</v>
      </c>
      <c r="H396" s="21">
        <f t="shared" ref="H396:M396" si="30">+H398+H399+H400+H401+H402+H403+H404+H405</f>
        <v>136067.79999999999</v>
      </c>
      <c r="I396" s="21">
        <f t="shared" si="30"/>
        <v>95145.726999999999</v>
      </c>
      <c r="J396" s="21">
        <f t="shared" si="30"/>
        <v>127837.01112698413</v>
      </c>
      <c r="K396" s="21">
        <f t="shared" si="30"/>
        <v>170644.54525396824</v>
      </c>
      <c r="L396" s="21">
        <f t="shared" si="30"/>
        <v>202533.34049206349</v>
      </c>
      <c r="M396" s="21">
        <f t="shared" si="30"/>
        <v>231213.527</v>
      </c>
    </row>
    <row r="397" spans="1:14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4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v>22291.165079365081</v>
      </c>
      <c r="K398" s="146">
        <v>44582.330158730161</v>
      </c>
      <c r="L398" s="146">
        <v>67233.030158730166</v>
      </c>
      <c r="M398" s="146">
        <f t="shared" ref="M398:M405" si="32">+G398</f>
        <v>90602.8</v>
      </c>
    </row>
    <row r="399" spans="1:14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v>7380.9523809523807</v>
      </c>
      <c r="K399" s="146">
        <v>22261.904761904763</v>
      </c>
      <c r="L399" s="146">
        <v>30000</v>
      </c>
      <c r="M399" s="146">
        <f t="shared" si="32"/>
        <v>30000</v>
      </c>
    </row>
    <row r="400" spans="1:14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2465</v>
      </c>
      <c r="H400" s="21">
        <v>2465</v>
      </c>
      <c r="I400" s="21"/>
      <c r="J400" s="146">
        <v>852.5</v>
      </c>
      <c r="K400" s="146">
        <v>1571.25</v>
      </c>
      <c r="L400" s="146">
        <v>1571.25</v>
      </c>
      <c r="M400" s="146">
        <f t="shared" si="32"/>
        <v>2465</v>
      </c>
      <c r="N400" s="2" t="s">
        <v>1029</v>
      </c>
    </row>
    <row r="401" spans="1:14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10000</v>
      </c>
      <c r="H401" s="21">
        <v>10000</v>
      </c>
      <c r="I401" s="21"/>
      <c r="J401" s="146">
        <v>4706.3492063492104</v>
      </c>
      <c r="K401" s="146">
        <v>7412.6984126984098</v>
      </c>
      <c r="L401" s="146">
        <v>8162.6984126984125</v>
      </c>
      <c r="M401" s="146">
        <f t="shared" si="32"/>
        <v>10000</v>
      </c>
    </row>
    <row r="402" spans="1:14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v>738.09523809523807</v>
      </c>
      <c r="K402" s="146">
        <v>1476.1904761904761</v>
      </c>
      <c r="L402" s="146">
        <v>2226.1904761904761</v>
      </c>
      <c r="M402" s="146">
        <f t="shared" si="32"/>
        <v>3000</v>
      </c>
    </row>
    <row r="403" spans="1:14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4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5150</v>
      </c>
      <c r="H404" s="21"/>
      <c r="I404" s="21">
        <v>5150</v>
      </c>
      <c r="J404" s="146">
        <v>1872.2222222222222</v>
      </c>
      <c r="K404" s="146">
        <v>3344.4444444444398</v>
      </c>
      <c r="L404" s="146">
        <v>3344.4444444444398</v>
      </c>
      <c r="M404" s="146">
        <f t="shared" si="32"/>
        <v>5150</v>
      </c>
      <c r="N404" s="2" t="s">
        <v>1029</v>
      </c>
    </row>
    <row r="405" spans="1:14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4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4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2184798.8069999996</v>
      </c>
      <c r="H407" s="21">
        <f t="shared" si="33"/>
        <v>352437.07</v>
      </c>
      <c r="I407" s="21">
        <f t="shared" si="33"/>
        <v>1832361.7369999997</v>
      </c>
      <c r="J407" s="21">
        <f t="shared" si="33"/>
        <v>948218.30309523875</v>
      </c>
      <c r="K407" s="21">
        <f t="shared" si="33"/>
        <v>1181175.0750793652</v>
      </c>
      <c r="L407" s="21">
        <f t="shared" si="33"/>
        <v>1605097.3675793635</v>
      </c>
      <c r="M407" s="21">
        <f t="shared" si="33"/>
        <v>2184798.8069999996</v>
      </c>
    </row>
    <row r="408" spans="1:14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4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4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4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4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4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4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4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4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5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5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5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5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5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5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5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5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5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5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5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146956.4</v>
      </c>
      <c r="H427" s="21">
        <f t="shared" si="34"/>
        <v>140556.4</v>
      </c>
      <c r="I427" s="21">
        <f t="shared" si="34"/>
        <v>6400</v>
      </c>
      <c r="J427" s="21">
        <f t="shared" si="34"/>
        <v>54019.892063492065</v>
      </c>
      <c r="K427" s="21">
        <f t="shared" si="34"/>
        <v>93483.384126984121</v>
      </c>
      <c r="L427" s="21">
        <f t="shared" si="34"/>
        <v>104714.33650793655</v>
      </c>
      <c r="M427" s="21">
        <f t="shared" si="34"/>
        <v>146956.4</v>
      </c>
    </row>
    <row r="428" spans="1:15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5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146956.4</v>
      </c>
      <c r="H429" s="21">
        <f t="shared" si="35"/>
        <v>140556.4</v>
      </c>
      <c r="I429" s="21">
        <f t="shared" si="35"/>
        <v>6400</v>
      </c>
      <c r="J429" s="21">
        <f t="shared" si="35"/>
        <v>54019.892063492065</v>
      </c>
      <c r="K429" s="21">
        <f t="shared" si="35"/>
        <v>93483.384126984121</v>
      </c>
      <c r="L429" s="21">
        <f t="shared" si="35"/>
        <v>104714.33650793655</v>
      </c>
      <c r="M429" s="21">
        <f t="shared" si="35"/>
        <v>146956.4</v>
      </c>
    </row>
    <row r="430" spans="1:15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5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136556.4</v>
      </c>
      <c r="H431" s="21">
        <v>136556.4</v>
      </c>
      <c r="I431" s="21"/>
      <c r="J431" s="146">
        <v>51461.161904761902</v>
      </c>
      <c r="K431" s="146">
        <v>88365.923809523796</v>
      </c>
      <c r="L431" s="146">
        <v>96996.876190476221</v>
      </c>
      <c r="M431" s="146">
        <f t="shared" ref="M431:M436" si="37">+G431</f>
        <v>136556.4</v>
      </c>
      <c r="N431" s="153"/>
    </row>
    <row r="432" spans="1:15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  <c r="O432" s="153"/>
    </row>
    <row r="433" spans="1:14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4000</v>
      </c>
      <c r="H433" s="21">
        <v>4000</v>
      </c>
      <c r="I433" s="21"/>
      <c r="J433" s="146">
        <f>+G433/252*62</f>
        <v>984.1269841269841</v>
      </c>
      <c r="K433" s="146">
        <f>+G433/252*124</f>
        <v>1968.2539682539682</v>
      </c>
      <c r="L433" s="146">
        <f>+G433/252*187</f>
        <v>2968.2539682539682</v>
      </c>
      <c r="M433" s="146">
        <f t="shared" si="37"/>
        <v>4000</v>
      </c>
    </row>
    <row r="434" spans="1:14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4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4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4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4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4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4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4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4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4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2037842.4069999997</v>
      </c>
      <c r="H443" s="21">
        <f t="shared" ref="H443:M443" si="38">H445</f>
        <v>211880.67</v>
      </c>
      <c r="I443" s="21">
        <f t="shared" si="38"/>
        <v>1825961.7369999997</v>
      </c>
      <c r="J443" s="21">
        <f t="shared" si="38"/>
        <v>894198.41103174665</v>
      </c>
      <c r="K443" s="21">
        <f t="shared" si="38"/>
        <v>1087691.6909523811</v>
      </c>
      <c r="L443" s="21">
        <f t="shared" si="38"/>
        <v>1500383.031071427</v>
      </c>
      <c r="M443" s="21">
        <f t="shared" si="38"/>
        <v>2037842.4069999997</v>
      </c>
    </row>
    <row r="444" spans="1:14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4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2037842.4069999997</v>
      </c>
      <c r="H445" s="21">
        <f t="shared" ref="H445:M445" si="39">+H447+H448+H449+H450+H451+H452+H453+H454+H455+H456+H457+H458+H459+H460+H461</f>
        <v>211880.67</v>
      </c>
      <c r="I445" s="21">
        <f t="shared" si="39"/>
        <v>1825961.7369999997</v>
      </c>
      <c r="J445" s="21">
        <f t="shared" si="39"/>
        <v>894198.41103174665</v>
      </c>
      <c r="K445" s="21">
        <f t="shared" si="39"/>
        <v>1087691.6909523811</v>
      </c>
      <c r="L445" s="21">
        <f t="shared" si="39"/>
        <v>1500383.031071427</v>
      </c>
      <c r="M445" s="21">
        <f t="shared" si="39"/>
        <v>2037842.4069999997</v>
      </c>
    </row>
    <row r="446" spans="1:14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4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89354.27</v>
      </c>
      <c r="H447" s="21">
        <v>89354.27</v>
      </c>
      <c r="I447" s="21"/>
      <c r="J447" s="146">
        <v>19769.701349206352</v>
      </c>
      <c r="K447" s="146">
        <v>39539.402698412705</v>
      </c>
      <c r="L447" s="146">
        <v>65627.970198412702</v>
      </c>
      <c r="M447" s="146">
        <f t="shared" ref="M447:M461" si="40">+G447</f>
        <v>89354.27</v>
      </c>
      <c r="N447" s="153"/>
    </row>
    <row r="448" spans="1:14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100</v>
      </c>
      <c r="H448" s="21">
        <v>100</v>
      </c>
      <c r="I448" s="21"/>
      <c r="J448" s="146">
        <v>100</v>
      </c>
      <c r="K448" s="146">
        <v>100</v>
      </c>
      <c r="L448" s="146">
        <v>100</v>
      </c>
      <c r="M448" s="146">
        <f t="shared" si="40"/>
        <v>100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2385</v>
      </c>
      <c r="H449" s="21">
        <v>2385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2385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101.5</v>
      </c>
      <c r="H450" s="21">
        <v>101.5</v>
      </c>
      <c r="I450" s="21"/>
      <c r="J450" s="146">
        <v>86.48015873015872</v>
      </c>
      <c r="K450" s="146">
        <v>101.5</v>
      </c>
      <c r="L450" s="146">
        <v>101.5</v>
      </c>
      <c r="M450" s="146">
        <f t="shared" si="40"/>
        <v>101.5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1600</v>
      </c>
      <c r="H451" s="21">
        <v>1600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1600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1150</v>
      </c>
      <c r="H452" s="21">
        <v>1150</v>
      </c>
      <c r="I452" s="21"/>
      <c r="J452" s="146">
        <v>337.5</v>
      </c>
      <c r="K452" s="146">
        <v>337.5</v>
      </c>
      <c r="L452" s="146">
        <v>337.5</v>
      </c>
      <c r="M452" s="146">
        <f t="shared" si="40"/>
        <v>1150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28042.222222222201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31369.9</v>
      </c>
      <c r="H454" s="21">
        <v>31369.9</v>
      </c>
      <c r="I454" s="21"/>
      <c r="J454" s="146">
        <v>7812.5587301586711</v>
      </c>
      <c r="K454" s="146">
        <v>21064.364285713797</v>
      </c>
      <c r="L454" s="146">
        <v>24558.5904761905</v>
      </c>
      <c r="M454" s="146">
        <f t="shared" si="40"/>
        <v>31369.9</v>
      </c>
      <c r="N454" s="153"/>
      <c r="O454" s="153"/>
      <c r="P454" s="153"/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33000</v>
      </c>
      <c r="H455" s="21">
        <v>33000</v>
      </c>
      <c r="I455" s="21"/>
      <c r="J455" s="146">
        <v>3690.4761904761904</v>
      </c>
      <c r="K455" s="146">
        <v>7380.9523809523807</v>
      </c>
      <c r="L455" s="146">
        <v>13684.52380952239</v>
      </c>
      <c r="M455" s="146">
        <f t="shared" si="40"/>
        <v>33000</v>
      </c>
      <c r="N455" s="153"/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1667949.4</v>
      </c>
      <c r="H457" s="21"/>
      <c r="I457" s="21">
        <v>1667949.4</v>
      </c>
      <c r="J457" s="146">
        <v>715856.74887301715</v>
      </c>
      <c r="K457" s="146">
        <v>849981.35204762046</v>
      </c>
      <c r="L457" s="146">
        <v>1209722.0520476201</v>
      </c>
      <c r="M457" s="146">
        <f t="shared" si="40"/>
        <v>1667949.4</v>
      </c>
      <c r="N457" s="153"/>
      <c r="O457" s="153"/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125259.18399999999</v>
      </c>
      <c r="H460" s="21"/>
      <c r="I460" s="21">
        <v>125259.18399999999</v>
      </c>
      <c r="J460" s="146">
        <v>107546.71971428572</v>
      </c>
      <c r="K460" s="146">
        <v>113718.15542857142</v>
      </c>
      <c r="L460" s="146">
        <v>118789.13042857101</v>
      </c>
      <c r="M460" s="146">
        <f t="shared" si="40"/>
        <v>125259.18399999999</v>
      </c>
      <c r="N460" s="153"/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32753.152999999998</v>
      </c>
      <c r="H461" s="21"/>
      <c r="I461" s="21">
        <v>32753.152999999998</v>
      </c>
      <c r="J461" s="146">
        <v>25292.987920634328</v>
      </c>
      <c r="K461" s="146">
        <v>25292.987920634328</v>
      </c>
      <c r="L461" s="146">
        <v>26598.787920634328</v>
      </c>
      <c r="M461" s="146">
        <f t="shared" si="40"/>
        <v>32753.152999999998</v>
      </c>
      <c r="O461" s="153"/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1423827.2000000002</v>
      </c>
      <c r="H537" s="21">
        <f t="shared" si="42"/>
        <v>1413127.2000000002</v>
      </c>
      <c r="I537" s="21">
        <f t="shared" si="42"/>
        <v>10700</v>
      </c>
      <c r="J537" s="21">
        <f t="shared" si="42"/>
        <v>351959.11269841273</v>
      </c>
      <c r="K537" s="21">
        <f t="shared" si="42"/>
        <v>724327.44761904748</v>
      </c>
      <c r="L537" s="21">
        <f t="shared" si="42"/>
        <v>1058369.4976190478</v>
      </c>
      <c r="M537" s="21">
        <f t="shared" si="42"/>
        <v>1423827.2000000002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648473.1</v>
      </c>
      <c r="H539" s="21">
        <f t="shared" si="43"/>
        <v>648473.1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336140.73809523805</v>
      </c>
      <c r="L539" s="21">
        <f t="shared" si="43"/>
        <v>481201.96309523832</v>
      </c>
      <c r="M539" s="21">
        <f t="shared" si="43"/>
        <v>648473.1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648473.1</v>
      </c>
      <c r="H541" s="21">
        <f t="shared" si="44"/>
        <v>648473.1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336140.73809523805</v>
      </c>
      <c r="L541" s="21">
        <f t="shared" si="44"/>
        <v>481201.96309523832</v>
      </c>
      <c r="M541" s="21">
        <f t="shared" si="44"/>
        <v>648473.1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39500</v>
      </c>
      <c r="H543" s="21">
        <v>39500</v>
      </c>
      <c r="I543" s="21"/>
      <c r="J543" s="146">
        <v>8488.0952380952385</v>
      </c>
      <c r="K543" s="146">
        <v>21976.190476190499</v>
      </c>
      <c r="L543" s="146">
        <v>30601.190476190499</v>
      </c>
      <c r="M543" s="146">
        <f t="shared" ref="M543:M550" si="46">+G543</f>
        <v>39500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4" ht="27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516938.9</v>
      </c>
      <c r="H545" s="21">
        <v>516938.9</v>
      </c>
      <c r="I545" s="21"/>
      <c r="J545" s="146">
        <v>127921.47539682539</v>
      </c>
      <c r="K545" s="146">
        <v>255842.95079365079</v>
      </c>
      <c r="L545" s="146">
        <v>382827.67579365103</v>
      </c>
      <c r="M545" s="146">
        <f t="shared" si="46"/>
        <v>516938.9</v>
      </c>
    </row>
    <row r="546" spans="1:14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31296</v>
      </c>
      <c r="H546" s="21">
        <v>31296</v>
      </c>
      <c r="I546" s="21"/>
      <c r="J546" s="146">
        <v>3690.4761904761904</v>
      </c>
      <c r="K546" s="146">
        <v>19296</v>
      </c>
      <c r="L546" s="146">
        <v>19296</v>
      </c>
      <c r="M546" s="146">
        <f t="shared" si="46"/>
        <v>31296</v>
      </c>
      <c r="N546" s="153"/>
    </row>
    <row r="547" spans="1:14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4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10920</v>
      </c>
      <c r="H548" s="21">
        <v>10920</v>
      </c>
      <c r="I548" s="21"/>
      <c r="J548" s="146">
        <v>718.41269841269843</v>
      </c>
      <c r="K548" s="146">
        <v>10920</v>
      </c>
      <c r="L548" s="146">
        <v>10920</v>
      </c>
      <c r="M548" s="146">
        <f t="shared" si="46"/>
        <v>10920</v>
      </c>
    </row>
    <row r="549" spans="1:14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4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7704</v>
      </c>
      <c r="H550" s="21">
        <v>7704</v>
      </c>
      <c r="I550" s="21"/>
      <c r="J550" s="146">
        <v>1722.2222222222222</v>
      </c>
      <c r="K550" s="146">
        <v>5194.4444444444443</v>
      </c>
      <c r="L550" s="146">
        <v>5194.4444444444443</v>
      </c>
      <c r="M550" s="146">
        <f t="shared" si="46"/>
        <v>7704</v>
      </c>
    </row>
    <row r="551" spans="1:14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4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731839.5</v>
      </c>
      <c r="H552" s="21">
        <f t="shared" si="47"/>
        <v>721139.5</v>
      </c>
      <c r="I552" s="21">
        <f t="shared" si="47"/>
        <v>10700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543359.2837301587</v>
      </c>
      <c r="M552" s="21">
        <f t="shared" si="47"/>
        <v>731839.5</v>
      </c>
    </row>
    <row r="553" spans="1:14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4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57460.1</v>
      </c>
      <c r="H554" s="21">
        <f t="shared" ref="H554:M554" si="48">H556+H557+H558+H559</f>
        <v>57460.1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42603.62777777783</v>
      </c>
      <c r="M554" s="21">
        <f t="shared" si="48"/>
        <v>57460.1</v>
      </c>
    </row>
    <row r="555" spans="1:14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4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54697.4</v>
      </c>
      <c r="H556" s="21">
        <v>54697.4</v>
      </c>
      <c r="I556" s="21"/>
      <c r="J556" s="146">
        <v>13506.503174603175</v>
      </c>
      <c r="K556" s="146">
        <v>27013.006349206349</v>
      </c>
      <c r="L556" s="146">
        <v>40537.356349206399</v>
      </c>
      <c r="M556" s="146">
        <f>+G556</f>
        <v>54697.4</v>
      </c>
    </row>
    <row r="557" spans="1:14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4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4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4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75321.7</v>
      </c>
      <c r="H560" s="21">
        <f t="shared" ref="H560:M560" si="49">SUM(H562:H563)</f>
        <v>75321.7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55473.330952380937</v>
      </c>
      <c r="M560" s="21">
        <f t="shared" si="49"/>
        <v>75321.7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ht="27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56574.6</v>
      </c>
      <c r="H563" s="21">
        <v>56574.6</v>
      </c>
      <c r="I563" s="21"/>
      <c r="J563" s="146">
        <v>14411.211111111112</v>
      </c>
      <c r="K563" s="146">
        <v>28822.422222222223</v>
      </c>
      <c r="L563" s="146">
        <v>41466.072222222203</v>
      </c>
      <c r="M563" s="146">
        <f>+G563</f>
        <v>56574.6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>+G568+G569+G570</f>
        <v>586357.70000000007</v>
      </c>
      <c r="H566" s="21">
        <f t="shared" ref="H566:M566" si="50">+H568+H569+H570</f>
        <v>586357.70000000007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435032.72182539676</v>
      </c>
      <c r="M566" s="21">
        <f t="shared" si="50"/>
        <v>586357.70000000007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33383.9</v>
      </c>
      <c r="H568" s="21">
        <v>33383.9</v>
      </c>
      <c r="I568" s="21"/>
      <c r="J568" s="146">
        <v>10474.038888888888</v>
      </c>
      <c r="K568" s="146">
        <v>16465.677777777801</v>
      </c>
      <c r="L568" s="146">
        <v>24691.052777777801</v>
      </c>
      <c r="M568" s="146">
        <f>+G568</f>
        <v>33383.9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550473.80000000005</v>
      </c>
      <c r="H569" s="21">
        <v>550473.80000000005</v>
      </c>
      <c r="I569" s="21"/>
      <c r="J569" s="146">
        <v>136049.10952380951</v>
      </c>
      <c r="K569" s="146">
        <v>272098.21904761903</v>
      </c>
      <c r="L569" s="146">
        <v>407841.66904761898</v>
      </c>
      <c r="M569" s="146">
        <f>+G569</f>
        <v>550473.80000000005</v>
      </c>
    </row>
    <row r="570" spans="1:13" ht="27" x14ac:dyDescent="0.25">
      <c r="A570" s="64"/>
      <c r="B570" s="64"/>
      <c r="C570" s="64"/>
      <c r="D570" s="64"/>
      <c r="E570" s="71" t="s">
        <v>569</v>
      </c>
      <c r="F570" s="64" t="s">
        <v>76</v>
      </c>
      <c r="G570" s="21">
        <f>SUM(H570:I570)</f>
        <v>2500</v>
      </c>
      <c r="H570" s="21">
        <v>2500</v>
      </c>
      <c r="I570" s="21"/>
      <c r="J570" s="21">
        <v>0</v>
      </c>
      <c r="K570" s="21">
        <v>2300</v>
      </c>
      <c r="L570" s="21">
        <v>2500</v>
      </c>
      <c r="M570" s="146">
        <f>+G570</f>
        <v>2500</v>
      </c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12700</v>
      </c>
      <c r="H585" s="21">
        <f t="shared" si="51"/>
        <v>2000</v>
      </c>
      <c r="I585" s="21">
        <f t="shared" si="51"/>
        <v>10700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10249.603174603173</v>
      </c>
      <c r="M585" s="21">
        <f t="shared" si="51"/>
        <v>12700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8200</v>
      </c>
      <c r="H590" s="21"/>
      <c r="I590" s="21">
        <v>8200</v>
      </c>
      <c r="J590" s="146">
        <v>1230.1587301587301</v>
      </c>
      <c r="K590" s="146">
        <v>2460.3174603174602</v>
      </c>
      <c r="L590" s="146">
        <v>6910.3174603174602</v>
      </c>
      <c r="M590" s="146">
        <f>+G590</f>
        <v>8200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ht="27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17200</v>
      </c>
      <c r="H607" s="21">
        <f t="shared" si="52"/>
        <v>17200</v>
      </c>
      <c r="I607" s="21">
        <f t="shared" si="52"/>
        <v>0</v>
      </c>
      <c r="J607" s="21">
        <f t="shared" si="52"/>
        <v>5215.8730158730159</v>
      </c>
      <c r="K607" s="21">
        <f t="shared" si="52"/>
        <v>10431.746031746001</v>
      </c>
      <c r="L607" s="21">
        <f t="shared" si="52"/>
        <v>10731.746031746001</v>
      </c>
      <c r="M607" s="21">
        <f t="shared" si="52"/>
        <v>17200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17200</v>
      </c>
      <c r="H612" s="21">
        <f t="shared" ref="H612:M612" si="53">+H613+H614</f>
        <v>17200</v>
      </c>
      <c r="I612" s="21">
        <f t="shared" si="53"/>
        <v>0</v>
      </c>
      <c r="J612" s="21">
        <f t="shared" si="53"/>
        <v>5215.8730158730159</v>
      </c>
      <c r="K612" s="21">
        <f t="shared" si="53"/>
        <v>10431.746031746001</v>
      </c>
      <c r="L612" s="21">
        <f t="shared" si="53"/>
        <v>10731.746031746001</v>
      </c>
      <c r="M612" s="21">
        <f t="shared" si="53"/>
        <v>17200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17200</v>
      </c>
      <c r="H613" s="21">
        <v>17200</v>
      </c>
      <c r="I613" s="21"/>
      <c r="J613" s="146">
        <v>5215.8730158730159</v>
      </c>
      <c r="K613" s="146">
        <v>10431.746031746001</v>
      </c>
      <c r="L613" s="146">
        <v>10731.746031746001</v>
      </c>
      <c r="M613" s="146">
        <f>+G613</f>
        <v>17200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ht="27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26314.6</v>
      </c>
      <c r="H627" s="21">
        <f t="shared" ref="H627:M627" si="54">H628</f>
        <v>26314.6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26314.6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26314.6</v>
      </c>
      <c r="H628" s="21">
        <f t="shared" si="55"/>
        <v>26314.6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26314.6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493</v>
      </c>
      <c r="F631" s="64">
        <v>4861</v>
      </c>
      <c r="G631" s="21">
        <f>SUM(H631:I631)</f>
        <v>26314.6</v>
      </c>
      <c r="H631" s="21">
        <v>26314.6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26314.6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816161.88399999996</v>
      </c>
      <c r="H635" s="21">
        <f t="shared" si="56"/>
        <v>816161.88399999996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615444.47542857146</v>
      </c>
      <c r="M635" s="21">
        <f t="shared" si="56"/>
        <v>816161.88399999996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769947.18400000001</v>
      </c>
      <c r="H637" s="21">
        <f t="shared" si="57"/>
        <v>769947.18400000001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580927.71193650796</v>
      </c>
      <c r="M637" s="21">
        <f t="shared" si="57"/>
        <v>769947.18400000001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769947.18400000001</v>
      </c>
      <c r="H639" s="21">
        <f t="shared" ref="H639:M639" si="58">+H640</f>
        <v>769947.18400000001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580927.71193650796</v>
      </c>
      <c r="M639" s="21">
        <f t="shared" si="58"/>
        <v>769947.18400000001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769947.18400000001</v>
      </c>
      <c r="H640" s="21">
        <f>779947.184-10000</f>
        <v>769947.18400000001</v>
      </c>
      <c r="I640" s="21"/>
      <c r="J640" s="146">
        <v>202197.95796825399</v>
      </c>
      <c r="K640" s="146">
        <v>392031.91593650798</v>
      </c>
      <c r="L640" s="146">
        <v>580927.71193650796</v>
      </c>
      <c r="M640" s="146">
        <f>+G640</f>
        <v>769947.18400000001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47677</v>
      </c>
      <c r="H704" s="21">
        <f t="shared" si="60"/>
        <v>47677</v>
      </c>
      <c r="I704" s="21">
        <f t="shared" si="60"/>
        <v>0</v>
      </c>
      <c r="J704" s="21">
        <f t="shared" si="60"/>
        <v>18347.634920634937</v>
      </c>
      <c r="K704" s="21">
        <f t="shared" si="60"/>
        <v>27824.301587301601</v>
      </c>
      <c r="L704" s="21">
        <f t="shared" si="60"/>
        <v>40903.5873015873</v>
      </c>
      <c r="M704" s="21">
        <f t="shared" si="60"/>
        <v>47677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17370</v>
      </c>
      <c r="H723" s="21">
        <f t="shared" ref="H723:M723" si="62">+H725</f>
        <v>17370</v>
      </c>
      <c r="I723" s="21">
        <f t="shared" si="62"/>
        <v>0</v>
      </c>
      <c r="J723" s="21">
        <f t="shared" si="62"/>
        <v>10855.714285714301</v>
      </c>
      <c r="K723" s="21">
        <f t="shared" si="62"/>
        <v>10855.714285714301</v>
      </c>
      <c r="L723" s="21">
        <f t="shared" si="62"/>
        <v>17370</v>
      </c>
      <c r="M723" s="21">
        <f t="shared" si="62"/>
        <v>17370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17370</v>
      </c>
      <c r="H725" s="21">
        <f t="shared" ref="H725:M725" si="63">+H727</f>
        <v>17370</v>
      </c>
      <c r="I725" s="21">
        <f t="shared" si="63"/>
        <v>0</v>
      </c>
      <c r="J725" s="21">
        <f t="shared" si="63"/>
        <v>10855.714285714301</v>
      </c>
      <c r="K725" s="21">
        <f t="shared" si="63"/>
        <v>10855.714285714301</v>
      </c>
      <c r="L725" s="21">
        <f t="shared" si="63"/>
        <v>17370</v>
      </c>
      <c r="M725" s="21">
        <f t="shared" si="63"/>
        <v>17370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17370</v>
      </c>
      <c r="H727" s="21">
        <v>17370</v>
      </c>
      <c r="I727" s="21"/>
      <c r="J727" s="146">
        <v>10855.714285714301</v>
      </c>
      <c r="K727" s="146">
        <v>10855.714285714301</v>
      </c>
      <c r="L727" s="146">
        <v>17370</v>
      </c>
      <c r="M727" s="146">
        <f>+G727</f>
        <v>17370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40:M48 M39 J35:M38 M34 J21:M33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54 J456:M461 J455:K455 M455" name="Range1_14"/>
    <protectedRange sqref="J543:M543" name="Range1_15"/>
    <protectedRange sqref="J544:M545 J547:M550 J546 M546" name="Range1_16"/>
    <protectedRange sqref="J556:M559" name="Range1_17"/>
    <protectedRange sqref="J562:M563" name="Range1_18"/>
    <protectedRange sqref="J568:M569 J776:M776 M570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 L34" name="Range1_32"/>
    <protectedRange sqref="J97:L97" name="Range1_33"/>
  </protectedRanges>
  <autoFilter ref="A14:N776" xr:uid="{00000000-0009-0000-0000-000005000000}"/>
  <mergeCells count="18"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</mergeCells>
  <pageMargins left="1.2" right="0.2" top="0.25" bottom="0.25" header="0" footer="0"/>
  <pageSetup paperSize="9" scale="58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2" t="s">
        <v>912</v>
      </c>
      <c r="B2" s="342"/>
      <c r="C2" s="342"/>
      <c r="D2" s="342"/>
      <c r="E2" s="342"/>
      <c r="F2" s="342"/>
      <c r="G2" s="342"/>
      <c r="H2" s="342"/>
      <c r="I2" s="342"/>
    </row>
    <row r="3" spans="1:9" ht="15" customHeight="1" x14ac:dyDescent="0.3">
      <c r="A3" s="342"/>
      <c r="B3" s="342"/>
      <c r="C3" s="342"/>
      <c r="D3" s="342"/>
      <c r="E3" s="342"/>
      <c r="F3" s="342"/>
      <c r="G3" s="342"/>
      <c r="H3" s="342"/>
      <c r="I3" s="342"/>
    </row>
    <row r="4" spans="1:9" ht="15" customHeight="1" x14ac:dyDescent="0.3">
      <c r="A4" s="342"/>
      <c r="B4" s="342"/>
      <c r="C4" s="342"/>
      <c r="D4" s="342"/>
      <c r="E4" s="342"/>
      <c r="F4" s="342"/>
      <c r="G4" s="342"/>
      <c r="H4" s="342"/>
      <c r="I4" s="342"/>
    </row>
    <row r="5" spans="1:9" ht="16.5" customHeight="1" x14ac:dyDescent="0.3">
      <c r="A5" s="342"/>
      <c r="B5" s="342"/>
      <c r="C5" s="342"/>
      <c r="D5" s="342"/>
      <c r="E5" s="342"/>
      <c r="F5" s="342"/>
      <c r="G5" s="342"/>
      <c r="H5" s="342"/>
      <c r="I5" s="342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3" t="s">
        <v>870</v>
      </c>
      <c r="I7" s="344"/>
    </row>
    <row r="8" spans="1:9" ht="15" customHeight="1" x14ac:dyDescent="0.3">
      <c r="A8" s="171"/>
      <c r="B8" s="172"/>
      <c r="C8" s="173" t="s">
        <v>871</v>
      </c>
      <c r="D8" s="345" t="s">
        <v>872</v>
      </c>
      <c r="E8" s="346"/>
      <c r="F8" s="173" t="s">
        <v>1008</v>
      </c>
      <c r="G8" s="345" t="s">
        <v>873</v>
      </c>
      <c r="H8" s="347"/>
      <c r="I8" s="346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4673481.3920000009</v>
      </c>
      <c r="G11" s="182">
        <f t="shared" si="0"/>
        <v>-489087.76129999995</v>
      </c>
      <c r="H11" s="182">
        <f t="shared" si="0"/>
        <v>-44453.378999999884</v>
      </c>
      <c r="I11" s="182">
        <f t="shared" si="0"/>
        <v>-448454.19799999986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1262045.4060000002</v>
      </c>
      <c r="G12" s="182">
        <f t="shared" si="1"/>
        <v>286409.38530000002</v>
      </c>
      <c r="H12" s="182">
        <f t="shared" si="1"/>
        <v>115358.43500000001</v>
      </c>
      <c r="I12" s="182">
        <f t="shared" si="1"/>
        <v>84458.716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133764.894</v>
      </c>
      <c r="G19" s="182">
        <f t="shared" si="4"/>
        <v>48283.5</v>
      </c>
      <c r="H19" s="182">
        <f t="shared" si="4"/>
        <v>24033.694000000003</v>
      </c>
      <c r="I19" s="182">
        <f t="shared" si="4"/>
        <v>24033.694000000003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19625</v>
      </c>
      <c r="G20" s="187">
        <f t="shared" ref="G20:G36" si="5">+F20-C20</f>
        <v>16302</v>
      </c>
      <c r="H20" s="187">
        <f t="shared" ref="H20:H36" si="6">+F20-D20</f>
        <v>9220</v>
      </c>
      <c r="I20" s="187">
        <f t="shared" ref="I20:I36" si="7">+F20-E20</f>
        <v>9220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51500</v>
      </c>
      <c r="G39" s="182">
        <f t="shared" si="8"/>
        <v>4485.9109999999982</v>
      </c>
      <c r="H39" s="182">
        <f t="shared" si="8"/>
        <v>13700</v>
      </c>
      <c r="I39" s="182">
        <f t="shared" si="8"/>
        <v>13700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39000</v>
      </c>
      <c r="G41" s="187">
        <f>+F41-C41</f>
        <v>3845.0109999999986</v>
      </c>
      <c r="H41" s="187">
        <f>+F41-D41</f>
        <v>13700</v>
      </c>
      <c r="I41" s="187">
        <f>+F41-E41</f>
        <v>13700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822966.28600000008</v>
      </c>
      <c r="G67" s="182">
        <f t="shared" si="20"/>
        <v>128942.22940000001</v>
      </c>
      <c r="H67" s="182">
        <f t="shared" si="20"/>
        <v>48316.58600000001</v>
      </c>
      <c r="I67" s="182">
        <f t="shared" si="20"/>
        <v>48316.58600000001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597559.5</v>
      </c>
      <c r="G81" s="182">
        <f t="shared" si="24"/>
        <v>86678.700899999996</v>
      </c>
      <c r="H81" s="182">
        <f t="shared" si="24"/>
        <v>4217.8000000000029</v>
      </c>
      <c r="I81" s="182">
        <f t="shared" si="24"/>
        <v>4217.8000000000029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131000</v>
      </c>
      <c r="G106" s="187">
        <f t="shared" si="30"/>
        <v>45829.490000000005</v>
      </c>
      <c r="H106" s="187">
        <f t="shared" si="31"/>
        <v>91000</v>
      </c>
      <c r="I106" s="187">
        <f t="shared" si="32"/>
        <v>91000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56600</v>
      </c>
      <c r="G117" s="182">
        <f t="shared" si="36"/>
        <v>51969.033499999998</v>
      </c>
      <c r="H117" s="182">
        <f t="shared" si="36"/>
        <v>50100</v>
      </c>
      <c r="I117" s="182">
        <f t="shared" si="36"/>
        <v>50100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56600</v>
      </c>
      <c r="G120" s="193">
        <f t="shared" si="37"/>
        <v>51969.033499999998</v>
      </c>
      <c r="H120" s="193">
        <f t="shared" si="38"/>
        <v>50100</v>
      </c>
      <c r="I120" s="193">
        <f t="shared" si="39"/>
        <v>50100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2085011.6920000003</v>
      </c>
      <c r="G122" s="198">
        <f t="shared" si="37"/>
        <v>453776.0177000002</v>
      </c>
      <c r="H122" s="198">
        <f t="shared" si="38"/>
        <v>173934.42100000032</v>
      </c>
      <c r="I122" s="198">
        <f t="shared" si="39"/>
        <v>143034.70200000028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4539089.6919999998</v>
      </c>
      <c r="G123" s="198">
        <f t="shared" si="37"/>
        <v>2156652.3075999999</v>
      </c>
      <c r="H123" s="198">
        <f t="shared" si="38"/>
        <v>2453053.2209999999</v>
      </c>
      <c r="I123" s="198">
        <f t="shared" si="39"/>
        <v>2422153.5019999999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8" t="s">
        <v>869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</row>
    <row r="2" spans="1:18" s="19" customFormat="1" ht="13.5" customHeight="1" x14ac:dyDescent="0.25">
      <c r="A2" s="351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3"/>
    </row>
    <row r="3" spans="1:18" s="19" customFormat="1" ht="13.5" customHeight="1" x14ac:dyDescent="0.25">
      <c r="A3" s="351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3"/>
    </row>
    <row r="4" spans="1:18" s="19" customFormat="1" ht="13.5" customHeight="1" x14ac:dyDescent="0.25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18" ht="59.25" customHeight="1" x14ac:dyDescent="0.25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</row>
    <row r="6" spans="1:18" ht="51" customHeight="1" x14ac:dyDescent="0.2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1" t="s">
        <v>143</v>
      </c>
      <c r="B8" s="341" t="s">
        <v>144</v>
      </c>
      <c r="C8" s="337" t="s">
        <v>145</v>
      </c>
      <c r="D8" s="330" t="s">
        <v>146</v>
      </c>
      <c r="E8" s="357" t="s">
        <v>147</v>
      </c>
      <c r="F8" s="336" t="s">
        <v>148</v>
      </c>
      <c r="G8" s="155" t="s">
        <v>871</v>
      </c>
      <c r="H8" s="359" t="s">
        <v>872</v>
      </c>
      <c r="I8" s="360"/>
      <c r="J8" s="155" t="s">
        <v>1008</v>
      </c>
      <c r="K8" s="361" t="s">
        <v>154</v>
      </c>
      <c r="L8" s="362"/>
      <c r="M8" s="359" t="s">
        <v>873</v>
      </c>
      <c r="N8" s="363"/>
      <c r="O8" s="360"/>
    </row>
    <row r="9" spans="1:18" ht="113.25" customHeight="1" x14ac:dyDescent="0.25">
      <c r="A9" s="331"/>
      <c r="B9" s="331"/>
      <c r="C9" s="331"/>
      <c r="D9" s="331"/>
      <c r="E9" s="358"/>
      <c r="F9" s="336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6842674.6247999975</v>
      </c>
      <c r="K11" s="160">
        <f t="shared" si="0"/>
        <v>4704666.8419999992</v>
      </c>
      <c r="L11" s="160">
        <f>L12+L130+L165+L221+L356+L410+L465+L539+L637+L706</f>
        <v>2484892.4827999994</v>
      </c>
      <c r="M11" s="160">
        <f t="shared" si="0"/>
        <v>2293895.8869999978</v>
      </c>
      <c r="N11" s="160">
        <f t="shared" si="0"/>
        <v>2209380.5537999985</v>
      </c>
      <c r="O11" s="160">
        <f t="shared" si="0"/>
        <v>698893.60979999846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882530.76199999964</v>
      </c>
      <c r="K12" s="160">
        <f t="shared" si="1"/>
        <v>852878.36199999962</v>
      </c>
      <c r="L12" s="160">
        <f t="shared" si="1"/>
        <v>29652.400000000001</v>
      </c>
      <c r="M12" s="160">
        <f t="shared" si="1"/>
        <v>167599.48219999945</v>
      </c>
      <c r="N12" s="160">
        <f t="shared" si="1"/>
        <v>78735.190999999497</v>
      </c>
      <c r="O12" s="160">
        <f t="shared" si="1"/>
        <v>114846.6619999995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699620.76199999964</v>
      </c>
      <c r="K14" s="160">
        <f t="shared" si="2"/>
        <v>682128.36199999962</v>
      </c>
      <c r="L14" s="160">
        <f t="shared" si="2"/>
        <v>17492.400000000001</v>
      </c>
      <c r="M14" s="160">
        <f t="shared" si="2"/>
        <v>179232.46819999945</v>
      </c>
      <c r="N14" s="160">
        <f t="shared" si="2"/>
        <v>81452.790999999488</v>
      </c>
      <c r="O14" s="160">
        <f t="shared" si="2"/>
        <v>81814.261999999493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699620.76199999964</v>
      </c>
      <c r="K16" s="160">
        <f t="shared" si="3"/>
        <v>682128.36199999962</v>
      </c>
      <c r="L16" s="160">
        <f t="shared" si="3"/>
        <v>17492.400000000001</v>
      </c>
      <c r="M16" s="160">
        <f t="shared" si="3"/>
        <v>179232.46819999945</v>
      </c>
      <c r="N16" s="160">
        <f t="shared" si="3"/>
        <v>81452.790999999488</v>
      </c>
      <c r="O16" s="160">
        <f t="shared" si="3"/>
        <v>81814.261999999493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698758.36199999962</v>
      </c>
      <c r="K18" s="160">
        <f t="shared" si="4"/>
        <v>682128.36199999962</v>
      </c>
      <c r="L18" s="160">
        <f t="shared" si="4"/>
        <v>16630</v>
      </c>
      <c r="M18" s="160">
        <f t="shared" si="4"/>
        <v>180733.14419999946</v>
      </c>
      <c r="N18" s="160">
        <f t="shared" si="4"/>
        <v>82090.390999999494</v>
      </c>
      <c r="O18" s="160">
        <f t="shared" si="4"/>
        <v>83454.361999999499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+'4.Gorcarakan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20126.0789999995</v>
      </c>
      <c r="K21" s="21">
        <f>+'4.Gorcarakan ev tntesagitakan'!G23</f>
        <v>20126.0789999995</v>
      </c>
      <c r="L21" s="21"/>
      <c r="M21" s="21">
        <f t="shared" si="6"/>
        <v>1380.2123999994983</v>
      </c>
      <c r="N21" s="21">
        <f t="shared" si="7"/>
        <v>-2434.021000000499</v>
      </c>
      <c r="O21" s="21">
        <f t="shared" si="8"/>
        <v>-5673.4210000005005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+'4.Gorcarakan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12500</v>
      </c>
      <c r="K24" s="21">
        <f>+'4.Gorcarakan ev tntesagitakan'!G26</f>
        <v>12500</v>
      </c>
      <c r="L24" s="21"/>
      <c r="M24" s="21">
        <f t="shared" si="6"/>
        <v>5291</v>
      </c>
      <c r="N24" s="21">
        <f t="shared" si="7"/>
        <v>10500</v>
      </c>
      <c r="O24" s="21">
        <f t="shared" si="8"/>
        <v>2500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+'4.Gorcarakan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+'4.Gorcarakan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+'4.Gorcarakan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10980</v>
      </c>
      <c r="K33" s="21">
        <f>+'4.Gorcarakan ev tntesagitakan'!G34</f>
        <v>10980</v>
      </c>
      <c r="L33" s="21"/>
      <c r="M33" s="21">
        <f t="shared" si="6"/>
        <v>4625.3</v>
      </c>
      <c r="N33" s="21">
        <f t="shared" si="7"/>
        <v>5980</v>
      </c>
      <c r="O33" s="21">
        <f t="shared" si="8"/>
        <v>5980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18700</v>
      </c>
      <c r="K34" s="21">
        <f>+'4.Gorcarakan ev tntesagitakan'!G35</f>
        <v>18700</v>
      </c>
      <c r="L34" s="21"/>
      <c r="M34" s="21">
        <f t="shared" si="6"/>
        <v>3433.8109999999997</v>
      </c>
      <c r="N34" s="21">
        <f t="shared" si="7"/>
        <v>700</v>
      </c>
      <c r="O34" s="21">
        <f t="shared" si="8"/>
        <v>700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2844</v>
      </c>
      <c r="K35" s="21">
        <f>+'4.Gorcarakan ev tntesagitakan'!G37</f>
        <v>2844</v>
      </c>
      <c r="L35" s="21"/>
      <c r="M35" s="21">
        <f t="shared" si="6"/>
        <v>2491</v>
      </c>
      <c r="N35" s="21">
        <f t="shared" si="7"/>
        <v>1344</v>
      </c>
      <c r="O35" s="21">
        <f t="shared" si="8"/>
        <v>1344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21128.799999999999</v>
      </c>
      <c r="K37" s="21">
        <f>+'4.Gorcarakan ev tntesagitakan'!G39</f>
        <v>21128.799999999999</v>
      </c>
      <c r="L37" s="21"/>
      <c r="M37" s="21">
        <f t="shared" si="6"/>
        <v>9328.2703999999994</v>
      </c>
      <c r="N37" s="21">
        <f t="shared" si="7"/>
        <v>8628.7999999999993</v>
      </c>
      <c r="O37" s="21">
        <f t="shared" si="8"/>
        <v>8628.7999999999993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8172</v>
      </c>
      <c r="K38" s="21">
        <f>+'4.Gorcarakan ev tntesagitakan'!G40</f>
        <v>8172</v>
      </c>
      <c r="L38" s="21"/>
      <c r="M38" s="21">
        <f t="shared" si="6"/>
        <v>3828.26</v>
      </c>
      <c r="N38" s="21">
        <f t="shared" si="7"/>
        <v>4172</v>
      </c>
      <c r="O38" s="21">
        <f t="shared" si="8"/>
        <v>2172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6050.3</v>
      </c>
      <c r="K39" s="21">
        <f>+'4.Gorcarakan ev tntesagitakan'!G41</f>
        <v>6050.3</v>
      </c>
      <c r="L39" s="21"/>
      <c r="M39" s="21">
        <f t="shared" si="6"/>
        <v>4130.3</v>
      </c>
      <c r="N39" s="21">
        <f t="shared" si="7"/>
        <v>4050.3</v>
      </c>
      <c r="O39" s="21">
        <f t="shared" si="8"/>
        <v>4050.3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+'4.Gorcarakan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+'4.Gorcarakan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17910</v>
      </c>
      <c r="K93" s="160">
        <f t="shared" si="16"/>
        <v>5750</v>
      </c>
      <c r="L93" s="160">
        <f t="shared" si="16"/>
        <v>12160</v>
      </c>
      <c r="M93" s="160">
        <f t="shared" si="16"/>
        <v>6640.0870000000004</v>
      </c>
      <c r="N93" s="160">
        <f t="shared" si="16"/>
        <v>-4196</v>
      </c>
      <c r="O93" s="160">
        <f t="shared" si="16"/>
        <v>-6946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17910</v>
      </c>
      <c r="K95" s="21">
        <f t="shared" si="17"/>
        <v>5750</v>
      </c>
      <c r="L95" s="21">
        <f t="shared" si="17"/>
        <v>12160</v>
      </c>
      <c r="M95" s="21">
        <f t="shared" si="17"/>
        <v>6640.0870000000004</v>
      </c>
      <c r="N95" s="21">
        <f t="shared" si="17"/>
        <v>-4196</v>
      </c>
      <c r="O95" s="21">
        <f t="shared" si="17"/>
        <v>-6946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5750</v>
      </c>
      <c r="K97" s="21">
        <f>+'4.Gorcarakan ev tntesagitakan'!G96</f>
        <v>5750</v>
      </c>
      <c r="L97" s="21"/>
      <c r="M97" s="21">
        <f>+J97-G97</f>
        <v>1709</v>
      </c>
      <c r="N97" s="21">
        <f>+J97-H97</f>
        <v>-5196</v>
      </c>
      <c r="O97" s="21">
        <f>+J97-I97</f>
        <v>-696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165000</v>
      </c>
      <c r="K100" s="160">
        <f t="shared" si="18"/>
        <v>165000</v>
      </c>
      <c r="L100" s="160">
        <f t="shared" si="18"/>
        <v>0</v>
      </c>
      <c r="M100" s="160">
        <f t="shared" si="18"/>
        <v>-8773.2229999999872</v>
      </c>
      <c r="N100" s="160">
        <f t="shared" si="18"/>
        <v>11037.8</v>
      </c>
      <c r="O100" s="160">
        <f t="shared" si="18"/>
        <v>49537.8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165000</v>
      </c>
      <c r="K102" s="21">
        <f t="shared" si="19"/>
        <v>165000</v>
      </c>
      <c r="L102" s="21">
        <f t="shared" si="19"/>
        <v>0</v>
      </c>
      <c r="M102" s="21">
        <f t="shared" si="19"/>
        <v>-8773.2229999999872</v>
      </c>
      <c r="N102" s="21">
        <f t="shared" si="19"/>
        <v>11037.8</v>
      </c>
      <c r="O102" s="21">
        <f t="shared" si="19"/>
        <v>49537.8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39000</v>
      </c>
      <c r="K104" s="160">
        <f t="shared" si="20"/>
        <v>39000</v>
      </c>
      <c r="L104" s="160">
        <f t="shared" si="20"/>
        <v>0</v>
      </c>
      <c r="M104" s="160">
        <f t="shared" si="20"/>
        <v>16281.174999999999</v>
      </c>
      <c r="N104" s="160">
        <f t="shared" si="20"/>
        <v>15037.8</v>
      </c>
      <c r="O104" s="160">
        <f t="shared" si="20"/>
        <v>13537.8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10000</v>
      </c>
      <c r="K105" s="21">
        <f>+'4.Gorcarakan ev tntesagitakan'!G103</f>
        <v>10000</v>
      </c>
      <c r="L105" s="21"/>
      <c r="M105" s="21">
        <f>+J105-G105</f>
        <v>4616.5</v>
      </c>
      <c r="N105" s="21">
        <f>+J105-H105</f>
        <v>4456.2</v>
      </c>
      <c r="O105" s="21">
        <f>+J105-I105</f>
        <v>2956.2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29000</v>
      </c>
      <c r="K106" s="21">
        <f>+'4.Gorcarakan ev tntesagitakan'!G104</f>
        <v>29000</v>
      </c>
      <c r="L106" s="21"/>
      <c r="M106" s="21">
        <f>+J106-G106</f>
        <v>11664.674999999999</v>
      </c>
      <c r="N106" s="21">
        <f>+J106-H106</f>
        <v>10581.599999999999</v>
      </c>
      <c r="O106" s="21">
        <f>+J106-I106</f>
        <v>10581.599999999999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126000</v>
      </c>
      <c r="K108" s="160">
        <f t="shared" si="21"/>
        <v>126000</v>
      </c>
      <c r="L108" s="160">
        <f t="shared" si="21"/>
        <v>0</v>
      </c>
      <c r="M108" s="160">
        <f t="shared" si="21"/>
        <v>-25054.397999999986</v>
      </c>
      <c r="N108" s="160">
        <f t="shared" si="21"/>
        <v>-4000</v>
      </c>
      <c r="O108" s="160">
        <f t="shared" si="21"/>
        <v>36000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126000</v>
      </c>
      <c r="K109" s="21">
        <f>+'4.Gorcarakan ev tntesagitakan'!G107</f>
        <v>126000</v>
      </c>
      <c r="L109" s="21"/>
      <c r="M109" s="21">
        <f>+J109-G109</f>
        <v>-25054.397999999986</v>
      </c>
      <c r="N109" s="21">
        <f>+J109-H109</f>
        <v>-4000</v>
      </c>
      <c r="O109" s="21">
        <f>+J109-I109</f>
        <v>36000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32000</v>
      </c>
      <c r="K113" s="21">
        <f>+'4.Gorcarakan ev tntesagitakan'!G111</f>
        <v>32000</v>
      </c>
      <c r="L113" s="21"/>
      <c r="M113" s="21">
        <f>+J113-G113</f>
        <v>32000</v>
      </c>
      <c r="N113" s="21">
        <f>+J113-H113</f>
        <v>32000</v>
      </c>
      <c r="O113" s="21">
        <f>+J113-I113</f>
        <v>-8000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+'4.Gorcarakan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+'4.Gorcarakan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+'4.Gorcarakan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771273.92579999892</v>
      </c>
      <c r="K221" s="160">
        <f t="shared" si="29"/>
        <v>166245.579999999</v>
      </c>
      <c r="L221" s="160">
        <f t="shared" si="29"/>
        <v>605028.34579999978</v>
      </c>
      <c r="M221" s="160">
        <f t="shared" si="29"/>
        <v>-335721.79990000138</v>
      </c>
      <c r="N221" s="160">
        <f t="shared" si="29"/>
        <v>439170.92579999892</v>
      </c>
      <c r="O221" s="160">
        <f t="shared" si="29"/>
        <v>-894499.58920000121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3225351.9257999989</v>
      </c>
      <c r="K281" s="160">
        <f t="shared" si="30"/>
        <v>166245.579999999</v>
      </c>
      <c r="L281" s="160">
        <f t="shared" si="30"/>
        <v>3059106.3457999998</v>
      </c>
      <c r="M281" s="160">
        <f t="shared" si="30"/>
        <v>1367154.4899999986</v>
      </c>
      <c r="N281" s="160">
        <f t="shared" si="30"/>
        <v>2718289.7257999987</v>
      </c>
      <c r="O281" s="160">
        <f t="shared" si="30"/>
        <v>1384619.2107999986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3225351.9257999989</v>
      </c>
      <c r="K283" s="160">
        <f t="shared" si="31"/>
        <v>166245.579999999</v>
      </c>
      <c r="L283" s="160">
        <f t="shared" si="31"/>
        <v>3059106.3457999998</v>
      </c>
      <c r="M283" s="160">
        <f t="shared" si="31"/>
        <v>1367154.4899999986</v>
      </c>
      <c r="N283" s="160">
        <f t="shared" si="31"/>
        <v>2718289.7257999987</v>
      </c>
      <c r="O283" s="160">
        <f t="shared" si="31"/>
        <v>1384619.2107999986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5000</v>
      </c>
      <c r="K285" s="21">
        <f>+'4.Gorcarakan ev tntesagitakan'!G281</f>
        <v>5000</v>
      </c>
      <c r="L285" s="21"/>
      <c r="M285" s="21">
        <f t="shared" ref="M285:M291" si="32">+J285-G285</f>
        <v>2780</v>
      </c>
      <c r="N285" s="21">
        <f t="shared" ref="N285:N291" si="33">+J285-H285</f>
        <v>2000</v>
      </c>
      <c r="O285" s="21">
        <f t="shared" ref="O285:O291" si="34">+J285-I285</f>
        <v>2000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144240.579999999</v>
      </c>
      <c r="K286" s="21">
        <f>+'4.Gorcarakan ev tntesagitakan'!G282</f>
        <v>144240.579999999</v>
      </c>
      <c r="L286" s="21"/>
      <c r="M286" s="21">
        <f>+J286-G286</f>
        <v>916.43719999899622</v>
      </c>
      <c r="N286" s="21">
        <f>+J286-H286</f>
        <v>-5759.4200000010023</v>
      </c>
      <c r="O286" s="21">
        <f>+J286-I286</f>
        <v>-32219.420000001002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tntesagitakan'!G283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2457140.8987999996</v>
      </c>
      <c r="K288" s="21"/>
      <c r="L288" s="21">
        <f>+'4.Gorcarakan ev tntesagitakan'!G284</f>
        <v>2457140.8987999996</v>
      </c>
      <c r="M288" s="21">
        <f>+J288-G288</f>
        <v>1662734.0407999996</v>
      </c>
      <c r="N288" s="21">
        <f>+J288-H288</f>
        <v>2140078.6987999994</v>
      </c>
      <c r="O288" s="21">
        <f>+J288-I288</f>
        <v>969898.38379999949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+'4.Gorcarakan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92937.096999999994</v>
      </c>
      <c r="K291" s="21"/>
      <c r="L291" s="21">
        <f>+'4.Gorcarakan ev tntesagitakan'!G286</f>
        <v>92937.096999999994</v>
      </c>
      <c r="M291" s="21">
        <f t="shared" si="32"/>
        <v>67595.861999999994</v>
      </c>
      <c r="N291" s="21">
        <f t="shared" si="33"/>
        <v>72937.096999999994</v>
      </c>
      <c r="O291" s="21">
        <f t="shared" si="34"/>
        <v>12006.896999999997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716505.04600000009</v>
      </c>
      <c r="K356" s="160">
        <f t="shared" si="40"/>
        <v>709355.04600000009</v>
      </c>
      <c r="L356" s="160">
        <f t="shared" si="40"/>
        <v>7150</v>
      </c>
      <c r="M356" s="160">
        <f t="shared" si="40"/>
        <v>208054.71849999996</v>
      </c>
      <c r="N356" s="160">
        <f t="shared" si="40"/>
        <v>92400.145999999979</v>
      </c>
      <c r="O356" s="160">
        <f t="shared" si="40"/>
        <v>66672.145999999979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575287.24600000004</v>
      </c>
      <c r="K358" s="160">
        <f t="shared" si="41"/>
        <v>573287.24600000004</v>
      </c>
      <c r="L358" s="160">
        <f t="shared" si="41"/>
        <v>2000</v>
      </c>
      <c r="M358" s="160">
        <f t="shared" si="41"/>
        <v>156228.52949999998</v>
      </c>
      <c r="N358" s="160">
        <f t="shared" si="41"/>
        <v>65824.845999999976</v>
      </c>
      <c r="O358" s="160">
        <f t="shared" si="41"/>
        <v>45981.845999999976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575287.24600000004</v>
      </c>
      <c r="K360" s="21">
        <f t="shared" si="42"/>
        <v>573287.24600000004</v>
      </c>
      <c r="L360" s="21">
        <f t="shared" si="42"/>
        <v>2000</v>
      </c>
      <c r="M360" s="21">
        <f t="shared" si="42"/>
        <v>156228.52949999998</v>
      </c>
      <c r="N360" s="21">
        <f t="shared" si="42"/>
        <v>65824.845999999976</v>
      </c>
      <c r="O360" s="21">
        <f t="shared" si="42"/>
        <v>45981.845999999976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473704.61599999998</v>
      </c>
      <c r="K362" s="21">
        <f>+'4.Gorcarakan ev tntesagitakan'!G358</f>
        <v>473704.61599999998</v>
      </c>
      <c r="L362" s="21"/>
      <c r="M362" s="21">
        <f t="shared" si="37"/>
        <v>112412.56799999997</v>
      </c>
      <c r="N362" s="21">
        <f t="shared" si="38"/>
        <v>56926.61599999998</v>
      </c>
      <c r="O362" s="21">
        <f t="shared" si="39"/>
        <v>32501.61599999998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0</v>
      </c>
      <c r="K363" s="21">
        <f>+'4.Gorcarakan ev tntesagitakan'!G359</f>
        <v>0</v>
      </c>
      <c r="L363" s="21"/>
      <c r="M363" s="21">
        <f t="shared" si="37"/>
        <v>0</v>
      </c>
      <c r="N363" s="21">
        <f t="shared" si="38"/>
        <v>-2000</v>
      </c>
      <c r="O363" s="21">
        <f t="shared" si="39"/>
        <v>-500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+'4.Gorcarakan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+'4.Gorcarakan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600</v>
      </c>
      <c r="K367" s="21">
        <f>+'4.Gorcarakan ev tntesagitakan'!G362</f>
        <v>600</v>
      </c>
      <c r="L367" s="21"/>
      <c r="M367" s="21">
        <f t="shared" si="37"/>
        <v>-1431.5</v>
      </c>
      <c r="N367" s="21">
        <f t="shared" si="38"/>
        <v>-2294</v>
      </c>
      <c r="O367" s="21">
        <f t="shared" si="39"/>
        <v>-2294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51.4</v>
      </c>
      <c r="K368" s="21">
        <f>+'4.Gorcarakan ev tntesagitakan'!G363</f>
        <v>51.4</v>
      </c>
      <c r="L368" s="21"/>
      <c r="M368" s="21">
        <f t="shared" si="37"/>
        <v>-43.6</v>
      </c>
      <c r="N368" s="21">
        <f t="shared" si="38"/>
        <v>-300</v>
      </c>
      <c r="O368" s="21">
        <f t="shared" si="39"/>
        <v>-300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74199.23</v>
      </c>
      <c r="K371" s="21">
        <f>+'4.Gorcarakan ev tntesagitakan'!G366</f>
        <v>74199.23</v>
      </c>
      <c r="L371" s="21"/>
      <c r="M371" s="21">
        <f t="shared" si="37"/>
        <v>36335.617599999998</v>
      </c>
      <c r="N371" s="21">
        <f t="shared" si="38"/>
        <v>18920.229999999996</v>
      </c>
      <c r="O371" s="21">
        <f t="shared" si="39"/>
        <v>15022.229999999996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6300</v>
      </c>
      <c r="K372" s="21">
        <f>+'4.Gorcarakan ev tntesagitakan'!G367</f>
        <v>6300</v>
      </c>
      <c r="L372" s="21"/>
      <c r="M372" s="21">
        <f t="shared" si="37"/>
        <v>3589.1698999999999</v>
      </c>
      <c r="N372" s="21">
        <f t="shared" si="38"/>
        <v>2170</v>
      </c>
      <c r="O372" s="21">
        <f t="shared" si="39"/>
        <v>-1630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141217.79999999999</v>
      </c>
      <c r="K399" s="160">
        <f t="shared" si="44"/>
        <v>136067.79999999999</v>
      </c>
      <c r="L399" s="160">
        <f t="shared" si="44"/>
        <v>5150</v>
      </c>
      <c r="M399" s="160">
        <f t="shared" si="44"/>
        <v>51826.188999999998</v>
      </c>
      <c r="N399" s="160">
        <f t="shared" si="44"/>
        <v>26575.300000000003</v>
      </c>
      <c r="O399" s="160">
        <f t="shared" si="44"/>
        <v>20690.300000000003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141217.79999999999</v>
      </c>
      <c r="K401" s="21">
        <f t="shared" si="45"/>
        <v>136067.79999999999</v>
      </c>
      <c r="L401" s="21">
        <f t="shared" si="45"/>
        <v>5150</v>
      </c>
      <c r="M401" s="21">
        <f t="shared" si="45"/>
        <v>51826.188999999998</v>
      </c>
      <c r="N401" s="21">
        <f t="shared" si="45"/>
        <v>26575.300000000003</v>
      </c>
      <c r="O401" s="21">
        <f t="shared" si="45"/>
        <v>20690.300000000003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+'4.Gorcarakan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2465</v>
      </c>
      <c r="K405" s="21">
        <f>+'4.Gorcarakan ev tntesagitakan'!G400</f>
        <v>2465</v>
      </c>
      <c r="L405" s="21"/>
      <c r="M405" s="21">
        <f t="shared" si="47"/>
        <v>1105.8399999999999</v>
      </c>
      <c r="N405" s="21">
        <f t="shared" si="48"/>
        <v>-1000</v>
      </c>
      <c r="O405" s="21">
        <f t="shared" si="49"/>
        <v>-1000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10000</v>
      </c>
      <c r="K406" s="21">
        <f>+'4.Gorcarakan ev tntesagitakan'!G401</f>
        <v>10000</v>
      </c>
      <c r="L406" s="21"/>
      <c r="M406" s="21">
        <f t="shared" si="47"/>
        <v>6568.05</v>
      </c>
      <c r="N406" s="21">
        <f t="shared" si="48"/>
        <v>1370.5</v>
      </c>
      <c r="O406" s="21">
        <f t="shared" si="49"/>
        <v>1370.5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5150</v>
      </c>
      <c r="K408" s="21"/>
      <c r="L408" s="21">
        <f>+'4.Gorcarakan ev tntesagitakan'!G404</f>
        <v>5150</v>
      </c>
      <c r="M408" s="21">
        <f t="shared" si="47"/>
        <v>-466.80000000000018</v>
      </c>
      <c r="N408" s="21">
        <f t="shared" si="48"/>
        <v>-2850</v>
      </c>
      <c r="O408" s="21">
        <f t="shared" si="49"/>
        <v>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2184798.8069999996</v>
      </c>
      <c r="K410" s="160">
        <f t="shared" si="50"/>
        <v>352437.07</v>
      </c>
      <c r="L410" s="160">
        <f t="shared" si="50"/>
        <v>1832361.7369999997</v>
      </c>
      <c r="M410" s="160">
        <f t="shared" si="50"/>
        <v>1589637.6758999997</v>
      </c>
      <c r="N410" s="160">
        <f t="shared" si="50"/>
        <v>1493701.9069999997</v>
      </c>
      <c r="O410" s="160">
        <f t="shared" si="50"/>
        <v>1352963.507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146956.4</v>
      </c>
      <c r="K430" s="160">
        <f t="shared" si="51"/>
        <v>140556.4</v>
      </c>
      <c r="L430" s="160">
        <f t="shared" si="51"/>
        <v>6400</v>
      </c>
      <c r="M430" s="160">
        <f t="shared" si="51"/>
        <v>-34440.527499999997</v>
      </c>
      <c r="N430" s="160">
        <f t="shared" si="51"/>
        <v>-39536.100000000006</v>
      </c>
      <c r="O430" s="160">
        <f t="shared" si="51"/>
        <v>-45287.899999999994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146956.4</v>
      </c>
      <c r="K432" s="21">
        <f t="shared" si="52"/>
        <v>140556.4</v>
      </c>
      <c r="L432" s="21">
        <f t="shared" si="52"/>
        <v>6400</v>
      </c>
      <c r="M432" s="21">
        <f t="shared" si="52"/>
        <v>-34440.527499999997</v>
      </c>
      <c r="N432" s="21">
        <f t="shared" si="52"/>
        <v>-39536.100000000006</v>
      </c>
      <c r="O432" s="21">
        <f t="shared" si="52"/>
        <v>-45287.899999999994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136556.4</v>
      </c>
      <c r="K434" s="21">
        <f>+'4.Gorcarakan ev tntesagitakan'!G431</f>
        <v>136556.4</v>
      </c>
      <c r="L434" s="21"/>
      <c r="M434" s="21">
        <f t="shared" ref="M434:M439" si="54">+J434-G434</f>
        <v>-40061.527499999997</v>
      </c>
      <c r="N434" s="21">
        <f t="shared" ref="N434:N439" si="55">+J434-H434</f>
        <v>-43443.600000000006</v>
      </c>
      <c r="O434" s="21">
        <f t="shared" ref="O434:O439" si="56">+J434-I434</f>
        <v>-49195.399999999994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+'4.Gorcarakan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4000</v>
      </c>
      <c r="K436" s="21">
        <f>+'4.Gorcarakan ev tntesagitakan'!G433</f>
        <v>4000</v>
      </c>
      <c r="L436" s="21"/>
      <c r="M436" s="21">
        <f t="shared" si="54"/>
        <v>4000</v>
      </c>
      <c r="N436" s="21">
        <f t="shared" si="55"/>
        <v>-1000</v>
      </c>
      <c r="O436" s="21">
        <f t="shared" si="56"/>
        <v>-1000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2037842.4069999997</v>
      </c>
      <c r="K446" s="160">
        <f t="shared" si="57"/>
        <v>211880.67</v>
      </c>
      <c r="L446" s="160">
        <f t="shared" si="57"/>
        <v>1825961.7369999997</v>
      </c>
      <c r="M446" s="160">
        <f t="shared" si="57"/>
        <v>1624078.2033999998</v>
      </c>
      <c r="N446" s="160">
        <f t="shared" si="57"/>
        <v>1533238.0069999998</v>
      </c>
      <c r="O446" s="160">
        <f t="shared" si="57"/>
        <v>1398251.4069999999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2037842.4069999997</v>
      </c>
      <c r="K448" s="21">
        <f t="shared" si="58"/>
        <v>211880.67</v>
      </c>
      <c r="L448" s="21">
        <f t="shared" si="58"/>
        <v>1825961.7369999997</v>
      </c>
      <c r="M448" s="21">
        <f t="shared" si="58"/>
        <v>1624078.2033999998</v>
      </c>
      <c r="N448" s="21">
        <f t="shared" si="58"/>
        <v>1533238.0069999998</v>
      </c>
      <c r="O448" s="21">
        <f t="shared" si="58"/>
        <v>1398251.4069999999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89354.27</v>
      </c>
      <c r="K450" s="21">
        <f>+'4.Gorcarakan ev tntesagitakan'!G447</f>
        <v>89354.27</v>
      </c>
      <c r="L450" s="21"/>
      <c r="M450" s="21">
        <f t="shared" ref="M450:M464" si="59">+J450-G450</f>
        <v>25499.942000000003</v>
      </c>
      <c r="N450" s="21">
        <f t="shared" ref="N450:N464" si="60">+J450-H450</f>
        <v>17046.270000000004</v>
      </c>
      <c r="O450" s="21">
        <f t="shared" ref="O450:O464" si="61">+J450-I450</f>
        <v>12668.570000000007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100</v>
      </c>
      <c r="K451" s="21">
        <f>+'4.Gorcarakan ev tntesagitakan'!G448</f>
        <v>100</v>
      </c>
      <c r="L451" s="21"/>
      <c r="M451" s="21">
        <f t="shared" si="59"/>
        <v>100</v>
      </c>
      <c r="N451" s="21">
        <f t="shared" si="60"/>
        <v>-538</v>
      </c>
      <c r="O451" s="21">
        <f t="shared" si="61"/>
        <v>-538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2385</v>
      </c>
      <c r="K452" s="21">
        <f>+'4.Gorcarakan ev tntesagitakan'!G449</f>
        <v>2385</v>
      </c>
      <c r="L452" s="21"/>
      <c r="M452" s="21">
        <f t="shared" si="59"/>
        <v>819.45600000000013</v>
      </c>
      <c r="N452" s="21">
        <f t="shared" si="60"/>
        <v>-966</v>
      </c>
      <c r="O452" s="21">
        <f t="shared" si="61"/>
        <v>334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101.5</v>
      </c>
      <c r="K453" s="21">
        <f>+'4.Gorcarakan ev tntesagitakan'!G450</f>
        <v>101.5</v>
      </c>
      <c r="L453" s="21"/>
      <c r="M453" s="21">
        <f t="shared" si="59"/>
        <v>101.5</v>
      </c>
      <c r="N453" s="21">
        <f t="shared" si="60"/>
        <v>-250</v>
      </c>
      <c r="O453" s="21">
        <f t="shared" si="61"/>
        <v>-250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1600</v>
      </c>
      <c r="K454" s="21">
        <f>+'4.Gorcarakan ev tntesagitakan'!G451</f>
        <v>1600</v>
      </c>
      <c r="L454" s="21"/>
      <c r="M454" s="21">
        <f t="shared" si="59"/>
        <v>-246.04999999999995</v>
      </c>
      <c r="N454" s="21">
        <f t="shared" si="60"/>
        <v>-1400</v>
      </c>
      <c r="O454" s="21">
        <f t="shared" si="61"/>
        <v>600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1150</v>
      </c>
      <c r="K455" s="21">
        <f>+'4.Gorcarakan ev tntesagitakan'!G452</f>
        <v>1150</v>
      </c>
      <c r="L455" s="21"/>
      <c r="M455" s="21">
        <f t="shared" si="59"/>
        <v>-981.97400000000016</v>
      </c>
      <c r="N455" s="21">
        <f t="shared" si="60"/>
        <v>-1000</v>
      </c>
      <c r="O455" s="21">
        <f t="shared" si="61"/>
        <v>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31369.9</v>
      </c>
      <c r="K457" s="21">
        <f>+'4.Gorcarakan ev tntesagitakan'!G454</f>
        <v>31369.9</v>
      </c>
      <c r="L457" s="21"/>
      <c r="M457" s="21">
        <f t="shared" si="59"/>
        <v>10242.364700000002</v>
      </c>
      <c r="N457" s="21">
        <f t="shared" si="60"/>
        <v>10369.900000000001</v>
      </c>
      <c r="O457" s="21">
        <f t="shared" si="61"/>
        <v>8731.4000000000015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33000</v>
      </c>
      <c r="K458" s="21">
        <f>+'4.Gorcarakan ev tntesagitakan'!G455</f>
        <v>33000</v>
      </c>
      <c r="L458" s="21"/>
      <c r="M458" s="21">
        <f t="shared" si="59"/>
        <v>18060</v>
      </c>
      <c r="N458" s="21">
        <f t="shared" si="60"/>
        <v>1000</v>
      </c>
      <c r="O458" s="21">
        <f t="shared" si="61"/>
        <v>-1260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1667949.4</v>
      </c>
      <c r="K460" s="21"/>
      <c r="L460" s="21">
        <f>+'4.Gorcarakan ev tntesagitakan'!G457</f>
        <v>1667949.4</v>
      </c>
      <c r="M460" s="21">
        <f t="shared" si="59"/>
        <v>1428010.4325999999</v>
      </c>
      <c r="N460" s="21">
        <f t="shared" si="60"/>
        <v>1362949.4</v>
      </c>
      <c r="O460" s="21">
        <f t="shared" si="61"/>
        <v>1263681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125259.18399999999</v>
      </c>
      <c r="K463" s="21"/>
      <c r="L463" s="21">
        <f>+'4.Gorcarakan ev tntesagitakan'!G460</f>
        <v>125259.18399999999</v>
      </c>
      <c r="M463" s="21">
        <f t="shared" si="59"/>
        <v>96914.483999999997</v>
      </c>
      <c r="N463" s="21">
        <f t="shared" si="60"/>
        <v>109525.68399999999</v>
      </c>
      <c r="O463" s="21">
        <f t="shared" si="61"/>
        <v>97865.683999999994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32753.152999999998</v>
      </c>
      <c r="K464" s="21"/>
      <c r="L464" s="21">
        <f>+'4.Gorcarakan ev tntesagitakan'!G461</f>
        <v>32753.152999999998</v>
      </c>
      <c r="M464" s="21">
        <f t="shared" si="59"/>
        <v>17273.152999999998</v>
      </c>
      <c r="N464" s="21">
        <f t="shared" si="60"/>
        <v>23753.152999999998</v>
      </c>
      <c r="O464" s="21">
        <f t="shared" si="61"/>
        <v>3753.1529999999984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1421327.2000000002</v>
      </c>
      <c r="K539" s="160">
        <f t="shared" si="63"/>
        <v>1410627.2000000002</v>
      </c>
      <c r="L539" s="160">
        <f t="shared" si="63"/>
        <v>10700</v>
      </c>
      <c r="M539" s="160">
        <f t="shared" si="63"/>
        <v>39799.618600000045</v>
      </c>
      <c r="N539" s="160">
        <f t="shared" si="63"/>
        <v>-6574.2999999998792</v>
      </c>
      <c r="O539" s="160">
        <f t="shared" si="63"/>
        <v>-53052.799999999894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648473.1</v>
      </c>
      <c r="K541" s="160">
        <f t="shared" si="64"/>
        <v>648473.1</v>
      </c>
      <c r="L541" s="160">
        <f t="shared" si="64"/>
        <v>0</v>
      </c>
      <c r="M541" s="160">
        <f t="shared" si="64"/>
        <v>68546.18299999999</v>
      </c>
      <c r="N541" s="160">
        <f t="shared" si="64"/>
        <v>60882.500000000044</v>
      </c>
      <c r="O541" s="160">
        <f t="shared" si="64"/>
        <v>36077.300000000032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648473.1</v>
      </c>
      <c r="K543" s="21">
        <f t="shared" si="65"/>
        <v>648473.1</v>
      </c>
      <c r="L543" s="21">
        <f t="shared" si="65"/>
        <v>0</v>
      </c>
      <c r="M543" s="21">
        <f t="shared" si="65"/>
        <v>68546.18299999999</v>
      </c>
      <c r="N543" s="21">
        <f t="shared" si="65"/>
        <v>60882.500000000044</v>
      </c>
      <c r="O543" s="21">
        <f t="shared" si="65"/>
        <v>36077.300000000032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39500</v>
      </c>
      <c r="K545" s="21">
        <f>+'4.Gorcarakan ev tntesagitakan'!G543</f>
        <v>39500</v>
      </c>
      <c r="L545" s="21"/>
      <c r="M545" s="21">
        <f t="shared" ref="M545:M552" si="66">+J545-G545</f>
        <v>16240.099999999999</v>
      </c>
      <c r="N545" s="21">
        <f t="shared" ref="N545:N552" si="67">+J545-H545</f>
        <v>5550</v>
      </c>
      <c r="O545" s="21">
        <f t="shared" ref="O545:O552" si="68">+J545-I545</f>
        <v>8550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+'4.Gorcarakan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tntesagitakan'!G545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31296</v>
      </c>
      <c r="K548" s="21">
        <f>+'4.Gorcarakan ev tntesagitakan'!G546</f>
        <v>31296</v>
      </c>
      <c r="L548" s="21"/>
      <c r="M548" s="21">
        <f t="shared" si="66"/>
        <v>-9654</v>
      </c>
      <c r="N548" s="21">
        <f t="shared" si="67"/>
        <v>16296</v>
      </c>
      <c r="O548" s="21">
        <f t="shared" si="68"/>
        <v>13296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10920</v>
      </c>
      <c r="K550" s="21">
        <f>+'4.Gorcarakan ev tntesagitakan'!G548</f>
        <v>10920</v>
      </c>
      <c r="L550" s="21"/>
      <c r="M550" s="21">
        <f t="shared" si="66"/>
        <v>10693</v>
      </c>
      <c r="N550" s="21">
        <f t="shared" si="67"/>
        <v>8920</v>
      </c>
      <c r="O550" s="21">
        <f t="shared" si="68"/>
        <v>8206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tntesagitakan'!G550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729339.5</v>
      </c>
      <c r="K554" s="160">
        <f t="shared" si="70"/>
        <v>718639.5</v>
      </c>
      <c r="L554" s="160">
        <f t="shared" si="70"/>
        <v>10700</v>
      </c>
      <c r="M554" s="160">
        <f t="shared" si="70"/>
        <v>-57652.709399999942</v>
      </c>
      <c r="N554" s="160">
        <f t="shared" si="70"/>
        <v>-60971.399999999921</v>
      </c>
      <c r="O554" s="160">
        <f t="shared" si="70"/>
        <v>-82972.699999999924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tntesagitakan'!G556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75321.7</v>
      </c>
      <c r="K562" s="21">
        <f t="shared" si="72"/>
        <v>75321.7</v>
      </c>
      <c r="L562" s="21">
        <f t="shared" si="72"/>
        <v>0</v>
      </c>
      <c r="M562" s="21">
        <f t="shared" si="72"/>
        <v>-16088.390000000001</v>
      </c>
      <c r="N562" s="21">
        <f t="shared" si="72"/>
        <v>-29471.399999999998</v>
      </c>
      <c r="O562" s="21">
        <f t="shared" si="72"/>
        <v>-25007.1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+'4.Gorcarakan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tntesagitakan'!G563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583857.70000000007</v>
      </c>
      <c r="K568" s="21">
        <f t="shared" si="73"/>
        <v>583857.70000000007</v>
      </c>
      <c r="L568" s="21">
        <f t="shared" si="73"/>
        <v>0</v>
      </c>
      <c r="M568" s="21">
        <f t="shared" si="73"/>
        <v>61933.500000000058</v>
      </c>
      <c r="N568" s="21">
        <f t="shared" si="73"/>
        <v>36667.100000000071</v>
      </c>
      <c r="O568" s="21">
        <f t="shared" si="73"/>
        <v>13089.400000000074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33383.9</v>
      </c>
      <c r="K570" s="21">
        <f>+'4.Gorcarakan ev tntesagitakan'!G568</f>
        <v>33383.9</v>
      </c>
      <c r="L570" s="21"/>
      <c r="M570" s="21">
        <f>+J570-G570</f>
        <v>2203.5</v>
      </c>
      <c r="N570" s="21">
        <f>+J570-H570</f>
        <v>-23958.1</v>
      </c>
      <c r="O570" s="21">
        <f>+J570-I570</f>
        <v>-17172.299999999996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tntesagitakan'!G569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12700</v>
      </c>
      <c r="K587" s="21">
        <f t="shared" si="74"/>
        <v>2000</v>
      </c>
      <c r="L587" s="21">
        <f t="shared" si="74"/>
        <v>10700</v>
      </c>
      <c r="M587" s="21">
        <f t="shared" si="74"/>
        <v>-107148.9194</v>
      </c>
      <c r="N587" s="21">
        <f t="shared" si="74"/>
        <v>-73090</v>
      </c>
      <c r="O587" s="21">
        <f t="shared" si="74"/>
        <v>-72913.600000000006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+'4.Gorcarakan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+'4.Gorcarakan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tntesagitakan'!G590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17200</v>
      </c>
      <c r="K609" s="160">
        <f t="shared" si="75"/>
        <v>17200</v>
      </c>
      <c r="L609" s="160">
        <f t="shared" si="75"/>
        <v>0</v>
      </c>
      <c r="M609" s="160">
        <f t="shared" si="75"/>
        <v>10187.48</v>
      </c>
      <c r="N609" s="160">
        <f t="shared" si="75"/>
        <v>-2800</v>
      </c>
      <c r="O609" s="160">
        <f t="shared" si="75"/>
        <v>-2318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17200</v>
      </c>
      <c r="K614" s="21">
        <f t="shared" si="76"/>
        <v>17200</v>
      </c>
      <c r="L614" s="21">
        <f t="shared" si="76"/>
        <v>0</v>
      </c>
      <c r="M614" s="21">
        <f t="shared" si="76"/>
        <v>10187.48</v>
      </c>
      <c r="N614" s="21">
        <f t="shared" si="76"/>
        <v>-2800</v>
      </c>
      <c r="O614" s="21">
        <f t="shared" si="76"/>
        <v>-2318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17200</v>
      </c>
      <c r="K615" s="21">
        <f>+'4.Gorcarakan ev tntesagitakan'!G613</f>
        <v>17200</v>
      </c>
      <c r="L615" s="21"/>
      <c r="M615" s="21">
        <f>+J615-G615</f>
        <v>10187.48</v>
      </c>
      <c r="N615" s="21">
        <f>+J615-H615</f>
        <v>-2800</v>
      </c>
      <c r="O615" s="21">
        <f>+J615-I615</f>
        <v>-2318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26314.6</v>
      </c>
      <c r="K629" s="160">
        <f t="shared" si="77"/>
        <v>26314.6</v>
      </c>
      <c r="L629" s="160">
        <f t="shared" si="77"/>
        <v>0</v>
      </c>
      <c r="M629" s="160">
        <f t="shared" si="77"/>
        <v>18718.664999999997</v>
      </c>
      <c r="N629" s="160">
        <f t="shared" si="77"/>
        <v>-3685.4000000000015</v>
      </c>
      <c r="O629" s="160">
        <f t="shared" si="77"/>
        <v>-3839.4000000000015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26314.6</v>
      </c>
      <c r="K630" s="21">
        <f t="shared" si="78"/>
        <v>26314.6</v>
      </c>
      <c r="L630" s="21">
        <f t="shared" si="78"/>
        <v>0</v>
      </c>
      <c r="M630" s="21">
        <f t="shared" si="78"/>
        <v>18718.664999999997</v>
      </c>
      <c r="N630" s="21">
        <f t="shared" si="78"/>
        <v>-3685.4000000000015</v>
      </c>
      <c r="O630" s="21">
        <f t="shared" si="78"/>
        <v>-3839.4000000000015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26314.6</v>
      </c>
      <c r="K633" s="21">
        <f>+'4.Gorcarakan ev tntesagitakan'!G631</f>
        <v>26314.6</v>
      </c>
      <c r="L633" s="21"/>
      <c r="M633" s="21">
        <f>+J633-G633</f>
        <v>18718.664999999997</v>
      </c>
      <c r="N633" s="21">
        <f>+J633-H633</f>
        <v>-3685.4000000000015</v>
      </c>
      <c r="O633" s="21">
        <f>+J633-I633</f>
        <v>-3839.4000000000015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816161.88399999996</v>
      </c>
      <c r="K637" s="160">
        <f t="shared" si="79"/>
        <v>816161.88399999996</v>
      </c>
      <c r="L637" s="160">
        <f t="shared" si="79"/>
        <v>0</v>
      </c>
      <c r="M637" s="160">
        <f t="shared" si="79"/>
        <v>160717.89100000003</v>
      </c>
      <c r="N637" s="160">
        <f t="shared" si="79"/>
        <v>53138.984000000055</v>
      </c>
      <c r="O637" s="160">
        <f t="shared" si="79"/>
        <v>42932.984000000055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769947.18400000001</v>
      </c>
      <c r="K639" s="160">
        <f t="shared" si="80"/>
        <v>769947.18400000001</v>
      </c>
      <c r="L639" s="160">
        <f t="shared" si="80"/>
        <v>0</v>
      </c>
      <c r="M639" s="160">
        <f t="shared" si="80"/>
        <v>160517.73100000003</v>
      </c>
      <c r="N639" s="160">
        <f t="shared" si="80"/>
        <v>66733.984000000055</v>
      </c>
      <c r="O639" s="160">
        <f t="shared" si="80"/>
        <v>50974.984000000055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769947.18400000001</v>
      </c>
      <c r="K641" s="21">
        <f t="shared" si="81"/>
        <v>769947.18400000001</v>
      </c>
      <c r="L641" s="21">
        <f t="shared" si="81"/>
        <v>0</v>
      </c>
      <c r="M641" s="21">
        <f t="shared" si="81"/>
        <v>160517.73100000003</v>
      </c>
      <c r="N641" s="21">
        <f t="shared" si="81"/>
        <v>66733.984000000055</v>
      </c>
      <c r="O641" s="21">
        <f t="shared" si="81"/>
        <v>50974.984000000055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769947.18400000001</v>
      </c>
      <c r="K642" s="21">
        <f>+'4.Gorcarakan ev tntesagitakan'!G640</f>
        <v>769947.18400000001</v>
      </c>
      <c r="L642" s="21"/>
      <c r="M642" s="21">
        <f>+J642-G642</f>
        <v>160517.73100000003</v>
      </c>
      <c r="N642" s="21">
        <f>+J642-H642</f>
        <v>66733.984000000055</v>
      </c>
      <c r="O642" s="21">
        <f>+J642-I642</f>
        <v>50974.984000000055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+'4.Gorcarakan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47677</v>
      </c>
      <c r="K706" s="160">
        <f t="shared" si="83"/>
        <v>47677</v>
      </c>
      <c r="L706" s="160">
        <f t="shared" si="83"/>
        <v>0</v>
      </c>
      <c r="M706" s="160">
        <f t="shared" si="83"/>
        <v>-30619.398999999998</v>
      </c>
      <c r="N706" s="160">
        <f t="shared" si="83"/>
        <v>-22733</v>
      </c>
      <c r="O706" s="160">
        <f t="shared" si="83"/>
        <v>-14910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+'4.Gorcarakan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17370</v>
      </c>
      <c r="K725" s="160">
        <f t="shared" si="85"/>
        <v>17370</v>
      </c>
      <c r="L725" s="160">
        <f t="shared" si="85"/>
        <v>0</v>
      </c>
      <c r="M725" s="160">
        <f t="shared" si="85"/>
        <v>2999.0550000000003</v>
      </c>
      <c r="N725" s="160">
        <f t="shared" si="85"/>
        <v>-23280</v>
      </c>
      <c r="O725" s="160">
        <f t="shared" si="85"/>
        <v>-15020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17370</v>
      </c>
      <c r="K727" s="21">
        <f t="shared" si="86"/>
        <v>17370</v>
      </c>
      <c r="L727" s="21">
        <f t="shared" si="86"/>
        <v>0</v>
      </c>
      <c r="M727" s="21">
        <f t="shared" si="86"/>
        <v>2999.0550000000003</v>
      </c>
      <c r="N727" s="21">
        <f t="shared" si="86"/>
        <v>-23280</v>
      </c>
      <c r="O727" s="21">
        <f t="shared" si="86"/>
        <v>-15020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17370</v>
      </c>
      <c r="K729" s="21">
        <f>+'4.Gorcarakan ev tntesagitakan'!G727</f>
        <v>17370</v>
      </c>
      <c r="L729" s="21"/>
      <c r="M729" s="21">
        <f>+J729-G729</f>
        <v>2999.0550000000003</v>
      </c>
      <c r="N729" s="21">
        <f>+J729-H729</f>
        <v>-23280</v>
      </c>
      <c r="O729" s="21">
        <f>+J729-I729</f>
        <v>-15020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+'4.Gorcarakan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+'4.Gorcarakan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+'4.Gorcarakan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+'4.Gorcarakan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tntesagitakan'!H776</f>
        <v>346884.7</v>
      </c>
      <c r="L781" s="21">
        <f>+'4.Gorcarakan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2023-11-20T13:31:05Z</cp:lastPrinted>
  <dcterms:created xsi:type="dcterms:W3CDTF">2014-12-23T06:44:04Z</dcterms:created>
  <dcterms:modified xsi:type="dcterms:W3CDTF">2023-11-29T11:49:05Z</dcterms:modified>
</cp:coreProperties>
</file>