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3.2023\Gyumri 3-N\"/>
    </mc:Choice>
  </mc:AlternateContent>
  <xr:revisionPtr revIDLastSave="0" documentId="13_ncr:1_{472803D8-71A6-46F7-B9D4-A90D96080499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state="hidden" r:id="rId3"/>
    <sheet name="4.Devicit " sheetId="15" state="hidden" r:id="rId4"/>
    <sheet name="5.Havelurd " sheetId="16" state="hidden" r:id="rId5"/>
    <sheet name="6.Gorcarakan ev tntesagitakan" sheetId="7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'6.Gorcarakan ev tntesagitakan'!$A$10:$M$772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'6.Gorcarakan ev tntesagitakan'!$A$1:$M$772</definedName>
  </definedNames>
  <calcPr calcId="191029"/>
</workbook>
</file>

<file path=xl/calcChain.xml><?xml version="1.0" encoding="utf-8"?>
<calcChain xmlns="http://schemas.openxmlformats.org/spreadsheetml/2006/main">
  <c r="J352" i="7" l="1"/>
  <c r="I152" i="3" s="1"/>
  <c r="I150" i="3" s="1"/>
  <c r="I177" i="4"/>
  <c r="H177" i="4" s="1"/>
  <c r="G177" i="4" s="1"/>
  <c r="D64" i="16"/>
  <c r="D61" i="16"/>
  <c r="E61" i="16"/>
  <c r="G61" i="16"/>
  <c r="H61" i="16"/>
  <c r="I61" i="16"/>
  <c r="J61" i="16"/>
  <c r="G107" i="7"/>
  <c r="M107" i="7" s="1"/>
  <c r="G103" i="7"/>
  <c r="K103" i="7" s="1"/>
  <c r="G197" i="4"/>
  <c r="F197" i="4"/>
  <c r="E197" i="4"/>
  <c r="F186" i="4"/>
  <c r="E186" i="4"/>
  <c r="H392" i="7"/>
  <c r="H390" i="7" s="1"/>
  <c r="I392" i="7"/>
  <c r="G401" i="7"/>
  <c r="M401" i="7" s="1"/>
  <c r="G395" i="7"/>
  <c r="J395" i="7" s="1"/>
  <c r="G396" i="7"/>
  <c r="D70" i="4"/>
  <c r="G397" i="7"/>
  <c r="G398" i="7"/>
  <c r="M398" i="7" s="1"/>
  <c r="G399" i="7"/>
  <c r="M399" i="7" s="1"/>
  <c r="G400" i="7"/>
  <c r="M400" i="7" s="1"/>
  <c r="J194" i="4" s="1"/>
  <c r="G40" i="7"/>
  <c r="I212" i="4"/>
  <c r="H212" i="4" s="1"/>
  <c r="G212" i="4" s="1"/>
  <c r="I211" i="4"/>
  <c r="H211" i="4"/>
  <c r="G211" i="4" s="1"/>
  <c r="I210" i="4"/>
  <c r="H210" i="4" s="1"/>
  <c r="G210" i="4" s="1"/>
  <c r="I206" i="4"/>
  <c r="I203" i="4"/>
  <c r="H203" i="4" s="1"/>
  <c r="G203" i="4" s="1"/>
  <c r="I202" i="4"/>
  <c r="H202" i="4"/>
  <c r="G202" i="4" s="1"/>
  <c r="I201" i="4"/>
  <c r="H201" i="4" s="1"/>
  <c r="I200" i="4"/>
  <c r="J198" i="4"/>
  <c r="I196" i="4"/>
  <c r="J174" i="4"/>
  <c r="I174" i="4"/>
  <c r="H174" i="4"/>
  <c r="G174" i="4"/>
  <c r="I170" i="4"/>
  <c r="H170" i="4" s="1"/>
  <c r="J168" i="4"/>
  <c r="I167" i="4"/>
  <c r="H167" i="4"/>
  <c r="H164" i="4" s="1"/>
  <c r="I166" i="4"/>
  <c r="I163" i="4"/>
  <c r="I161" i="4"/>
  <c r="J161" i="4"/>
  <c r="I160" i="4"/>
  <c r="H160" i="4" s="1"/>
  <c r="G160" i="4" s="1"/>
  <c r="I157" i="4"/>
  <c r="H157" i="4"/>
  <c r="I153" i="4"/>
  <c r="H153" i="4"/>
  <c r="G153" i="4" s="1"/>
  <c r="I148" i="4"/>
  <c r="I142" i="4"/>
  <c r="I139" i="4"/>
  <c r="H139" i="4" s="1"/>
  <c r="G139" i="4" s="1"/>
  <c r="I138" i="4"/>
  <c r="H138" i="4" s="1"/>
  <c r="J136" i="4"/>
  <c r="I133" i="4"/>
  <c r="H133" i="4" s="1"/>
  <c r="G133" i="4" s="1"/>
  <c r="I132" i="4"/>
  <c r="H132" i="4" s="1"/>
  <c r="J129" i="4"/>
  <c r="I126" i="4"/>
  <c r="H126" i="4"/>
  <c r="G126" i="4" s="1"/>
  <c r="J123" i="4"/>
  <c r="I122" i="4"/>
  <c r="H122" i="4"/>
  <c r="G122" i="4" s="1"/>
  <c r="I121" i="4"/>
  <c r="H121" i="4" s="1"/>
  <c r="J118" i="4"/>
  <c r="I120" i="4"/>
  <c r="I118" i="4" s="1"/>
  <c r="I116" i="4" s="1"/>
  <c r="I115" i="4"/>
  <c r="H115" i="4" s="1"/>
  <c r="G115" i="4" s="1"/>
  <c r="I111" i="4"/>
  <c r="H111" i="4" s="1"/>
  <c r="I110" i="4"/>
  <c r="J108" i="4"/>
  <c r="I107" i="4"/>
  <c r="H107" i="4"/>
  <c r="G107" i="4" s="1"/>
  <c r="G104" i="4" s="1"/>
  <c r="I106" i="4"/>
  <c r="J104" i="4"/>
  <c r="I101" i="4"/>
  <c r="H101" i="4" s="1"/>
  <c r="G101" i="4" s="1"/>
  <c r="I97" i="4"/>
  <c r="I91" i="4"/>
  <c r="I87" i="4" s="1"/>
  <c r="I90" i="4"/>
  <c r="H90" i="4"/>
  <c r="G90" i="4" s="1"/>
  <c r="J87" i="4"/>
  <c r="I89" i="4"/>
  <c r="H89" i="4" s="1"/>
  <c r="I86" i="4"/>
  <c r="H86" i="4"/>
  <c r="G86" i="4" s="1"/>
  <c r="I85" i="4"/>
  <c r="I83" i="4" s="1"/>
  <c r="J83" i="4"/>
  <c r="I81" i="4"/>
  <c r="H81" i="4"/>
  <c r="G81" i="4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/>
  <c r="G49" i="4" s="1"/>
  <c r="I38" i="4"/>
  <c r="H38" i="4" s="1"/>
  <c r="G38" i="4" s="1"/>
  <c r="I33" i="4"/>
  <c r="I31" i="4"/>
  <c r="J31" i="4"/>
  <c r="J28" i="4"/>
  <c r="I27" i="4"/>
  <c r="H27" i="4" s="1"/>
  <c r="G27" i="4" s="1"/>
  <c r="M772" i="7"/>
  <c r="L314" i="3" s="1"/>
  <c r="L312" i="3" s="1"/>
  <c r="L310" i="3" s="1"/>
  <c r="L772" i="7"/>
  <c r="K314" i="3" s="1"/>
  <c r="K312" i="3" s="1"/>
  <c r="K310" i="3" s="1"/>
  <c r="K772" i="7"/>
  <c r="H127" i="9" s="1"/>
  <c r="J77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J758" i="7"/>
  <c r="M757" i="7"/>
  <c r="L757" i="7"/>
  <c r="K757" i="7"/>
  <c r="J757" i="7"/>
  <c r="M756" i="7"/>
  <c r="L756" i="7"/>
  <c r="K756" i="7"/>
  <c r="J756" i="7"/>
  <c r="M755" i="7"/>
  <c r="L755" i="7"/>
  <c r="K755" i="7"/>
  <c r="J755" i="7"/>
  <c r="M754" i="7"/>
  <c r="L754" i="7"/>
  <c r="K754" i="7"/>
  <c r="J754" i="7"/>
  <c r="M741" i="7"/>
  <c r="L741" i="7"/>
  <c r="K741" i="7"/>
  <c r="J741" i="7"/>
  <c r="M736" i="7"/>
  <c r="L736" i="7"/>
  <c r="K736" i="7"/>
  <c r="J736" i="7"/>
  <c r="M735" i="7"/>
  <c r="L735" i="7"/>
  <c r="I184" i="4" s="1"/>
  <c r="K735" i="7"/>
  <c r="H184" i="4" s="1"/>
  <c r="J735" i="7"/>
  <c r="G184" i="4" s="1"/>
  <c r="M630" i="7"/>
  <c r="L630" i="7"/>
  <c r="K630" i="7"/>
  <c r="J630" i="7"/>
  <c r="M629" i="7"/>
  <c r="L629" i="7"/>
  <c r="K629" i="7"/>
  <c r="J629" i="7"/>
  <c r="G143" i="4" s="1"/>
  <c r="M628" i="7"/>
  <c r="L628" i="7"/>
  <c r="K628" i="7"/>
  <c r="K624" i="7" s="1"/>
  <c r="J246" i="3" s="1"/>
  <c r="J244" i="3" s="1"/>
  <c r="J628" i="7"/>
  <c r="M610" i="7"/>
  <c r="J114" i="4" s="1"/>
  <c r="J112" i="4" s="1"/>
  <c r="J102" i="4" s="1"/>
  <c r="L610" i="7"/>
  <c r="K610" i="7"/>
  <c r="J610" i="7"/>
  <c r="G114" i="4" s="1"/>
  <c r="M583" i="7"/>
  <c r="L583" i="7"/>
  <c r="I209" i="4" s="1"/>
  <c r="K583" i="7"/>
  <c r="J583" i="7"/>
  <c r="G209" i="4" s="1"/>
  <c r="M555" i="7"/>
  <c r="L555" i="7"/>
  <c r="K555" i="7"/>
  <c r="H190" i="4" s="1"/>
  <c r="J555" i="7"/>
  <c r="M455" i="7"/>
  <c r="M454" i="7"/>
  <c r="M452" i="7"/>
  <c r="M155" i="7"/>
  <c r="L155" i="7"/>
  <c r="I100" i="4" s="1"/>
  <c r="I98" i="4" s="1"/>
  <c r="K155" i="7"/>
  <c r="H100" i="4" s="1"/>
  <c r="J155" i="7"/>
  <c r="G100" i="4" s="1"/>
  <c r="M81" i="7"/>
  <c r="L81" i="7"/>
  <c r="K81" i="7"/>
  <c r="J81" i="7"/>
  <c r="M80" i="7"/>
  <c r="L80" i="7"/>
  <c r="K80" i="7"/>
  <c r="J80" i="7"/>
  <c r="M79" i="7"/>
  <c r="L79" i="7"/>
  <c r="K79" i="7"/>
  <c r="J79" i="7"/>
  <c r="M78" i="7"/>
  <c r="L78" i="7"/>
  <c r="K78" i="7"/>
  <c r="H47" i="4" s="1"/>
  <c r="J78" i="7"/>
  <c r="M77" i="7"/>
  <c r="L77" i="7"/>
  <c r="K77" i="7"/>
  <c r="H41" i="4" s="1"/>
  <c r="J77" i="7"/>
  <c r="G41" i="4" s="1"/>
  <c r="M76" i="7"/>
  <c r="L76" i="7"/>
  <c r="K76" i="7"/>
  <c r="J76" i="7"/>
  <c r="M75" i="7"/>
  <c r="L75" i="7"/>
  <c r="K75" i="7"/>
  <c r="J75" i="7"/>
  <c r="M74" i="7"/>
  <c r="L74" i="7"/>
  <c r="K74" i="7"/>
  <c r="J74" i="7"/>
  <c r="M44" i="7"/>
  <c r="L44" i="7"/>
  <c r="K44" i="7"/>
  <c r="J44" i="7"/>
  <c r="M43" i="7"/>
  <c r="L43" i="7"/>
  <c r="K43" i="7"/>
  <c r="H195" i="4" s="1"/>
  <c r="J43" i="7"/>
  <c r="M41" i="7"/>
  <c r="M40" i="7"/>
  <c r="M39" i="7"/>
  <c r="J184" i="4" s="1"/>
  <c r="M38" i="7"/>
  <c r="D121" i="18"/>
  <c r="E121" i="18"/>
  <c r="C121" i="18"/>
  <c r="H97" i="4"/>
  <c r="G97" i="4" s="1"/>
  <c r="D233" i="4"/>
  <c r="D231" i="4" s="1"/>
  <c r="D219" i="4"/>
  <c r="J219" i="4"/>
  <c r="G456" i="7"/>
  <c r="L463" i="17" s="1"/>
  <c r="J463" i="17" s="1"/>
  <c r="E58" i="9"/>
  <c r="G17" i="7"/>
  <c r="M17" i="7" s="1"/>
  <c r="G744" i="7"/>
  <c r="G743" i="7"/>
  <c r="K750" i="17" s="1"/>
  <c r="J750" i="17" s="1"/>
  <c r="G742" i="7"/>
  <c r="G734" i="7"/>
  <c r="M734" i="7" s="1"/>
  <c r="J144" i="4" s="1"/>
  <c r="G723" i="7"/>
  <c r="M723" i="7" s="1"/>
  <c r="L290" i="3" s="1"/>
  <c r="G717" i="7"/>
  <c r="F289" i="3" s="1"/>
  <c r="F287" i="3" s="1"/>
  <c r="G686" i="7"/>
  <c r="G683" i="7" s="1"/>
  <c r="G636" i="7"/>
  <c r="K642" i="17" s="1"/>
  <c r="G627" i="7"/>
  <c r="M627" i="7" s="1"/>
  <c r="M624" i="7" s="1"/>
  <c r="L246" i="3" s="1"/>
  <c r="L244" i="3" s="1"/>
  <c r="G609" i="7"/>
  <c r="G608" i="7" s="1"/>
  <c r="G587" i="7"/>
  <c r="G586" i="7"/>
  <c r="L586" i="7" s="1"/>
  <c r="G585" i="7"/>
  <c r="J585" i="7" s="1"/>
  <c r="G584" i="7"/>
  <c r="L584" i="7" s="1"/>
  <c r="I65" i="4" s="1"/>
  <c r="G564" i="7"/>
  <c r="G565" i="7"/>
  <c r="L565" i="7" s="1"/>
  <c r="G559" i="7"/>
  <c r="L559" i="7" s="1"/>
  <c r="L556" i="7" s="1"/>
  <c r="K225" i="3" s="1"/>
  <c r="G558" i="7"/>
  <c r="G554" i="7"/>
  <c r="G553" i="7"/>
  <c r="G552" i="7"/>
  <c r="J552" i="7" s="1"/>
  <c r="G546" i="7"/>
  <c r="D143" i="4" s="1"/>
  <c r="G545" i="7"/>
  <c r="G544" i="7"/>
  <c r="G543" i="7"/>
  <c r="M543" i="7" s="1"/>
  <c r="G542" i="7"/>
  <c r="K548" i="17" s="1"/>
  <c r="J548" i="17" s="1"/>
  <c r="O548" i="17" s="1"/>
  <c r="G541" i="7"/>
  <c r="G540" i="7"/>
  <c r="K546" i="17" s="1"/>
  <c r="J546" i="17" s="1"/>
  <c r="M546" i="17" s="1"/>
  <c r="G539" i="7"/>
  <c r="M539" i="7" s="1"/>
  <c r="G457" i="7"/>
  <c r="G453" i="7"/>
  <c r="M453" i="7" s="1"/>
  <c r="G451" i="7"/>
  <c r="M451" i="7" s="1"/>
  <c r="J100" i="4" s="1"/>
  <c r="J98" i="4" s="1"/>
  <c r="G450" i="7"/>
  <c r="K457" i="17" s="1"/>
  <c r="J457" i="17" s="1"/>
  <c r="M457" i="17" s="1"/>
  <c r="G449" i="7"/>
  <c r="M449" i="7" s="1"/>
  <c r="G448" i="7"/>
  <c r="K455" i="17" s="1"/>
  <c r="J455" i="17" s="1"/>
  <c r="G447" i="7"/>
  <c r="M447" i="7" s="1"/>
  <c r="G446" i="7"/>
  <c r="M446" i="7" s="1"/>
  <c r="G445" i="7"/>
  <c r="K452" i="17" s="1"/>
  <c r="J452" i="17" s="1"/>
  <c r="G444" i="7"/>
  <c r="G443" i="7"/>
  <c r="K450" i="17" s="1"/>
  <c r="G432" i="7"/>
  <c r="G431" i="7"/>
  <c r="M431" i="7" s="1"/>
  <c r="G430" i="7"/>
  <c r="M430" i="7" s="1"/>
  <c r="J159" i="4" s="1"/>
  <c r="G429" i="7"/>
  <c r="K429" i="7" s="1"/>
  <c r="G428" i="7"/>
  <c r="G427" i="7"/>
  <c r="G394" i="7"/>
  <c r="G365" i="7"/>
  <c r="M365" i="7" s="1"/>
  <c r="G364" i="7"/>
  <c r="G363" i="7"/>
  <c r="G362" i="7"/>
  <c r="K371" i="17" s="1"/>
  <c r="J371" i="17" s="1"/>
  <c r="O371" i="17" s="1"/>
  <c r="G361" i="7"/>
  <c r="M361" i="7" s="1"/>
  <c r="G360" i="7"/>
  <c r="K369" i="17" s="1"/>
  <c r="J369" i="17" s="1"/>
  <c r="M369" i="17" s="1"/>
  <c r="G359" i="7"/>
  <c r="M359" i="7" s="1"/>
  <c r="G357" i="7"/>
  <c r="G356" i="7"/>
  <c r="K364" i="17" s="1"/>
  <c r="J364" i="17" s="1"/>
  <c r="G355" i="7"/>
  <c r="K363" i="17" s="1"/>
  <c r="J363" i="17" s="1"/>
  <c r="N363" i="17" s="1"/>
  <c r="G358" i="7"/>
  <c r="D42" i="4" s="1"/>
  <c r="G354" i="7"/>
  <c r="M354" i="7" s="1"/>
  <c r="G282" i="7"/>
  <c r="L291" i="17" s="1"/>
  <c r="J291" i="17" s="1"/>
  <c r="O291" i="17" s="1"/>
  <c r="G281" i="7"/>
  <c r="M281" i="7" s="1"/>
  <c r="J189" i="4" s="1"/>
  <c r="G280" i="7"/>
  <c r="L288" i="17" s="1"/>
  <c r="G279" i="7"/>
  <c r="M279" i="7" s="1"/>
  <c r="G278" i="7"/>
  <c r="M278" i="7" s="1"/>
  <c r="G277" i="7"/>
  <c r="M277" i="7" s="1"/>
  <c r="G154" i="7"/>
  <c r="L154" i="7" s="1"/>
  <c r="G153" i="7"/>
  <c r="K159" i="17" s="1"/>
  <c r="J159" i="17" s="1"/>
  <c r="G152" i="7"/>
  <c r="K158" i="17" s="1"/>
  <c r="G156" i="7"/>
  <c r="M156" i="7" s="1"/>
  <c r="G100" i="7"/>
  <c r="K106" i="17" s="1"/>
  <c r="J106" i="17" s="1"/>
  <c r="M106" i="17" s="1"/>
  <c r="G18" i="7"/>
  <c r="K20" i="17" s="1"/>
  <c r="J20" i="17" s="1"/>
  <c r="G19" i="7"/>
  <c r="G20" i="7"/>
  <c r="M20" i="7" s="1"/>
  <c r="G21" i="7"/>
  <c r="M21" i="7" s="1"/>
  <c r="G22" i="7"/>
  <c r="K24" i="17" s="1"/>
  <c r="J24" i="17" s="1"/>
  <c r="G23" i="7"/>
  <c r="G24" i="7"/>
  <c r="M24" i="7" s="1"/>
  <c r="J44" i="4" s="1"/>
  <c r="G25" i="7"/>
  <c r="G26" i="7"/>
  <c r="K29" i="17" s="1"/>
  <c r="J29" i="17" s="1"/>
  <c r="G27" i="7"/>
  <c r="K30" i="17" s="1"/>
  <c r="J30" i="17" s="1"/>
  <c r="G28" i="7"/>
  <c r="K31" i="17" s="1"/>
  <c r="J31" i="17" s="1"/>
  <c r="O31" i="17" s="1"/>
  <c r="G29" i="7"/>
  <c r="G30" i="7"/>
  <c r="G31" i="7"/>
  <c r="K34" i="17" s="1"/>
  <c r="J34" i="17" s="1"/>
  <c r="G32" i="7"/>
  <c r="M32" i="7" s="1"/>
  <c r="G33" i="7"/>
  <c r="G34" i="7"/>
  <c r="K36" i="17" s="1"/>
  <c r="J36" i="17" s="1"/>
  <c r="G35" i="7"/>
  <c r="K37" i="17" s="1"/>
  <c r="J37" i="17" s="1"/>
  <c r="G36" i="7"/>
  <c r="M36" i="7" s="1"/>
  <c r="G37" i="7"/>
  <c r="M37" i="7" s="1"/>
  <c r="K39" i="17"/>
  <c r="J39" i="17" s="1"/>
  <c r="M39" i="17" s="1"/>
  <c r="G42" i="7"/>
  <c r="G99" i="7"/>
  <c r="M99" i="7" s="1"/>
  <c r="G93" i="7"/>
  <c r="G92" i="7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F76" i="9" s="1"/>
  <c r="F16" i="9" s="1"/>
  <c r="O17" i="9" s="1"/>
  <c r="D46" i="9"/>
  <c r="D45" i="9"/>
  <c r="I45" i="9"/>
  <c r="G53" i="4"/>
  <c r="H53" i="4"/>
  <c r="I53" i="4"/>
  <c r="K406" i="17"/>
  <c r="J406" i="17" s="1"/>
  <c r="G82" i="4"/>
  <c r="G79" i="4" s="1"/>
  <c r="I82" i="4"/>
  <c r="I79" i="4" s="1"/>
  <c r="G55" i="4"/>
  <c r="I55" i="4"/>
  <c r="H55" i="4"/>
  <c r="G44" i="4"/>
  <c r="I44" i="4"/>
  <c r="H44" i="4"/>
  <c r="G189" i="4"/>
  <c r="H189" i="4"/>
  <c r="I189" i="4"/>
  <c r="M584" i="7"/>
  <c r="G58" i="4"/>
  <c r="H58" i="4"/>
  <c r="I58" i="4"/>
  <c r="G194" i="4"/>
  <c r="H194" i="4"/>
  <c r="I194" i="4"/>
  <c r="M541" i="7"/>
  <c r="H48" i="4"/>
  <c r="I42" i="4"/>
  <c r="G26" i="4"/>
  <c r="I26" i="4"/>
  <c r="H26" i="4"/>
  <c r="G173" i="4"/>
  <c r="G171" i="4" s="1"/>
  <c r="M636" i="7"/>
  <c r="M635" i="7" s="1"/>
  <c r="F37" i="18"/>
  <c r="J45" i="9"/>
  <c r="G45" i="9"/>
  <c r="H45" i="9"/>
  <c r="F38" i="18"/>
  <c r="I46" i="9"/>
  <c r="J46" i="9"/>
  <c r="H46" i="9"/>
  <c r="G46" i="9"/>
  <c r="N26" i="17"/>
  <c r="H614" i="17"/>
  <c r="H609" i="17"/>
  <c r="I614" i="17"/>
  <c r="I609" i="17"/>
  <c r="G614" i="17"/>
  <c r="J743" i="17"/>
  <c r="E13" i="18"/>
  <c r="D13" i="18"/>
  <c r="C13" i="18"/>
  <c r="E17" i="18"/>
  <c r="E12" i="18" s="1"/>
  <c r="D17" i="18"/>
  <c r="C17" i="18"/>
  <c r="E39" i="18"/>
  <c r="D39" i="18"/>
  <c r="D12" i="18" s="1"/>
  <c r="C39" i="18"/>
  <c r="E43" i="18"/>
  <c r="E42" i="18" s="1"/>
  <c r="D43" i="18"/>
  <c r="D42" i="18"/>
  <c r="C43" i="18"/>
  <c r="E49" i="18"/>
  <c r="D49" i="18"/>
  <c r="D48" i="18" s="1"/>
  <c r="C49" i="18"/>
  <c r="E51" i="18"/>
  <c r="D51" i="18"/>
  <c r="C51" i="18"/>
  <c r="E53" i="18"/>
  <c r="D53" i="18"/>
  <c r="C53" i="18"/>
  <c r="E55" i="18"/>
  <c r="D55" i="18"/>
  <c r="C55" i="18"/>
  <c r="E59" i="18"/>
  <c r="E57" i="18"/>
  <c r="E48" i="18" s="1"/>
  <c r="D59" i="18"/>
  <c r="D57" i="18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E67" i="18" s="1"/>
  <c r="D77" i="18"/>
  <c r="C77" i="18"/>
  <c r="E89" i="18"/>
  <c r="E82" i="18" s="1"/>
  <c r="E81" i="18" s="1"/>
  <c r="D89" i="18"/>
  <c r="D82" i="18" s="1"/>
  <c r="D81" i="18" s="1"/>
  <c r="D67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I173" i="4"/>
  <c r="I171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42" i="18"/>
  <c r="C12" i="18" s="1"/>
  <c r="C57" i="18"/>
  <c r="C48" i="18" s="1"/>
  <c r="C81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 s="1"/>
  <c r="H778" i="17"/>
  <c r="H776" i="17" s="1"/>
  <c r="G778" i="17"/>
  <c r="G776" i="17" s="1"/>
  <c r="J770" i="17"/>
  <c r="M770" i="17" s="1"/>
  <c r="I760" i="17"/>
  <c r="I758" i="17"/>
  <c r="H760" i="17"/>
  <c r="H758" i="17" s="1"/>
  <c r="G760" i="17"/>
  <c r="G758" i="17" s="1"/>
  <c r="G706" i="17" s="1"/>
  <c r="J753" i="17"/>
  <c r="M753" i="17" s="1"/>
  <c r="J752" i="17"/>
  <c r="N752" i="17" s="1"/>
  <c r="I746" i="17"/>
  <c r="I744" i="17" s="1"/>
  <c r="H746" i="17"/>
  <c r="H744" i="17" s="1"/>
  <c r="G746" i="17"/>
  <c r="G744" i="17"/>
  <c r="O743" i="17"/>
  <c r="N743" i="17"/>
  <c r="M743" i="17"/>
  <c r="I738" i="17"/>
  <c r="I736" i="17"/>
  <c r="H738" i="17"/>
  <c r="H736" i="17"/>
  <c r="G738" i="17"/>
  <c r="G736" i="17"/>
  <c r="L727" i="17"/>
  <c r="L725" i="17"/>
  <c r="I727" i="17"/>
  <c r="I725" i="17" s="1"/>
  <c r="H727" i="17"/>
  <c r="H725" i="17"/>
  <c r="G727" i="17"/>
  <c r="G725" i="17"/>
  <c r="L721" i="17"/>
  <c r="I721" i="17"/>
  <c r="I706" i="17" s="1"/>
  <c r="H721" i="17"/>
  <c r="G721" i="17"/>
  <c r="L689" i="17"/>
  <c r="I689" i="17"/>
  <c r="H689" i="17"/>
  <c r="G689" i="17"/>
  <c r="L641" i="17"/>
  <c r="L639" i="17"/>
  <c r="L637" i="17" s="1"/>
  <c r="I641" i="17"/>
  <c r="I639" i="17"/>
  <c r="H641" i="17"/>
  <c r="H639" i="17"/>
  <c r="G641" i="17"/>
  <c r="G639" i="17"/>
  <c r="I630" i="17"/>
  <c r="I629" i="17" s="1"/>
  <c r="H630" i="17"/>
  <c r="H629" i="17" s="1"/>
  <c r="G630" i="17"/>
  <c r="G629" i="17"/>
  <c r="L614" i="17"/>
  <c r="L609" i="17" s="1"/>
  <c r="G609" i="17"/>
  <c r="I587" i="17"/>
  <c r="H587" i="17"/>
  <c r="G587" i="17"/>
  <c r="I568" i="17"/>
  <c r="H568" i="17"/>
  <c r="G568" i="17"/>
  <c r="I562" i="17"/>
  <c r="H562" i="17"/>
  <c r="G562" i="17"/>
  <c r="I556" i="17"/>
  <c r="I554" i="17" s="1"/>
  <c r="I539" i="17" s="1"/>
  <c r="H556" i="17"/>
  <c r="G556" i="17"/>
  <c r="I543" i="17"/>
  <c r="I541" i="17"/>
  <c r="H543" i="17"/>
  <c r="H541" i="17"/>
  <c r="G543" i="17"/>
  <c r="G541" i="17" s="1"/>
  <c r="G539" i="17" s="1"/>
  <c r="I448" i="17"/>
  <c r="I446" i="17" s="1"/>
  <c r="H448" i="17"/>
  <c r="H446" i="17"/>
  <c r="G448" i="17"/>
  <c r="G446" i="17" s="1"/>
  <c r="I432" i="17"/>
  <c r="I430" i="17"/>
  <c r="I410" i="17" s="1"/>
  <c r="H432" i="17"/>
  <c r="H430" i="17"/>
  <c r="H410" i="17" s="1"/>
  <c r="G432" i="17"/>
  <c r="G430" i="17" s="1"/>
  <c r="G410" i="17" s="1"/>
  <c r="I401" i="17"/>
  <c r="I399" i="17" s="1"/>
  <c r="H401" i="17"/>
  <c r="H399" i="17"/>
  <c r="G401" i="17"/>
  <c r="G399" i="17" s="1"/>
  <c r="J366" i="17"/>
  <c r="N366" i="17"/>
  <c r="I360" i="17"/>
  <c r="I358" i="17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/>
  <c r="I221" i="17" s="1"/>
  <c r="H283" i="17"/>
  <c r="H281" i="17" s="1"/>
  <c r="H221" i="17" s="1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 s="1"/>
  <c r="H95" i="17"/>
  <c r="H93" i="17" s="1"/>
  <c r="G95" i="17"/>
  <c r="G93" i="17"/>
  <c r="I76" i="17"/>
  <c r="I66" i="17"/>
  <c r="H76" i="17"/>
  <c r="H66" i="17" s="1"/>
  <c r="G76" i="17"/>
  <c r="G66" i="17"/>
  <c r="I46" i="17"/>
  <c r="H46" i="17"/>
  <c r="G46" i="17"/>
  <c r="G16" i="17" s="1"/>
  <c r="G14" i="17" s="1"/>
  <c r="G12" i="17" s="1"/>
  <c r="G11" i="17" s="1"/>
  <c r="I18" i="17"/>
  <c r="I16" i="17" s="1"/>
  <c r="I14" i="17" s="1"/>
  <c r="H18" i="17"/>
  <c r="I102" i="17"/>
  <c r="I100" i="17" s="1"/>
  <c r="H16" i="17"/>
  <c r="H14" i="17"/>
  <c r="H12" i="17" s="1"/>
  <c r="J768" i="17"/>
  <c r="M768" i="17"/>
  <c r="L562" i="17"/>
  <c r="L630" i="17"/>
  <c r="L629" i="17" s="1"/>
  <c r="G637" i="17"/>
  <c r="L76" i="17"/>
  <c r="L66" i="17" s="1"/>
  <c r="L746" i="17"/>
  <c r="L744" i="17"/>
  <c r="L568" i="17"/>
  <c r="G554" i="17"/>
  <c r="H102" i="17"/>
  <c r="H100" i="17" s="1"/>
  <c r="L543" i="17"/>
  <c r="L541" i="17" s="1"/>
  <c r="L760" i="17"/>
  <c r="L758" i="17" s="1"/>
  <c r="K760" i="17"/>
  <c r="K758" i="17"/>
  <c r="H554" i="17"/>
  <c r="H637" i="17"/>
  <c r="L104" i="17"/>
  <c r="L102" i="17"/>
  <c r="L100" i="17" s="1"/>
  <c r="J162" i="17"/>
  <c r="O162" i="17" s="1"/>
  <c r="J763" i="17"/>
  <c r="N763" i="17" s="1"/>
  <c r="N760" i="17" s="1"/>
  <c r="N758" i="17" s="1"/>
  <c r="J765" i="17"/>
  <c r="N765" i="17"/>
  <c r="L156" i="17"/>
  <c r="L154" i="17" s="1"/>
  <c r="L130" i="17" s="1"/>
  <c r="J764" i="17"/>
  <c r="M764" i="17" s="1"/>
  <c r="J766" i="17"/>
  <c r="M766" i="17" s="1"/>
  <c r="J769" i="17"/>
  <c r="O769" i="17"/>
  <c r="H56" i="18"/>
  <c r="H55" i="18"/>
  <c r="F55" i="18"/>
  <c r="G69" i="18"/>
  <c r="G68" i="18" s="1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 s="1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 s="1"/>
  <c r="G50" i="18"/>
  <c r="G49" i="18" s="1"/>
  <c r="F49" i="18"/>
  <c r="H71" i="18"/>
  <c r="H70" i="18" s="1"/>
  <c r="F70" i="18"/>
  <c r="H112" i="18"/>
  <c r="H111" i="18" s="1"/>
  <c r="F111" i="18"/>
  <c r="H118" i="18"/>
  <c r="G112" i="18"/>
  <c r="G111" i="18" s="1"/>
  <c r="G79" i="18"/>
  <c r="G63" i="18"/>
  <c r="G52" i="18"/>
  <c r="G51" i="18" s="1"/>
  <c r="I56" i="18"/>
  <c r="I55" i="18" s="1"/>
  <c r="G56" i="18"/>
  <c r="G55" i="18"/>
  <c r="I71" i="18"/>
  <c r="I70" i="18"/>
  <c r="H50" i="18"/>
  <c r="H49" i="18"/>
  <c r="G60" i="18"/>
  <c r="G78" i="18"/>
  <c r="G77" i="18" s="1"/>
  <c r="G80" i="18"/>
  <c r="G113" i="18"/>
  <c r="I61" i="18"/>
  <c r="I60" i="18"/>
  <c r="I113" i="18"/>
  <c r="I637" i="17"/>
  <c r="J767" i="17"/>
  <c r="M767" i="17" s="1"/>
  <c r="O770" i="17"/>
  <c r="I52" i="18"/>
  <c r="I51" i="18" s="1"/>
  <c r="G62" i="18"/>
  <c r="I63" i="18"/>
  <c r="H78" i="18"/>
  <c r="H79" i="18"/>
  <c r="H80" i="18"/>
  <c r="G105" i="18"/>
  <c r="I112" i="18"/>
  <c r="I111" i="18" s="1"/>
  <c r="J762" i="17"/>
  <c r="M762" i="17" s="1"/>
  <c r="K46" i="17"/>
  <c r="M163" i="17"/>
  <c r="K350" i="17"/>
  <c r="I118" i="18"/>
  <c r="G61" i="18"/>
  <c r="I62" i="18"/>
  <c r="H69" i="18"/>
  <c r="H68" i="18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/>
  <c r="G65" i="18"/>
  <c r="G64" i="18" s="1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4" i="18" s="1"/>
  <c r="H116" i="18"/>
  <c r="I44" i="18"/>
  <c r="I45" i="18"/>
  <c r="I46" i="18"/>
  <c r="I47" i="18"/>
  <c r="I54" i="18"/>
  <c r="I53" i="18" s="1"/>
  <c r="I65" i="18"/>
  <c r="I66" i="18"/>
  <c r="I93" i="18"/>
  <c r="I94" i="18"/>
  <c r="I95" i="18"/>
  <c r="I96" i="18"/>
  <c r="I97" i="18"/>
  <c r="I102" i="18"/>
  <c r="N770" i="17"/>
  <c r="O366" i="17"/>
  <c r="D114" i="4"/>
  <c r="I608" i="7"/>
  <c r="H239" i="3" s="1"/>
  <c r="H236" i="3" s="1"/>
  <c r="H610" i="7"/>
  <c r="H608" i="7" s="1"/>
  <c r="N768" i="17"/>
  <c r="O768" i="17"/>
  <c r="N762" i="17"/>
  <c r="O764" i="17"/>
  <c r="N767" i="17"/>
  <c r="M769" i="17"/>
  <c r="O765" i="17"/>
  <c r="N769" i="17"/>
  <c r="N764" i="17"/>
  <c r="O762" i="17"/>
  <c r="M765" i="17"/>
  <c r="O767" i="17"/>
  <c r="N766" i="17"/>
  <c r="O766" i="17"/>
  <c r="I114" i="18"/>
  <c r="I59" i="18"/>
  <c r="I64" i="18"/>
  <c r="I43" i="18"/>
  <c r="I42" i="18" s="1"/>
  <c r="H77" i="18"/>
  <c r="G59" i="18"/>
  <c r="I97" i="7"/>
  <c r="I95" i="7" s="1"/>
  <c r="J97" i="7"/>
  <c r="I41" i="3" s="1"/>
  <c r="L97" i="7"/>
  <c r="K41" i="3" s="1"/>
  <c r="D20" i="9"/>
  <c r="I20" i="9" s="1"/>
  <c r="D21" i="9"/>
  <c r="I21" i="9"/>
  <c r="F73" i="9"/>
  <c r="H292" i="3"/>
  <c r="H290" i="3" s="1"/>
  <c r="H755" i="7"/>
  <c r="H756" i="7"/>
  <c r="H757" i="7"/>
  <c r="E75" i="4" s="1"/>
  <c r="H758" i="7"/>
  <c r="E43" i="4" s="1"/>
  <c r="H759" i="7"/>
  <c r="E69" i="4" s="1"/>
  <c r="H760" i="7"/>
  <c r="H761" i="7"/>
  <c r="E72" i="4" s="1"/>
  <c r="H754" i="7"/>
  <c r="H741" i="7"/>
  <c r="H739" i="7" s="1"/>
  <c r="H736" i="7"/>
  <c r="H732" i="7" s="1"/>
  <c r="G298" i="3" s="1"/>
  <c r="G296" i="3" s="1"/>
  <c r="E144" i="4"/>
  <c r="G292" i="3"/>
  <c r="G290" i="3" s="1"/>
  <c r="G289" i="3"/>
  <c r="G287" i="3" s="1"/>
  <c r="H635" i="7"/>
  <c r="H633" i="7" s="1"/>
  <c r="H628" i="7"/>
  <c r="H629" i="7"/>
  <c r="E143" i="4" s="1"/>
  <c r="H630" i="7"/>
  <c r="I583" i="7"/>
  <c r="I581" i="7" s="1"/>
  <c r="F194" i="4"/>
  <c r="E70" i="4"/>
  <c r="E82" i="4"/>
  <c r="H75" i="7"/>
  <c r="H76" i="7"/>
  <c r="H77" i="7"/>
  <c r="H78" i="7"/>
  <c r="H79" i="7"/>
  <c r="H80" i="7"/>
  <c r="H81" i="7"/>
  <c r="E76" i="4" s="1"/>
  <c r="H74" i="7"/>
  <c r="E25" i="4" s="1"/>
  <c r="E23" i="4" s="1"/>
  <c r="E21" i="4" s="1"/>
  <c r="E44" i="4"/>
  <c r="E55" i="4"/>
  <c r="E58" i="4"/>
  <c r="I721" i="7"/>
  <c r="I719" i="7" s="1"/>
  <c r="J721" i="7"/>
  <c r="J719" i="7" s="1"/>
  <c r="K721" i="7"/>
  <c r="K719" i="7" s="1"/>
  <c r="L721" i="7"/>
  <c r="L719" i="7" s="1"/>
  <c r="I537" i="7"/>
  <c r="I535" i="7" s="1"/>
  <c r="I556" i="7"/>
  <c r="I562" i="7"/>
  <c r="I624" i="7"/>
  <c r="I623" i="7" s="1"/>
  <c r="I635" i="7"/>
  <c r="I633" i="7" s="1"/>
  <c r="I683" i="7"/>
  <c r="I715" i="7"/>
  <c r="I739" i="7"/>
  <c r="H301" i="3" s="1"/>
  <c r="H299" i="3" s="1"/>
  <c r="L635" i="7"/>
  <c r="L633" i="7" s="1"/>
  <c r="J635" i="7"/>
  <c r="J633" i="7" s="1"/>
  <c r="I72" i="7"/>
  <c r="I62" i="7" s="1"/>
  <c r="I150" i="7"/>
  <c r="H342" i="7"/>
  <c r="I342" i="7"/>
  <c r="G344" i="7"/>
  <c r="K344" i="7" s="1"/>
  <c r="J147" i="3" s="1"/>
  <c r="J145" i="3" s="1"/>
  <c r="K715" i="7"/>
  <c r="I752" i="7"/>
  <c r="I750" i="7" s="1"/>
  <c r="D27" i="4"/>
  <c r="E28" i="4"/>
  <c r="D30" i="4"/>
  <c r="D28" i="4" s="1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D85" i="4"/>
  <c r="D86" i="4"/>
  <c r="E87" i="4"/>
  <c r="D89" i="4"/>
  <c r="D90" i="4"/>
  <c r="D91" i="4"/>
  <c r="D97" i="4"/>
  <c r="D101" i="4"/>
  <c r="E104" i="4"/>
  <c r="D106" i="4"/>
  <c r="D107" i="4"/>
  <c r="E108" i="4"/>
  <c r="D110" i="4"/>
  <c r="D111" i="4"/>
  <c r="D115" i="4"/>
  <c r="E118" i="4"/>
  <c r="E116" i="4" s="1"/>
  <c r="D120" i="4"/>
  <c r="D118" i="4" s="1"/>
  <c r="D116" i="4" s="1"/>
  <c r="D112" i="4" s="1"/>
  <c r="D121" i="4"/>
  <c r="D122" i="4"/>
  <c r="D125" i="4"/>
  <c r="D126" i="4"/>
  <c r="E129" i="4"/>
  <c r="E127" i="4" s="1"/>
  <c r="E123" i="4" s="1"/>
  <c r="D131" i="4"/>
  <c r="D129" i="4"/>
  <c r="D132" i="4"/>
  <c r="D133" i="4"/>
  <c r="E136" i="4"/>
  <c r="D138" i="4"/>
  <c r="D139" i="4"/>
  <c r="D142" i="4"/>
  <c r="E146" i="4"/>
  <c r="D148" i="4"/>
  <c r="D146" i="4" s="1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 s="1"/>
  <c r="D174" i="4"/>
  <c r="D177" i="4"/>
  <c r="D196" i="4"/>
  <c r="F198" i="4"/>
  <c r="D200" i="4"/>
  <c r="D201" i="4"/>
  <c r="D202" i="4"/>
  <c r="D203" i="4"/>
  <c r="F204" i="4"/>
  <c r="D206" i="4"/>
  <c r="D204" i="4"/>
  <c r="D210" i="4"/>
  <c r="D211" i="4"/>
  <c r="D212" i="4"/>
  <c r="F217" i="4"/>
  <c r="F215" i="4" s="1"/>
  <c r="F213" i="4" s="1"/>
  <c r="G217" i="4"/>
  <c r="H217" i="4"/>
  <c r="I217" i="4"/>
  <c r="J217" i="4"/>
  <c r="D218" i="4"/>
  <c r="H218" i="4" s="1"/>
  <c r="D222" i="4"/>
  <c r="D220" i="4" s="1"/>
  <c r="D213" i="4" s="1"/>
  <c r="F223" i="4"/>
  <c r="F220" i="4" s="1"/>
  <c r="D225" i="4"/>
  <c r="H225" i="4" s="1"/>
  <c r="D226" i="4"/>
  <c r="H226" i="4" s="1"/>
  <c r="D227" i="4"/>
  <c r="G227" i="4"/>
  <c r="F228" i="4"/>
  <c r="D230" i="4"/>
  <c r="G230" i="4"/>
  <c r="G228" i="4" s="1"/>
  <c r="F231" i="4"/>
  <c r="D234" i="4"/>
  <c r="J234" i="4"/>
  <c r="D235" i="4"/>
  <c r="H235" i="4"/>
  <c r="D236" i="4"/>
  <c r="J236" i="4"/>
  <c r="F22" i="3"/>
  <c r="F23" i="3"/>
  <c r="G24" i="3"/>
  <c r="H24" i="3"/>
  <c r="F26" i="3"/>
  <c r="F24" i="3"/>
  <c r="F27" i="3"/>
  <c r="F30" i="3"/>
  <c r="F31" i="3"/>
  <c r="G33" i="3"/>
  <c r="F35" i="3"/>
  <c r="F33" i="3"/>
  <c r="G42" i="3"/>
  <c r="H42" i="3"/>
  <c r="F44" i="3"/>
  <c r="F42" i="3"/>
  <c r="G47" i="3"/>
  <c r="G45" i="3"/>
  <c r="H47" i="3"/>
  <c r="H45" i="3"/>
  <c r="F49" i="3"/>
  <c r="F47" i="3"/>
  <c r="F45" i="3" s="1"/>
  <c r="F50" i="3"/>
  <c r="G54" i="3"/>
  <c r="H54" i="3"/>
  <c r="F56" i="3"/>
  <c r="F54" i="3"/>
  <c r="G57" i="3"/>
  <c r="H57" i="3"/>
  <c r="F59" i="3"/>
  <c r="F57" i="3"/>
  <c r="G60" i="3"/>
  <c r="H60" i="3"/>
  <c r="F62" i="3"/>
  <c r="F60" i="3"/>
  <c r="G63" i="3"/>
  <c r="H63" i="3"/>
  <c r="F65" i="3"/>
  <c r="F63" i="3"/>
  <c r="G71" i="3"/>
  <c r="H71" i="3"/>
  <c r="F73" i="3"/>
  <c r="F71" i="3" s="1"/>
  <c r="F74" i="3"/>
  <c r="F75" i="3"/>
  <c r="G76" i="3"/>
  <c r="H76" i="3"/>
  <c r="F78" i="3"/>
  <c r="F76" i="3" s="1"/>
  <c r="G79" i="3"/>
  <c r="H79" i="3"/>
  <c r="H69" i="3" s="1"/>
  <c r="F81" i="3"/>
  <c r="F79" i="3"/>
  <c r="F82" i="3"/>
  <c r="G83" i="3"/>
  <c r="H83" i="3"/>
  <c r="F85" i="3"/>
  <c r="F83" i="3"/>
  <c r="G86" i="3"/>
  <c r="H86" i="3"/>
  <c r="F88" i="3"/>
  <c r="F86" i="3"/>
  <c r="G89" i="3"/>
  <c r="H89" i="3"/>
  <c r="F91" i="3"/>
  <c r="F89" i="3"/>
  <c r="G92" i="3"/>
  <c r="H92" i="3"/>
  <c r="F94" i="3"/>
  <c r="F92" i="3"/>
  <c r="G97" i="3"/>
  <c r="H97" i="3"/>
  <c r="F99" i="3"/>
  <c r="F97" i="3"/>
  <c r="F100" i="3"/>
  <c r="G101" i="3"/>
  <c r="H101" i="3"/>
  <c r="F103" i="3"/>
  <c r="F101" i="3" s="1"/>
  <c r="F104" i="3"/>
  <c r="F105" i="3"/>
  <c r="F106" i="3"/>
  <c r="G107" i="3"/>
  <c r="H107" i="3"/>
  <c r="F109" i="3"/>
  <c r="F110" i="3"/>
  <c r="F107" i="3" s="1"/>
  <c r="F111" i="3"/>
  <c r="F112" i="3"/>
  <c r="F113" i="3"/>
  <c r="F114" i="3"/>
  <c r="G115" i="3"/>
  <c r="H115" i="3"/>
  <c r="F117" i="3"/>
  <c r="F118" i="3"/>
  <c r="F115" i="3" s="1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0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/>
  <c r="G162" i="3"/>
  <c r="H162" i="3"/>
  <c r="F164" i="3"/>
  <c r="F162" i="3"/>
  <c r="G170" i="3"/>
  <c r="H170" i="3"/>
  <c r="F172" i="3"/>
  <c r="F170" i="3"/>
  <c r="G173" i="3"/>
  <c r="H173" i="3"/>
  <c r="F175" i="3"/>
  <c r="F173" i="3"/>
  <c r="G176" i="3"/>
  <c r="H176" i="3"/>
  <c r="F178" i="3"/>
  <c r="F176" i="3"/>
  <c r="G182" i="3"/>
  <c r="H182" i="3"/>
  <c r="F184" i="3"/>
  <c r="F182" i="3"/>
  <c r="G190" i="3"/>
  <c r="G188" i="3" s="1"/>
  <c r="H190" i="3"/>
  <c r="F192" i="3"/>
  <c r="F190" i="3" s="1"/>
  <c r="F193" i="3"/>
  <c r="F194" i="3"/>
  <c r="G195" i="3"/>
  <c r="H195" i="3"/>
  <c r="F197" i="3"/>
  <c r="F195" i="3"/>
  <c r="F198" i="3"/>
  <c r="F199" i="3"/>
  <c r="F200" i="3"/>
  <c r="G201" i="3"/>
  <c r="H201" i="3"/>
  <c r="F203" i="3"/>
  <c r="F201" i="3" s="1"/>
  <c r="F204" i="3"/>
  <c r="F205" i="3"/>
  <c r="F206" i="3"/>
  <c r="G207" i="3"/>
  <c r="H207" i="3"/>
  <c r="F209" i="3"/>
  <c r="F207" i="3"/>
  <c r="G210" i="3"/>
  <c r="H210" i="3"/>
  <c r="F212" i="3"/>
  <c r="F210" i="3"/>
  <c r="G213" i="3"/>
  <c r="H213" i="3"/>
  <c r="F215" i="3"/>
  <c r="F213" i="3"/>
  <c r="F216" i="3"/>
  <c r="F227" i="3"/>
  <c r="F228" i="3"/>
  <c r="F229" i="3"/>
  <c r="G231" i="3"/>
  <c r="H231" i="3"/>
  <c r="F233" i="3"/>
  <c r="F234" i="3"/>
  <c r="F231" i="3" s="1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 s="1"/>
  <c r="G280" i="3"/>
  <c r="H280" i="3"/>
  <c r="F282" i="3"/>
  <c r="F280" i="3" s="1"/>
  <c r="F283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I19" i="9" s="1"/>
  <c r="I18" i="9" s="1"/>
  <c r="E22" i="9"/>
  <c r="D23" i="9"/>
  <c r="F18" i="18" s="1"/>
  <c r="F17" i="18" s="1"/>
  <c r="E26" i="9"/>
  <c r="D27" i="9"/>
  <c r="D28" i="9"/>
  <c r="D29" i="9"/>
  <c r="G29" i="9"/>
  <c r="D30" i="9"/>
  <c r="I30" i="9" s="1"/>
  <c r="D31" i="9"/>
  <c r="D32" i="9"/>
  <c r="D33" i="9"/>
  <c r="G33" i="9"/>
  <c r="D34" i="9"/>
  <c r="I34" i="9"/>
  <c r="D35" i="9"/>
  <c r="D36" i="9"/>
  <c r="D37" i="9"/>
  <c r="G37" i="9"/>
  <c r="D38" i="9"/>
  <c r="I38" i="9" s="1"/>
  <c r="D39" i="9"/>
  <c r="D40" i="9"/>
  <c r="H40" i="9"/>
  <c r="D41" i="9"/>
  <c r="F33" i="18" s="1"/>
  <c r="G33" i="18" s="1"/>
  <c r="D42" i="9"/>
  <c r="I42" i="9" s="1"/>
  <c r="D43" i="9"/>
  <c r="D44" i="9"/>
  <c r="E48" i="9"/>
  <c r="E47" i="9" s="1"/>
  <c r="D49" i="9"/>
  <c r="D50" i="9"/>
  <c r="E52" i="9"/>
  <c r="E51" i="9"/>
  <c r="D53" i="9"/>
  <c r="I53" i="9" s="1"/>
  <c r="D54" i="9"/>
  <c r="D55" i="9"/>
  <c r="J55" i="9" s="1"/>
  <c r="D56" i="9"/>
  <c r="H56" i="9" s="1"/>
  <c r="D59" i="9"/>
  <c r="F60" i="9"/>
  <c r="D61" i="9"/>
  <c r="J61" i="9"/>
  <c r="J60" i="9" s="1"/>
  <c r="E62" i="9"/>
  <c r="D63" i="9"/>
  <c r="D62" i="9" s="1"/>
  <c r="D57" i="9" s="1"/>
  <c r="F64" i="9"/>
  <c r="D65" i="9"/>
  <c r="J65" i="9" s="1"/>
  <c r="J64" i="9" s="1"/>
  <c r="D67" i="9"/>
  <c r="G67" i="9"/>
  <c r="E68" i="9"/>
  <c r="E66" i="9"/>
  <c r="D69" i="9"/>
  <c r="G69" i="9" s="1"/>
  <c r="G68" i="9" s="1"/>
  <c r="G66" i="9" s="1"/>
  <c r="D70" i="9"/>
  <c r="D68" i="9" s="1"/>
  <c r="D66" i="9" s="1"/>
  <c r="D71" i="9"/>
  <c r="D72" i="9"/>
  <c r="D74" i="9"/>
  <c r="J74" i="9"/>
  <c r="J73" i="9" s="1"/>
  <c r="D75" i="9"/>
  <c r="I75" i="9" s="1"/>
  <c r="I73" i="9" s="1"/>
  <c r="F77" i="9"/>
  <c r="D78" i="9"/>
  <c r="I78" i="9"/>
  <c r="I77" i="9"/>
  <c r="E79" i="9"/>
  <c r="D80" i="9"/>
  <c r="I80" i="9"/>
  <c r="I79" i="9" s="1"/>
  <c r="E81" i="9"/>
  <c r="D82" i="9"/>
  <c r="I82" i="9"/>
  <c r="D83" i="9"/>
  <c r="I83" i="9" s="1"/>
  <c r="I81" i="9" s="1"/>
  <c r="D84" i="9"/>
  <c r="H84" i="9"/>
  <c r="D85" i="9"/>
  <c r="E86" i="9"/>
  <c r="D87" i="9"/>
  <c r="G87" i="9"/>
  <c r="D88" i="9"/>
  <c r="H88" i="9"/>
  <c r="D89" i="9"/>
  <c r="D93" i="9"/>
  <c r="I93" i="9" s="1"/>
  <c r="D94" i="9"/>
  <c r="I94" i="9"/>
  <c r="D95" i="9"/>
  <c r="H95" i="9"/>
  <c r="D96" i="9"/>
  <c r="D97" i="9"/>
  <c r="I97" i="9" s="1"/>
  <c r="D98" i="9"/>
  <c r="I98" i="9" s="1"/>
  <c r="E99" i="9"/>
  <c r="E91" i="9"/>
  <c r="E90" i="9" s="1"/>
  <c r="D100" i="9"/>
  <c r="D101" i="9"/>
  <c r="G101" i="9" s="1"/>
  <c r="D102" i="9"/>
  <c r="I102" i="9" s="1"/>
  <c r="D103" i="9"/>
  <c r="H103" i="9" s="1"/>
  <c r="D104" i="9"/>
  <c r="D105" i="9"/>
  <c r="H105" i="9"/>
  <c r="D106" i="9"/>
  <c r="I106" i="9" s="1"/>
  <c r="D107" i="9"/>
  <c r="H107" i="9"/>
  <c r="D108" i="9"/>
  <c r="D109" i="9"/>
  <c r="G109" i="9" s="1"/>
  <c r="D110" i="9"/>
  <c r="I110" i="9" s="1"/>
  <c r="D111" i="9"/>
  <c r="J111" i="9" s="1"/>
  <c r="D112" i="9"/>
  <c r="D113" i="9"/>
  <c r="G113" i="9" s="1"/>
  <c r="D114" i="9"/>
  <c r="I114" i="9"/>
  <c r="D115" i="9"/>
  <c r="H115" i="9"/>
  <c r="E116" i="9"/>
  <c r="D117" i="9"/>
  <c r="G117" i="9" s="1"/>
  <c r="G116" i="9" s="1"/>
  <c r="D118" i="9"/>
  <c r="I118" i="9" s="1"/>
  <c r="E119" i="9"/>
  <c r="D120" i="9"/>
  <c r="D121" i="9"/>
  <c r="G121" i="9"/>
  <c r="F122" i="9"/>
  <c r="D123" i="9"/>
  <c r="J123" i="9" s="1"/>
  <c r="J122" i="9" s="1"/>
  <c r="D124" i="9"/>
  <c r="E125" i="9"/>
  <c r="D126" i="9"/>
  <c r="I126" i="9"/>
  <c r="D128" i="9"/>
  <c r="G128" i="9" s="1"/>
  <c r="G125" i="9" s="1"/>
  <c r="H128" i="9"/>
  <c r="G69" i="3"/>
  <c r="K635" i="7"/>
  <c r="K633" i="7" s="1"/>
  <c r="D209" i="4"/>
  <c r="D207" i="4" s="1"/>
  <c r="H236" i="4"/>
  <c r="J290" i="3"/>
  <c r="J292" i="3"/>
  <c r="J289" i="3"/>
  <c r="J287" i="3" s="1"/>
  <c r="G72" i="7"/>
  <c r="J683" i="7"/>
  <c r="L683" i="7"/>
  <c r="K683" i="7"/>
  <c r="L715" i="7"/>
  <c r="J715" i="7"/>
  <c r="L537" i="7"/>
  <c r="J537" i="7"/>
  <c r="J535" i="7" s="1"/>
  <c r="K537" i="7"/>
  <c r="K535" i="7" s="1"/>
  <c r="K290" i="3"/>
  <c r="K292" i="3"/>
  <c r="K275" i="7"/>
  <c r="K352" i="7"/>
  <c r="K350" i="7" s="1"/>
  <c r="I290" i="3"/>
  <c r="I292" i="3"/>
  <c r="L352" i="7"/>
  <c r="K152" i="3" s="1"/>
  <c r="K150" i="3" s="1"/>
  <c r="J271" i="3"/>
  <c r="J269" i="3" s="1"/>
  <c r="I271" i="3"/>
  <c r="I269" i="3" s="1"/>
  <c r="K289" i="3"/>
  <c r="K287" i="3" s="1"/>
  <c r="K271" i="3"/>
  <c r="K269" i="3" s="1"/>
  <c r="L275" i="7"/>
  <c r="J275" i="7"/>
  <c r="J273" i="7" s="1"/>
  <c r="J441" i="7"/>
  <c r="J439" i="7" s="1"/>
  <c r="L441" i="7"/>
  <c r="K187" i="3" s="1"/>
  <c r="K185" i="3" s="1"/>
  <c r="I289" i="3"/>
  <c r="I287" i="3" s="1"/>
  <c r="J90" i="7"/>
  <c r="K441" i="7"/>
  <c r="D75" i="4"/>
  <c r="G752" i="7"/>
  <c r="J314" i="3"/>
  <c r="J312" i="3" s="1"/>
  <c r="J310" i="3" s="1"/>
  <c r="H772" i="7"/>
  <c r="H314" i="3"/>
  <c r="H312" i="3" s="1"/>
  <c r="H310" i="3" s="1"/>
  <c r="I769" i="7"/>
  <c r="I767" i="7" s="1"/>
  <c r="F176" i="4"/>
  <c r="F174" i="4" s="1"/>
  <c r="F149" i="4" s="1"/>
  <c r="F19" i="4" s="1"/>
  <c r="F257" i="3"/>
  <c r="H188" i="3"/>
  <c r="J28" i="3"/>
  <c r="K28" i="3"/>
  <c r="H67" i="9"/>
  <c r="I67" i="9"/>
  <c r="I112" i="9"/>
  <c r="H112" i="9"/>
  <c r="J112" i="9"/>
  <c r="G112" i="9"/>
  <c r="I96" i="9"/>
  <c r="J96" i="9"/>
  <c r="G96" i="9"/>
  <c r="H96" i="9"/>
  <c r="I40" i="9"/>
  <c r="J40" i="9"/>
  <c r="G40" i="9"/>
  <c r="J21" i="9"/>
  <c r="G21" i="9"/>
  <c r="I121" i="9"/>
  <c r="J121" i="9"/>
  <c r="H121" i="9"/>
  <c r="I117" i="9"/>
  <c r="J117" i="9"/>
  <c r="H117" i="9"/>
  <c r="H116" i="9" s="1"/>
  <c r="I113" i="9"/>
  <c r="J113" i="9"/>
  <c r="H113" i="9"/>
  <c r="I109" i="9"/>
  <c r="J109" i="9"/>
  <c r="H109" i="9"/>
  <c r="I105" i="9"/>
  <c r="J105" i="9"/>
  <c r="G105" i="9"/>
  <c r="J101" i="9"/>
  <c r="J97" i="9"/>
  <c r="G97" i="9"/>
  <c r="H97" i="9"/>
  <c r="J93" i="9"/>
  <c r="G93" i="9"/>
  <c r="H93" i="9"/>
  <c r="J82" i="9"/>
  <c r="G82" i="9"/>
  <c r="H82" i="9"/>
  <c r="H78" i="9"/>
  <c r="H77" i="9" s="1"/>
  <c r="J78" i="9"/>
  <c r="J77" i="9" s="1"/>
  <c r="J72" i="9"/>
  <c r="G59" i="9"/>
  <c r="G58" i="9"/>
  <c r="H53" i="9"/>
  <c r="I37" i="9"/>
  <c r="I33" i="9"/>
  <c r="I29" i="9"/>
  <c r="G23" i="9"/>
  <c r="G22" i="9" s="1"/>
  <c r="I120" i="9"/>
  <c r="J120" i="9"/>
  <c r="G120" i="9"/>
  <c r="G119" i="9" s="1"/>
  <c r="H120" i="9"/>
  <c r="H119" i="9" s="1"/>
  <c r="I104" i="9"/>
  <c r="J104" i="9"/>
  <c r="G104" i="9"/>
  <c r="H104" i="9"/>
  <c r="G89" i="9"/>
  <c r="H89" i="9"/>
  <c r="I89" i="9"/>
  <c r="J89" i="9"/>
  <c r="I44" i="9"/>
  <c r="H44" i="9"/>
  <c r="J44" i="9"/>
  <c r="G44" i="9"/>
  <c r="I32" i="9"/>
  <c r="J32" i="9"/>
  <c r="G32" i="9"/>
  <c r="H32" i="9"/>
  <c r="J126" i="9"/>
  <c r="J125" i="9"/>
  <c r="J118" i="9"/>
  <c r="J116" i="9" s="1"/>
  <c r="J114" i="9"/>
  <c r="J110" i="9"/>
  <c r="J106" i="9"/>
  <c r="J102" i="9"/>
  <c r="J98" i="9"/>
  <c r="J94" i="9"/>
  <c r="H87" i="9"/>
  <c r="H86" i="9" s="1"/>
  <c r="J83" i="9"/>
  <c r="I54" i="9"/>
  <c r="J54" i="9"/>
  <c r="H54" i="9"/>
  <c r="G54" i="9"/>
  <c r="I49" i="9"/>
  <c r="J49" i="9"/>
  <c r="J48" i="9" s="1"/>
  <c r="J47" i="9" s="1"/>
  <c r="G49" i="9"/>
  <c r="G48" i="9"/>
  <c r="G47" i="9" s="1"/>
  <c r="H49" i="9"/>
  <c r="J42" i="9"/>
  <c r="H42" i="9"/>
  <c r="H38" i="9"/>
  <c r="J38" i="9"/>
  <c r="H34" i="9"/>
  <c r="J34" i="9"/>
  <c r="H30" i="9"/>
  <c r="J30" i="9"/>
  <c r="I124" i="9"/>
  <c r="J124" i="9"/>
  <c r="G124" i="9"/>
  <c r="H124" i="9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I128" i="9"/>
  <c r="I125" i="9" s="1"/>
  <c r="J128" i="9"/>
  <c r="I123" i="9"/>
  <c r="I122" i="9" s="1"/>
  <c r="H123" i="9"/>
  <c r="H122" i="9" s="1"/>
  <c r="G123" i="9"/>
  <c r="G122" i="9" s="1"/>
  <c r="J115" i="9"/>
  <c r="G115" i="9"/>
  <c r="G111" i="9"/>
  <c r="H111" i="9"/>
  <c r="J107" i="9"/>
  <c r="G107" i="9"/>
  <c r="J103" i="9"/>
  <c r="G103" i="9"/>
  <c r="J95" i="9"/>
  <c r="G95" i="9"/>
  <c r="I88" i="9"/>
  <c r="J88" i="9"/>
  <c r="J84" i="9"/>
  <c r="G84" i="9"/>
  <c r="J80" i="9"/>
  <c r="J79" i="9" s="1"/>
  <c r="G80" i="9"/>
  <c r="J75" i="9"/>
  <c r="J70" i="9"/>
  <c r="J68" i="9" s="1"/>
  <c r="J66" i="9" s="1"/>
  <c r="G55" i="9"/>
  <c r="I50" i="9"/>
  <c r="H50" i="9"/>
  <c r="J50" i="9"/>
  <c r="G50" i="9"/>
  <c r="F35" i="18"/>
  <c r="G35" i="18" s="1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I27" i="9"/>
  <c r="H27" i="9"/>
  <c r="J27" i="9"/>
  <c r="G27" i="9"/>
  <c r="J19" i="9"/>
  <c r="G19" i="9"/>
  <c r="H20" i="9"/>
  <c r="F261" i="3"/>
  <c r="E57" i="9"/>
  <c r="F57" i="9"/>
  <c r="F83" i="18"/>
  <c r="G83" i="18" s="1"/>
  <c r="F73" i="18"/>
  <c r="H73" i="18" s="1"/>
  <c r="F40" i="18"/>
  <c r="F27" i="18"/>
  <c r="G27" i="18" s="1"/>
  <c r="F109" i="18"/>
  <c r="F103" i="18"/>
  <c r="I103" i="18" s="1"/>
  <c r="F99" i="18"/>
  <c r="I99" i="18"/>
  <c r="F74" i="18"/>
  <c r="F41" i="18"/>
  <c r="I41" i="18" s="1"/>
  <c r="F36" i="18"/>
  <c r="F32" i="18"/>
  <c r="F28" i="18"/>
  <c r="G28" i="18" s="1"/>
  <c r="F24" i="18"/>
  <c r="I24" i="18" s="1"/>
  <c r="F98" i="18"/>
  <c r="F100" i="18"/>
  <c r="I100" i="18" s="1"/>
  <c r="F15" i="18"/>
  <c r="G15" i="18" s="1"/>
  <c r="F87" i="18"/>
  <c r="F31" i="18"/>
  <c r="H31" i="18" s="1"/>
  <c r="F23" i="18"/>
  <c r="F120" i="18"/>
  <c r="G120" i="18" s="1"/>
  <c r="F101" i="18"/>
  <c r="I101" i="18"/>
  <c r="F90" i="18"/>
  <c r="G90" i="18" s="1"/>
  <c r="F86" i="18"/>
  <c r="H86" i="18" s="1"/>
  <c r="F76" i="18"/>
  <c r="I76" i="18" s="1"/>
  <c r="F58" i="18"/>
  <c r="H58" i="18" s="1"/>
  <c r="F26" i="18"/>
  <c r="G26" i="18" s="1"/>
  <c r="F22" i="18"/>
  <c r="I22" i="18" s="1"/>
  <c r="H72" i="9"/>
  <c r="J59" i="9"/>
  <c r="J58" i="9"/>
  <c r="D48" i="9"/>
  <c r="D47" i="9" s="1"/>
  <c r="D58" i="9"/>
  <c r="I72" i="9"/>
  <c r="E25" i="9"/>
  <c r="E24" i="9" s="1"/>
  <c r="G79" i="9"/>
  <c r="I59" i="9"/>
  <c r="I58" i="9" s="1"/>
  <c r="G72" i="9"/>
  <c r="D77" i="9"/>
  <c r="H59" i="9"/>
  <c r="H58" i="9"/>
  <c r="H61" i="9"/>
  <c r="H60" i="9"/>
  <c r="D119" i="9"/>
  <c r="D79" i="9"/>
  <c r="H75" i="9"/>
  <c r="H73" i="9" s="1"/>
  <c r="D26" i="9"/>
  <c r="I26" i="9"/>
  <c r="H715" i="7"/>
  <c r="I28" i="3"/>
  <c r="H721" i="7"/>
  <c r="H719" i="7" s="1"/>
  <c r="E48" i="4"/>
  <c r="E65" i="4"/>
  <c r="H581" i="7"/>
  <c r="G230" i="3" s="1"/>
  <c r="I425" i="7"/>
  <c r="H181" i="3" s="1"/>
  <c r="H179" i="3" s="1"/>
  <c r="E66" i="4"/>
  <c r="F185" i="4"/>
  <c r="E145" i="4"/>
  <c r="E62" i="4"/>
  <c r="E60" i="4" s="1"/>
  <c r="H275" i="7"/>
  <c r="G122" i="3" s="1"/>
  <c r="G120" i="3" s="1"/>
  <c r="G95" i="3" s="1"/>
  <c r="I275" i="7"/>
  <c r="H122" i="3" s="1"/>
  <c r="H120" i="3" s="1"/>
  <c r="E42" i="4"/>
  <c r="H550" i="7"/>
  <c r="G224" i="3" s="1"/>
  <c r="H556" i="7"/>
  <c r="H562" i="7"/>
  <c r="E158" i="4"/>
  <c r="E155" i="4" s="1"/>
  <c r="H425" i="7"/>
  <c r="H423" i="7" s="1"/>
  <c r="H537" i="7"/>
  <c r="H535" i="7" s="1"/>
  <c r="H90" i="7"/>
  <c r="H88" i="7" s="1"/>
  <c r="G36" i="3" s="1"/>
  <c r="I90" i="7"/>
  <c r="H38" i="3" s="1"/>
  <c r="H441" i="7"/>
  <c r="I441" i="7"/>
  <c r="H187" i="3" s="1"/>
  <c r="H185" i="3" s="1"/>
  <c r="H352" i="7"/>
  <c r="H350" i="7" s="1"/>
  <c r="H348" i="7" s="1"/>
  <c r="D18" i="9"/>
  <c r="E96" i="4"/>
  <c r="E94" i="4" s="1"/>
  <c r="G271" i="3"/>
  <c r="G269" i="3" s="1"/>
  <c r="H683" i="7"/>
  <c r="H35" i="18"/>
  <c r="J81" i="9"/>
  <c r="I119" i="9"/>
  <c r="H48" i="9"/>
  <c r="H47" i="9" s="1"/>
  <c r="I48" i="9"/>
  <c r="I47" i="9"/>
  <c r="H26" i="9"/>
  <c r="G74" i="18"/>
  <c r="G22" i="18"/>
  <c r="I86" i="18"/>
  <c r="H101" i="18"/>
  <c r="G101" i="18"/>
  <c r="G23" i="18"/>
  <c r="G40" i="18"/>
  <c r="H98" i="18"/>
  <c r="I98" i="18"/>
  <c r="G98" i="18"/>
  <c r="G32" i="18"/>
  <c r="H76" i="18"/>
  <c r="I31" i="18"/>
  <c r="G99" i="18"/>
  <c r="F108" i="18"/>
  <c r="H109" i="18"/>
  <c r="G109" i="18"/>
  <c r="G108" i="18" s="1"/>
  <c r="I109" i="18"/>
  <c r="I108" i="18" s="1"/>
  <c r="I27" i="18"/>
  <c r="J119" i="9"/>
  <c r="L28" i="3"/>
  <c r="I735" i="7"/>
  <c r="I732" i="7" s="1"/>
  <c r="I730" i="7" s="1"/>
  <c r="D195" i="4"/>
  <c r="I43" i="7"/>
  <c r="L44" i="17"/>
  <c r="I44" i="7"/>
  <c r="F191" i="4" s="1"/>
  <c r="L45" i="17"/>
  <c r="J45" i="17" s="1"/>
  <c r="L42" i="17"/>
  <c r="J42" i="17" s="1"/>
  <c r="N42" i="17" s="1"/>
  <c r="D184" i="4"/>
  <c r="L47" i="17"/>
  <c r="J47" i="17" s="1"/>
  <c r="N47" i="17" s="1"/>
  <c r="N46" i="17" s="1"/>
  <c r="L41" i="17"/>
  <c r="J41" i="17" s="1"/>
  <c r="O41" i="17" s="1"/>
  <c r="I39" i="7"/>
  <c r="I16" i="7" s="1"/>
  <c r="I14" i="7" s="1"/>
  <c r="H19" i="3" s="1"/>
  <c r="K40" i="17"/>
  <c r="J40" i="17" s="1"/>
  <c r="M40" i="17" s="1"/>
  <c r="H38" i="7"/>
  <c r="H16" i="7" s="1"/>
  <c r="H14" i="7" s="1"/>
  <c r="G19" i="3" s="1"/>
  <c r="F189" i="4"/>
  <c r="K160" i="17"/>
  <c r="J160" i="17" s="1"/>
  <c r="M160" i="17" s="1"/>
  <c r="D100" i="4"/>
  <c r="D98" i="4" s="1"/>
  <c r="H155" i="7"/>
  <c r="E100" i="4" s="1"/>
  <c r="E98" i="4" s="1"/>
  <c r="I352" i="7"/>
  <c r="H152" i="3" s="1"/>
  <c r="H150" i="3" s="1"/>
  <c r="L561" i="17"/>
  <c r="L556" i="17" s="1"/>
  <c r="I550" i="7"/>
  <c r="F190" i="4"/>
  <c r="H97" i="7"/>
  <c r="H95" i="7" s="1"/>
  <c r="G39" i="3" s="1"/>
  <c r="K751" i="17"/>
  <c r="J751" i="17" s="1"/>
  <c r="O751" i="17" s="1"/>
  <c r="K565" i="7"/>
  <c r="K562" i="7" s="1"/>
  <c r="J226" i="3" s="1"/>
  <c r="K559" i="17"/>
  <c r="J559" i="17" s="1"/>
  <c r="K395" i="7"/>
  <c r="K454" i="17"/>
  <c r="J454" i="17" s="1"/>
  <c r="M542" i="7"/>
  <c r="G195" i="4"/>
  <c r="I603" i="7"/>
  <c r="D44" i="4"/>
  <c r="M686" i="7"/>
  <c r="M683" i="7" s="1"/>
  <c r="K396" i="7"/>
  <c r="H70" i="4" s="1"/>
  <c r="D144" i="4"/>
  <c r="J734" i="7"/>
  <c r="G144" i="4" s="1"/>
  <c r="M396" i="7"/>
  <c r="J70" i="4" s="1"/>
  <c r="J195" i="4"/>
  <c r="G167" i="3"/>
  <c r="G165" i="3" s="1"/>
  <c r="G732" i="7"/>
  <c r="L734" i="7"/>
  <c r="J396" i="7"/>
  <c r="G70" i="4" s="1"/>
  <c r="K744" i="7"/>
  <c r="K27" i="17"/>
  <c r="J27" i="17" s="1"/>
  <c r="O27" i="17" s="1"/>
  <c r="I114" i="4"/>
  <c r="F195" i="4"/>
  <c r="D82" i="4"/>
  <c r="D79" i="4" s="1"/>
  <c r="D77" i="4" s="1"/>
  <c r="L553" i="7"/>
  <c r="I43" i="4" s="1"/>
  <c r="G190" i="4"/>
  <c r="L396" i="7"/>
  <c r="I70" i="4" s="1"/>
  <c r="M103" i="7"/>
  <c r="J82" i="4" s="1"/>
  <c r="J79" i="4" s="1"/>
  <c r="J77" i="4" s="1"/>
  <c r="M461" i="17"/>
  <c r="K740" i="17"/>
  <c r="J740" i="17" s="1"/>
  <c r="M740" i="17" s="1"/>
  <c r="K734" i="7"/>
  <c r="G38" i="3"/>
  <c r="M752" i="7"/>
  <c r="L308" i="3" s="1"/>
  <c r="L306" i="3" s="1"/>
  <c r="K553" i="7"/>
  <c r="H43" i="4" s="1"/>
  <c r="M22" i="7"/>
  <c r="I143" i="4"/>
  <c r="D58" i="4"/>
  <c r="D26" i="4"/>
  <c r="M544" i="7"/>
  <c r="M427" i="7"/>
  <c r="M34" i="7"/>
  <c r="K152" i="7"/>
  <c r="M152" i="7"/>
  <c r="M546" i="7"/>
  <c r="J143" i="4" s="1"/>
  <c r="H114" i="4"/>
  <c r="I737" i="7"/>
  <c r="L95" i="7"/>
  <c r="K39" i="3" s="1"/>
  <c r="L43" i="17"/>
  <c r="J43" i="17" s="1"/>
  <c r="M42" i="7"/>
  <c r="M445" i="7"/>
  <c r="I197" i="4"/>
  <c r="J609" i="7"/>
  <c r="J608" i="7" s="1"/>
  <c r="J603" i="7" s="1"/>
  <c r="L609" i="7"/>
  <c r="L608" i="7" s="1"/>
  <c r="K615" i="17"/>
  <c r="K614" i="17" s="1"/>
  <c r="K609" i="17" s="1"/>
  <c r="N41" i="17"/>
  <c r="M81" i="17"/>
  <c r="K38" i="17"/>
  <c r="J38" i="17" s="1"/>
  <c r="O38" i="17" s="1"/>
  <c r="K586" i="7"/>
  <c r="K405" i="17"/>
  <c r="J405" i="17" s="1"/>
  <c r="G635" i="7"/>
  <c r="G633" i="7" s="1"/>
  <c r="G631" i="7" s="1"/>
  <c r="K769" i="7"/>
  <c r="K767" i="7" s="1"/>
  <c r="L408" i="17"/>
  <c r="J408" i="17" s="1"/>
  <c r="N408" i="17" s="1"/>
  <c r="O26" i="17"/>
  <c r="H209" i="4"/>
  <c r="M717" i="7"/>
  <c r="M715" i="7" s="1"/>
  <c r="I221" i="3"/>
  <c r="I219" i="3" s="1"/>
  <c r="K362" i="17"/>
  <c r="J362" i="17" s="1"/>
  <c r="O362" i="17" s="1"/>
  <c r="K287" i="17"/>
  <c r="J287" i="17" s="1"/>
  <c r="J584" i="7"/>
  <c r="G65" i="4" s="1"/>
  <c r="I273" i="7"/>
  <c r="M25" i="7"/>
  <c r="K723" i="17"/>
  <c r="K721" i="17" s="1"/>
  <c r="K107" i="7"/>
  <c r="H173" i="4" s="1"/>
  <c r="H171" i="4" s="1"/>
  <c r="K590" i="17"/>
  <c r="K113" i="17"/>
  <c r="J113" i="17" s="1"/>
  <c r="M366" i="17"/>
  <c r="M154" i="7"/>
  <c r="J75" i="4" s="1"/>
  <c r="L289" i="17"/>
  <c r="J289" i="17" s="1"/>
  <c r="M554" i="7"/>
  <c r="K584" i="7"/>
  <c r="H65" i="4" s="1"/>
  <c r="H63" i="4" s="1"/>
  <c r="K154" i="7"/>
  <c r="G715" i="7"/>
  <c r="G76" i="18"/>
  <c r="H40" i="18"/>
  <c r="H15" i="18"/>
  <c r="J26" i="9"/>
  <c r="D81" i="9"/>
  <c r="H65" i="9"/>
  <c r="H64" i="9" s="1"/>
  <c r="G61" i="9"/>
  <c r="G60" i="9"/>
  <c r="J69" i="9"/>
  <c r="F92" i="18"/>
  <c r="I92" i="18" s="1"/>
  <c r="J20" i="9"/>
  <c r="J18" i="9"/>
  <c r="H83" i="9"/>
  <c r="H81" i="9" s="1"/>
  <c r="H94" i="9"/>
  <c r="G102" i="9"/>
  <c r="H110" i="9"/>
  <c r="G118" i="9"/>
  <c r="J29" i="9"/>
  <c r="J37" i="9"/>
  <c r="H99" i="18"/>
  <c r="H26" i="18"/>
  <c r="I40" i="18"/>
  <c r="I15" i="18"/>
  <c r="D73" i="9"/>
  <c r="I65" i="9"/>
  <c r="I64" i="9"/>
  <c r="I61" i="9"/>
  <c r="I60" i="9" s="1"/>
  <c r="D116" i="9"/>
  <c r="F16" i="18"/>
  <c r="H16" i="18" s="1"/>
  <c r="F34" i="18"/>
  <c r="F25" i="18"/>
  <c r="G25" i="18" s="1"/>
  <c r="F85" i="18"/>
  <c r="F88" i="18"/>
  <c r="H88" i="18" s="1"/>
  <c r="F14" i="18"/>
  <c r="I69" i="9"/>
  <c r="I68" i="9"/>
  <c r="I66" i="9"/>
  <c r="G20" i="9"/>
  <c r="G18" i="9" s="1"/>
  <c r="H19" i="9"/>
  <c r="H18" i="9" s="1"/>
  <c r="H55" i="9"/>
  <c r="D64" i="9"/>
  <c r="H80" i="9"/>
  <c r="H79" i="9" s="1"/>
  <c r="I84" i="9"/>
  <c r="G88" i="9"/>
  <c r="G86" i="9"/>
  <c r="I95" i="9"/>
  <c r="I103" i="9"/>
  <c r="I107" i="9"/>
  <c r="I111" i="9"/>
  <c r="I115" i="9"/>
  <c r="G56" i="9"/>
  <c r="G30" i="9"/>
  <c r="G34" i="9"/>
  <c r="G38" i="9"/>
  <c r="G42" i="9"/>
  <c r="G83" i="9"/>
  <c r="G81" i="9"/>
  <c r="J87" i="9"/>
  <c r="J86" i="9" s="1"/>
  <c r="G94" i="9"/>
  <c r="G98" i="9"/>
  <c r="H102" i="9"/>
  <c r="H106" i="9"/>
  <c r="G110" i="9"/>
  <c r="H114" i="9"/>
  <c r="H118" i="9"/>
  <c r="H126" i="9"/>
  <c r="H125" i="9"/>
  <c r="H29" i="9"/>
  <c r="H33" i="9"/>
  <c r="H37" i="9"/>
  <c r="G78" i="9"/>
  <c r="G77" i="9"/>
  <c r="H21" i="9"/>
  <c r="J67" i="9"/>
  <c r="H100" i="18"/>
  <c r="D60" i="9"/>
  <c r="D125" i="9"/>
  <c r="G65" i="9"/>
  <c r="G64" i="9"/>
  <c r="F29" i="18"/>
  <c r="G29" i="18" s="1"/>
  <c r="I55" i="9"/>
  <c r="H69" i="9"/>
  <c r="H68" i="9"/>
  <c r="H66" i="9"/>
  <c r="I87" i="9"/>
  <c r="I86" i="9"/>
  <c r="H98" i="9"/>
  <c r="G106" i="9"/>
  <c r="G114" i="9"/>
  <c r="G126" i="9"/>
  <c r="J33" i="9"/>
  <c r="F20" i="18"/>
  <c r="G20" i="18" s="1"/>
  <c r="G26" i="9"/>
  <c r="D86" i="9"/>
  <c r="G75" i="9"/>
  <c r="G73" i="9"/>
  <c r="D122" i="9"/>
  <c r="F30" i="18"/>
  <c r="I30" i="18" s="1"/>
  <c r="F21" i="18"/>
  <c r="H21" i="18" s="1"/>
  <c r="F75" i="18"/>
  <c r="F106" i="18"/>
  <c r="I106" i="18" s="1"/>
  <c r="F84" i="18"/>
  <c r="H219" i="4"/>
  <c r="D83" i="4"/>
  <c r="G219" i="4"/>
  <c r="G215" i="4" s="1"/>
  <c r="G225" i="4"/>
  <c r="D87" i="4"/>
  <c r="D228" i="4"/>
  <c r="G236" i="4"/>
  <c r="I218" i="4"/>
  <c r="J218" i="4"/>
  <c r="I226" i="4"/>
  <c r="H215" i="4"/>
  <c r="D164" i="4"/>
  <c r="D136" i="4"/>
  <c r="I108" i="4"/>
  <c r="G226" i="4"/>
  <c r="D104" i="4"/>
  <c r="H142" i="4"/>
  <c r="G142" i="4"/>
  <c r="I198" i="4"/>
  <c r="J227" i="4"/>
  <c r="G235" i="4"/>
  <c r="J215" i="4"/>
  <c r="D108" i="4"/>
  <c r="I219" i="4"/>
  <c r="I215" i="4"/>
  <c r="H33" i="4"/>
  <c r="G33" i="4"/>
  <c r="G31" i="4"/>
  <c r="I235" i="4"/>
  <c r="D127" i="4"/>
  <c r="D123" i="4" s="1"/>
  <c r="I222" i="4"/>
  <c r="J235" i="4"/>
  <c r="J226" i="4"/>
  <c r="H227" i="4"/>
  <c r="I225" i="4"/>
  <c r="D198" i="4"/>
  <c r="I136" i="4"/>
  <c r="I227" i="4"/>
  <c r="I223" i="4" s="1"/>
  <c r="J225" i="4"/>
  <c r="H120" i="4"/>
  <c r="H110" i="4"/>
  <c r="H106" i="4"/>
  <c r="I104" i="4"/>
  <c r="I204" i="4"/>
  <c r="H206" i="4"/>
  <c r="I146" i="4"/>
  <c r="H148" i="4"/>
  <c r="I164" i="4"/>
  <c r="H166" i="4"/>
  <c r="G157" i="4"/>
  <c r="G218" i="4"/>
  <c r="D223" i="4"/>
  <c r="H234" i="4"/>
  <c r="I236" i="4"/>
  <c r="G234" i="4"/>
  <c r="I230" i="4"/>
  <c r="I228" i="4"/>
  <c r="I30" i="4"/>
  <c r="I125" i="4"/>
  <c r="H125" i="4" s="1"/>
  <c r="I131" i="4"/>
  <c r="J146" i="4"/>
  <c r="H163" i="4"/>
  <c r="J164" i="4"/>
  <c r="I168" i="4"/>
  <c r="H200" i="4"/>
  <c r="J204" i="4"/>
  <c r="I234" i="4"/>
  <c r="D215" i="4"/>
  <c r="J230" i="4"/>
  <c r="J228" i="4"/>
  <c r="H230" i="4"/>
  <c r="H228" i="4" s="1"/>
  <c r="J769" i="7"/>
  <c r="J767" i="7" s="1"/>
  <c r="G127" i="9"/>
  <c r="I314" i="3"/>
  <c r="I312" i="3" s="1"/>
  <c r="I310" i="3" s="1"/>
  <c r="K367" i="17"/>
  <c r="J367" i="17" s="1"/>
  <c r="J431" i="7"/>
  <c r="L431" i="7"/>
  <c r="L438" i="17"/>
  <c r="K431" i="7"/>
  <c r="H185" i="4" s="1"/>
  <c r="M31" i="7"/>
  <c r="K549" i="17"/>
  <c r="J549" i="17" s="1"/>
  <c r="M358" i="7"/>
  <c r="J209" i="4"/>
  <c r="J207" i="4" s="1"/>
  <c r="H143" i="4"/>
  <c r="J127" i="9"/>
  <c r="M769" i="7"/>
  <c r="M767" i="7" s="1"/>
  <c r="H730" i="7"/>
  <c r="K551" i="17"/>
  <c r="J551" i="17" s="1"/>
  <c r="M545" i="7"/>
  <c r="M558" i="7"/>
  <c r="K564" i="17"/>
  <c r="J564" i="17" s="1"/>
  <c r="O564" i="17" s="1"/>
  <c r="J72" i="7"/>
  <c r="I32" i="3" s="1"/>
  <c r="J62" i="7"/>
  <c r="M62" i="7"/>
  <c r="M72" i="7"/>
  <c r="L32" i="3" s="1"/>
  <c r="M29" i="7"/>
  <c r="J58" i="4" s="1"/>
  <c r="K32" i="17"/>
  <c r="J32" i="17" s="1"/>
  <c r="N32" i="17" s="1"/>
  <c r="M26" i="7"/>
  <c r="M100" i="7"/>
  <c r="J153" i="7"/>
  <c r="M565" i="7"/>
  <c r="H624" i="7"/>
  <c r="H623" i="7" s="1"/>
  <c r="M429" i="7"/>
  <c r="K436" i="17"/>
  <c r="J436" i="17" s="1"/>
  <c r="J429" i="7"/>
  <c r="G39" i="4"/>
  <c r="H298" i="3"/>
  <c r="H296" i="3" s="1"/>
  <c r="E79" i="4"/>
  <c r="M585" i="7"/>
  <c r="F271" i="3"/>
  <c r="F269" i="3" s="1"/>
  <c r="K692" i="17"/>
  <c r="K689" i="17" s="1"/>
  <c r="M743" i="7"/>
  <c r="H439" i="7"/>
  <c r="H403" i="7" s="1"/>
  <c r="G187" i="3"/>
  <c r="G185" i="3" s="1"/>
  <c r="G225" i="3"/>
  <c r="N461" i="17"/>
  <c r="O461" i="17"/>
  <c r="M92" i="7"/>
  <c r="K97" i="17"/>
  <c r="J97" i="17" s="1"/>
  <c r="O97" i="17" s="1"/>
  <c r="D39" i="4"/>
  <c r="K434" i="17"/>
  <c r="J434" i="17" s="1"/>
  <c r="O434" i="17" s="1"/>
  <c r="K547" i="17"/>
  <c r="J547" i="17" s="1"/>
  <c r="M553" i="7"/>
  <c r="J553" i="7"/>
  <c r="G43" i="4" s="1"/>
  <c r="L587" i="7"/>
  <c r="I186" i="4" s="1"/>
  <c r="J587" i="7"/>
  <c r="G186" i="4" s="1"/>
  <c r="M587" i="7"/>
  <c r="K19" i="17"/>
  <c r="J19" i="17" s="1"/>
  <c r="G106" i="18"/>
  <c r="I25" i="18"/>
  <c r="H25" i="18"/>
  <c r="G84" i="18"/>
  <c r="G30" i="18"/>
  <c r="G85" i="18"/>
  <c r="I85" i="18"/>
  <c r="H85" i="18"/>
  <c r="I21" i="18"/>
  <c r="H20" i="18"/>
  <c r="I20" i="18"/>
  <c r="I88" i="18"/>
  <c r="G16" i="18"/>
  <c r="I75" i="18"/>
  <c r="G75" i="18"/>
  <c r="H75" i="18"/>
  <c r="H14" i="18"/>
  <c r="H13" i="18" s="1"/>
  <c r="I14" i="18"/>
  <c r="G92" i="18"/>
  <c r="H92" i="18"/>
  <c r="G223" i="4"/>
  <c r="J223" i="4"/>
  <c r="H31" i="4"/>
  <c r="G120" i="4"/>
  <c r="G118" i="4"/>
  <c r="H118" i="4"/>
  <c r="G110" i="4"/>
  <c r="H161" i="4"/>
  <c r="G163" i="4"/>
  <c r="G161" i="4" s="1"/>
  <c r="H30" i="4"/>
  <c r="I28" i="4"/>
  <c r="G106" i="4"/>
  <c r="H104" i="4"/>
  <c r="H146" i="4"/>
  <c r="G148" i="4"/>
  <c r="G146" i="4" s="1"/>
  <c r="I129" i="4"/>
  <c r="I127" i="4"/>
  <c r="H131" i="4"/>
  <c r="G200" i="4"/>
  <c r="G166" i="4"/>
  <c r="H204" i="4"/>
  <c r="G206" i="4"/>
  <c r="G204" i="4" s="1"/>
  <c r="G131" i="4"/>
  <c r="G129" i="4" s="1"/>
  <c r="H129" i="4"/>
  <c r="H28" i="4"/>
  <c r="G30" i="4"/>
  <c r="G28" i="4"/>
  <c r="L16" i="7" l="1"/>
  <c r="L14" i="7" s="1"/>
  <c r="K19" i="3" s="1"/>
  <c r="I39" i="4"/>
  <c r="L624" i="7"/>
  <c r="K246" i="3" s="1"/>
  <c r="K244" i="3" s="1"/>
  <c r="H251" i="3"/>
  <c r="H249" i="3" s="1"/>
  <c r="H247" i="3" s="1"/>
  <c r="K95" i="17"/>
  <c r="K93" i="17" s="1"/>
  <c r="J344" i="7"/>
  <c r="J342" i="7" s="1"/>
  <c r="J213" i="7" s="1"/>
  <c r="K631" i="7"/>
  <c r="L352" i="17"/>
  <c r="D189" i="4"/>
  <c r="K22" i="17"/>
  <c r="J22" i="17" s="1"/>
  <c r="O22" i="17" s="1"/>
  <c r="I127" i="9"/>
  <c r="E114" i="4"/>
  <c r="E112" i="4" s="1"/>
  <c r="E102" i="4" s="1"/>
  <c r="I122" i="3"/>
  <c r="I120" i="3" s="1"/>
  <c r="G251" i="3"/>
  <c r="G249" i="3" s="1"/>
  <c r="G247" i="3" s="1"/>
  <c r="O752" i="17"/>
  <c r="F251" i="3"/>
  <c r="F249" i="3" s="1"/>
  <c r="F247" i="3" s="1"/>
  <c r="E47" i="4"/>
  <c r="K161" i="17"/>
  <c r="J161" i="17" s="1"/>
  <c r="N161" i="17" s="1"/>
  <c r="J156" i="7"/>
  <c r="K105" i="17"/>
  <c r="J105" i="17" s="1"/>
  <c r="M105" i="17" s="1"/>
  <c r="M41" i="17"/>
  <c r="K732" i="7"/>
  <c r="D55" i="4"/>
  <c r="K558" i="17"/>
  <c r="J558" i="17" s="1"/>
  <c r="E77" i="4"/>
  <c r="D43" i="4"/>
  <c r="J154" i="7"/>
  <c r="G75" i="4" s="1"/>
  <c r="I350" i="7"/>
  <c r="M355" i="7"/>
  <c r="G221" i="3"/>
  <c r="G219" i="3" s="1"/>
  <c r="J221" i="3"/>
  <c r="J219" i="3" s="1"/>
  <c r="G97" i="7"/>
  <c r="M450" i="7"/>
  <c r="J41" i="4"/>
  <c r="M28" i="7"/>
  <c r="J55" i="4" s="1"/>
  <c r="M552" i="7"/>
  <c r="L398" i="7"/>
  <c r="K156" i="7"/>
  <c r="L156" i="7"/>
  <c r="K552" i="7"/>
  <c r="H75" i="4"/>
  <c r="I423" i="7"/>
  <c r="I213" i="7"/>
  <c r="J152" i="3"/>
  <c r="J150" i="3" s="1"/>
  <c r="E154" i="4"/>
  <c r="E151" i="4" s="1"/>
  <c r="E149" i="4" s="1"/>
  <c r="J16" i="7"/>
  <c r="E11" i="18"/>
  <c r="E122" i="18"/>
  <c r="G198" i="4"/>
  <c r="D102" i="4"/>
  <c r="H706" i="17"/>
  <c r="H136" i="4"/>
  <c r="G138" i="4"/>
  <c r="G136" i="4" s="1"/>
  <c r="H198" i="4"/>
  <c r="G201" i="4"/>
  <c r="H25" i="9"/>
  <c r="H24" i="9" s="1"/>
  <c r="G57" i="9"/>
  <c r="E76" i="9"/>
  <c r="F188" i="3"/>
  <c r="I12" i="17"/>
  <c r="I356" i="17"/>
  <c r="G121" i="4"/>
  <c r="G116" i="4" s="1"/>
  <c r="G112" i="4" s="1"/>
  <c r="H116" i="4"/>
  <c r="H112" i="4" s="1"/>
  <c r="G25" i="9"/>
  <c r="G24" i="9" s="1"/>
  <c r="F69" i="3"/>
  <c r="G170" i="4"/>
  <c r="G168" i="4" s="1"/>
  <c r="H168" i="4"/>
  <c r="G127" i="4"/>
  <c r="G125" i="4"/>
  <c r="I25" i="9"/>
  <c r="I24" i="9" s="1"/>
  <c r="I57" i="9"/>
  <c r="E17" i="9"/>
  <c r="D11" i="18"/>
  <c r="D122" i="18"/>
  <c r="D123" i="18" s="1"/>
  <c r="I220" i="4"/>
  <c r="I213" i="4" s="1"/>
  <c r="H539" i="17"/>
  <c r="C122" i="18"/>
  <c r="C123" i="18" s="1"/>
  <c r="C11" i="18"/>
  <c r="G89" i="4"/>
  <c r="H87" i="4"/>
  <c r="H127" i="4"/>
  <c r="H123" i="4" s="1"/>
  <c r="G132" i="4"/>
  <c r="H11" i="17"/>
  <c r="H108" i="4"/>
  <c r="G111" i="4"/>
  <c r="G108" i="4" s="1"/>
  <c r="I116" i="9"/>
  <c r="H223" i="4"/>
  <c r="I123" i="4"/>
  <c r="D52" i="9"/>
  <c r="F39" i="18"/>
  <c r="I41" i="9"/>
  <c r="H101" i="9"/>
  <c r="I101" i="9"/>
  <c r="G41" i="9"/>
  <c r="D22" i="9"/>
  <c r="G222" i="4"/>
  <c r="G220" i="4" s="1"/>
  <c r="G213" i="4" s="1"/>
  <c r="G721" i="7"/>
  <c r="G719" i="7" s="1"/>
  <c r="M763" i="17"/>
  <c r="M760" i="17" s="1"/>
  <c r="M758" i="17" s="1"/>
  <c r="K398" i="7"/>
  <c r="L706" i="17"/>
  <c r="J233" i="4"/>
  <c r="J231" i="4" s="1"/>
  <c r="K752" i="7"/>
  <c r="H91" i="4"/>
  <c r="G91" i="4" s="1"/>
  <c r="G167" i="4"/>
  <c r="G164" i="4" s="1"/>
  <c r="J222" i="4"/>
  <c r="J220" i="4" s="1"/>
  <c r="H222" i="4"/>
  <c r="L271" i="3"/>
  <c r="L269" i="3" s="1"/>
  <c r="G73" i="18"/>
  <c r="G72" i="18" s="1"/>
  <c r="H63" i="9"/>
  <c r="H62" i="9" s="1"/>
  <c r="H57" i="9" s="1"/>
  <c r="G53" i="9"/>
  <c r="J631" i="7"/>
  <c r="J398" i="7"/>
  <c r="G76" i="4" s="1"/>
  <c r="G207" i="4"/>
  <c r="I233" i="4"/>
  <c r="I231" i="4" s="1"/>
  <c r="H233" i="4"/>
  <c r="H231" i="4" s="1"/>
  <c r="I112" i="4"/>
  <c r="I102" i="4" s="1"/>
  <c r="I73" i="18"/>
  <c r="H23" i="9"/>
  <c r="H22" i="9" s="1"/>
  <c r="J53" i="9"/>
  <c r="F91" i="18"/>
  <c r="L631" i="7"/>
  <c r="I77" i="4"/>
  <c r="K407" i="17"/>
  <c r="J407" i="17" s="1"/>
  <c r="N407" i="17" s="1"/>
  <c r="D76" i="4"/>
  <c r="G98" i="4"/>
  <c r="L62" i="7"/>
  <c r="H273" i="7"/>
  <c r="H213" i="7" s="1"/>
  <c r="E39" i="4"/>
  <c r="H98" i="4"/>
  <c r="I207" i="4"/>
  <c r="K25" i="17"/>
  <c r="J25" i="17" s="1"/>
  <c r="M25" i="17" s="1"/>
  <c r="J23" i="9"/>
  <c r="J22" i="9" s="1"/>
  <c r="I700" i="7"/>
  <c r="L552" i="7"/>
  <c r="I96" i="4" s="1"/>
  <c r="I94" i="4" s="1"/>
  <c r="I92" i="4" s="1"/>
  <c r="E123" i="18"/>
  <c r="G556" i="7"/>
  <c r="F225" i="3" s="1"/>
  <c r="D99" i="9"/>
  <c r="M738" i="17"/>
  <c r="M736" i="17" s="1"/>
  <c r="G63" i="9"/>
  <c r="G62" i="9" s="1"/>
  <c r="I35" i="18"/>
  <c r="I631" i="7"/>
  <c r="J760" i="17"/>
  <c r="J758" i="17" s="1"/>
  <c r="D59" i="4"/>
  <c r="F89" i="18"/>
  <c r="G233" i="4"/>
  <c r="G231" i="4" s="1"/>
  <c r="H41" i="9"/>
  <c r="M550" i="7"/>
  <c r="L224" i="3" s="1"/>
  <c r="K559" i="7"/>
  <c r="I63" i="9"/>
  <c r="I62" i="9" s="1"/>
  <c r="I23" i="9"/>
  <c r="I22" i="9" s="1"/>
  <c r="O763" i="17"/>
  <c r="O760" i="17" s="1"/>
  <c r="O758" i="17" s="1"/>
  <c r="M97" i="7"/>
  <c r="M95" i="7" s="1"/>
  <c r="L39" i="3" s="1"/>
  <c r="L732" i="7"/>
  <c r="K298" i="3" s="1"/>
  <c r="K296" i="3" s="1"/>
  <c r="H108" i="18"/>
  <c r="J63" i="9"/>
  <c r="J62" i="9" s="1"/>
  <c r="J57" i="9" s="1"/>
  <c r="H85" i="4"/>
  <c r="D25" i="9"/>
  <c r="D24" i="9" s="1"/>
  <c r="M35" i="7"/>
  <c r="H57" i="18"/>
  <c r="H48" i="18" s="1"/>
  <c r="D186" i="4"/>
  <c r="H207" i="4"/>
  <c r="J41" i="9"/>
  <c r="J25" i="9" s="1"/>
  <c r="J24" i="9" s="1"/>
  <c r="K370" i="17"/>
  <c r="J370" i="17" s="1"/>
  <c r="M370" i="17" s="1"/>
  <c r="J145" i="4"/>
  <c r="I75" i="4"/>
  <c r="G550" i="7"/>
  <c r="I39" i="18"/>
  <c r="I16" i="18"/>
  <c r="I13" i="18" s="1"/>
  <c r="G88" i="18"/>
  <c r="G21" i="18"/>
  <c r="H106" i="18"/>
  <c r="L46" i="17"/>
  <c r="I28" i="18"/>
  <c r="G100" i="18"/>
  <c r="H41" i="18"/>
  <c r="H39" i="18" s="1"/>
  <c r="G31" i="18"/>
  <c r="G41" i="18"/>
  <c r="G24" i="18"/>
  <c r="H103" i="18"/>
  <c r="G86" i="18"/>
  <c r="H22" i="18"/>
  <c r="H28" i="18"/>
  <c r="H95" i="3"/>
  <c r="I26" i="18"/>
  <c r="F72" i="18"/>
  <c r="N162" i="17"/>
  <c r="M162" i="17"/>
  <c r="M164" i="17"/>
  <c r="N164" i="17"/>
  <c r="L251" i="3"/>
  <c r="L249" i="3" s="1"/>
  <c r="M633" i="7"/>
  <c r="M631" i="7" s="1"/>
  <c r="N462" i="17"/>
  <c r="O462" i="17"/>
  <c r="M462" i="17"/>
  <c r="G603" i="7"/>
  <c r="F239" i="3"/>
  <c r="F236" i="3" s="1"/>
  <c r="H82" i="4"/>
  <c r="H79" i="4" s="1"/>
  <c r="K97" i="7"/>
  <c r="M547" i="17"/>
  <c r="O547" i="17"/>
  <c r="N547" i="17"/>
  <c r="M551" i="17"/>
  <c r="N551" i="17"/>
  <c r="K239" i="3"/>
  <c r="K236" i="3" s="1"/>
  <c r="L603" i="7"/>
  <c r="J298" i="3"/>
  <c r="J296" i="3" s="1"/>
  <c r="K730" i="7"/>
  <c r="H737" i="7"/>
  <c r="G301" i="3"/>
  <c r="G299" i="3" s="1"/>
  <c r="O29" i="17"/>
  <c r="N29" i="17"/>
  <c r="M29" i="17"/>
  <c r="L562" i="7"/>
  <c r="K226" i="3" s="1"/>
  <c r="J642" i="17"/>
  <c r="N642" i="17" s="1"/>
  <c r="N641" i="17" s="1"/>
  <c r="N639" i="17" s="1"/>
  <c r="K641" i="17"/>
  <c r="K639" i="17" s="1"/>
  <c r="K637" i="17" s="1"/>
  <c r="H230" i="3"/>
  <c r="I548" i="7"/>
  <c r="H222" i="3" s="1"/>
  <c r="H217" i="3" s="1"/>
  <c r="M82" i="17"/>
  <c r="O82" i="17"/>
  <c r="N82" i="17"/>
  <c r="N750" i="17"/>
  <c r="M750" i="17"/>
  <c r="O750" i="17"/>
  <c r="J550" i="7"/>
  <c r="G246" i="3"/>
  <c r="G244" i="3" s="1"/>
  <c r="F209" i="4"/>
  <c r="F207" i="4" s="1"/>
  <c r="H278" i="3"/>
  <c r="M282" i="7"/>
  <c r="K372" i="17"/>
  <c r="J372" i="17" s="1"/>
  <c r="M372" i="17" s="1"/>
  <c r="M750" i="7"/>
  <c r="G152" i="3"/>
  <c r="G150" i="3" s="1"/>
  <c r="G148" i="3" s="1"/>
  <c r="M586" i="7"/>
  <c r="J185" i="4" s="1"/>
  <c r="D65" i="4"/>
  <c r="K560" i="17"/>
  <c r="J560" i="17" s="1"/>
  <c r="O560" i="17" s="1"/>
  <c r="I144" i="4"/>
  <c r="I140" i="4" s="1"/>
  <c r="I134" i="4" s="1"/>
  <c r="K35" i="7"/>
  <c r="M23" i="7"/>
  <c r="J723" i="17"/>
  <c r="L585" i="7"/>
  <c r="L581" i="7" s="1"/>
  <c r="K230" i="3" s="1"/>
  <c r="J565" i="7"/>
  <c r="J562" i="7" s="1"/>
  <c r="I226" i="3" s="1"/>
  <c r="L429" i="7"/>
  <c r="G275" i="7"/>
  <c r="D158" i="4"/>
  <c r="K571" i="17"/>
  <c r="J571" i="17" s="1"/>
  <c r="N571" i="17" s="1"/>
  <c r="G150" i="7"/>
  <c r="G148" i="7" s="1"/>
  <c r="G124" i="7" s="1"/>
  <c r="M363" i="7"/>
  <c r="K251" i="3"/>
  <c r="K249" i="3" s="1"/>
  <c r="K247" i="3" s="1"/>
  <c r="D41" i="4"/>
  <c r="K109" i="17"/>
  <c r="K108" i="17" s="1"/>
  <c r="K23" i="17"/>
  <c r="J23" i="17" s="1"/>
  <c r="N23" i="17" s="1"/>
  <c r="J47" i="4"/>
  <c r="M27" i="7"/>
  <c r="J53" i="4" s="1"/>
  <c r="L592" i="17"/>
  <c r="J592" i="17" s="1"/>
  <c r="O592" i="17" s="1"/>
  <c r="M362" i="7"/>
  <c r="M609" i="7"/>
  <c r="M608" i="7" s="1"/>
  <c r="K609" i="7"/>
  <c r="K608" i="7" s="1"/>
  <c r="M456" i="7"/>
  <c r="K30" i="7"/>
  <c r="M18" i="7"/>
  <c r="J26" i="4" s="1"/>
  <c r="J152" i="7"/>
  <c r="K458" i="17"/>
  <c r="J458" i="17" s="1"/>
  <c r="N458" i="17" s="1"/>
  <c r="M448" i="7"/>
  <c r="M443" i="7"/>
  <c r="H144" i="4"/>
  <c r="M356" i="7"/>
  <c r="J251" i="3"/>
  <c r="J249" i="3" s="1"/>
  <c r="J247" i="3" s="1"/>
  <c r="I251" i="3"/>
  <c r="I249" i="3" s="1"/>
  <c r="I247" i="3" s="1"/>
  <c r="E59" i="4"/>
  <c r="E50" i="4" s="1"/>
  <c r="J95" i="7"/>
  <c r="I39" i="3" s="1"/>
  <c r="M280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5" i="7"/>
  <c r="H76" i="4" s="1"/>
  <c r="M732" i="7"/>
  <c r="G40" i="4"/>
  <c r="G36" i="4" s="1"/>
  <c r="D48" i="4"/>
  <c r="M97" i="17"/>
  <c r="M408" i="17"/>
  <c r="L289" i="3"/>
  <c r="L287" i="3" s="1"/>
  <c r="J743" i="7"/>
  <c r="G145" i="4" s="1"/>
  <c r="G140" i="4" s="1"/>
  <c r="I185" i="4"/>
  <c r="I182" i="4" s="1"/>
  <c r="M360" i="7"/>
  <c r="L350" i="7"/>
  <c r="K743" i="7"/>
  <c r="K739" i="7" s="1"/>
  <c r="L743" i="7"/>
  <c r="I145" i="4" s="1"/>
  <c r="N97" i="17"/>
  <c r="O408" i="17"/>
  <c r="J692" i="17"/>
  <c r="O692" i="17" s="1"/>
  <c r="O689" i="17" s="1"/>
  <c r="L292" i="3"/>
  <c r="H21" i="3"/>
  <c r="J62" i="4"/>
  <c r="J60" i="4" s="1"/>
  <c r="K591" i="17"/>
  <c r="J591" i="17" s="1"/>
  <c r="K456" i="17"/>
  <c r="J456" i="17" s="1"/>
  <c r="D185" i="4"/>
  <c r="D182" i="4" s="1"/>
  <c r="J732" i="7"/>
  <c r="I298" i="3" s="1"/>
  <c r="I296" i="3" s="1"/>
  <c r="D194" i="4"/>
  <c r="K552" i="17"/>
  <c r="J552" i="17" s="1"/>
  <c r="M552" i="17" s="1"/>
  <c r="L460" i="17"/>
  <c r="J460" i="17" s="1"/>
  <c r="N460" i="17" s="1"/>
  <c r="I195" i="4"/>
  <c r="I192" i="4" s="1"/>
  <c r="J586" i="7"/>
  <c r="J581" i="7" s="1"/>
  <c r="I230" i="3" s="1"/>
  <c r="K286" i="17"/>
  <c r="J286" i="17" s="1"/>
  <c r="N286" i="17" s="1"/>
  <c r="L152" i="7"/>
  <c r="I69" i="4" s="1"/>
  <c r="K550" i="7"/>
  <c r="J224" i="3" s="1"/>
  <c r="H40" i="4"/>
  <c r="H548" i="7"/>
  <c r="G222" i="3" s="1"/>
  <c r="I41" i="4"/>
  <c r="I47" i="4"/>
  <c r="I45" i="4" s="1"/>
  <c r="J624" i="7"/>
  <c r="I246" i="3" s="1"/>
  <c r="I244" i="3" s="1"/>
  <c r="L752" i="7"/>
  <c r="G47" i="4"/>
  <c r="G45" i="4" s="1"/>
  <c r="O30" i="17"/>
  <c r="N30" i="17"/>
  <c r="D53" i="4"/>
  <c r="G16" i="7"/>
  <c r="F21" i="3" s="1"/>
  <c r="G21" i="3"/>
  <c r="M19" i="17"/>
  <c r="N19" i="17"/>
  <c r="O19" i="17"/>
  <c r="I187" i="3"/>
  <c r="I185" i="3" s="1"/>
  <c r="M730" i="7"/>
  <c r="L298" i="3"/>
  <c r="L296" i="3" s="1"/>
  <c r="M43" i="17"/>
  <c r="N43" i="17"/>
  <c r="O43" i="17"/>
  <c r="N159" i="17"/>
  <c r="M159" i="17"/>
  <c r="O159" i="17"/>
  <c r="I224" i="3"/>
  <c r="G72" i="4"/>
  <c r="M436" i="17"/>
  <c r="O436" i="17"/>
  <c r="O372" i="17"/>
  <c r="J14" i="7"/>
  <c r="I19" i="3" s="1"/>
  <c r="I21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0" i="7"/>
  <c r="F308" i="3"/>
  <c r="F306" i="3" s="1"/>
  <c r="L273" i="7"/>
  <c r="K122" i="3"/>
  <c r="K120" i="3" s="1"/>
  <c r="G62" i="7"/>
  <c r="F28" i="3" s="1"/>
  <c r="F32" i="3"/>
  <c r="H68" i="3"/>
  <c r="H66" i="3" s="1"/>
  <c r="H52" i="3" s="1"/>
  <c r="I148" i="7"/>
  <c r="I124" i="7" s="1"/>
  <c r="O753" i="17"/>
  <c r="N753" i="17"/>
  <c r="N39" i="17"/>
  <c r="O39" i="17"/>
  <c r="L428" i="7"/>
  <c r="M428" i="7"/>
  <c r="K428" i="7"/>
  <c r="J428" i="7"/>
  <c r="D191" i="4"/>
  <c r="M432" i="7"/>
  <c r="J191" i="4" s="1"/>
  <c r="L432" i="7"/>
  <c r="I191" i="4" s="1"/>
  <c r="K432" i="7"/>
  <c r="H191" i="4" s="1"/>
  <c r="H187" i="4" s="1"/>
  <c r="J432" i="7"/>
  <c r="G191" i="4" s="1"/>
  <c r="G187" i="4" s="1"/>
  <c r="L439" i="17"/>
  <c r="J439" i="17" s="1"/>
  <c r="D96" i="4"/>
  <c r="D94" i="4" s="1"/>
  <c r="D92" i="4" s="1"/>
  <c r="K565" i="17"/>
  <c r="M559" i="7"/>
  <c r="K749" i="17"/>
  <c r="J742" i="7"/>
  <c r="I190" i="4"/>
  <c r="M549" i="17"/>
  <c r="N549" i="17"/>
  <c r="J438" i="17"/>
  <c r="M27" i="17"/>
  <c r="N27" i="17"/>
  <c r="G730" i="7"/>
  <c r="F298" i="3"/>
  <c r="F296" i="3" s="1"/>
  <c r="J88" i="7"/>
  <c r="I38" i="3"/>
  <c r="J122" i="3"/>
  <c r="J120" i="3" s="1"/>
  <c r="J95" i="3" s="1"/>
  <c r="K273" i="7"/>
  <c r="H72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M19" i="7"/>
  <c r="K21" i="17"/>
  <c r="K365" i="17"/>
  <c r="J365" i="17" s="1"/>
  <c r="M365" i="17" s="1"/>
  <c r="M357" i="7"/>
  <c r="J158" i="4" s="1"/>
  <c r="J155" i="4" s="1"/>
  <c r="G352" i="7"/>
  <c r="L373" i="17"/>
  <c r="M364" i="7"/>
  <c r="J190" i="4" s="1"/>
  <c r="D190" i="4"/>
  <c r="K451" i="17"/>
  <c r="J451" i="17" s="1"/>
  <c r="N451" i="17" s="1"/>
  <c r="M444" i="7"/>
  <c r="J42" i="4" s="1"/>
  <c r="N457" i="17"/>
  <c r="O457" i="17"/>
  <c r="M457" i="7"/>
  <c r="L464" i="17"/>
  <c r="J464" i="17" s="1"/>
  <c r="N464" i="17" s="1"/>
  <c r="K550" i="17"/>
  <c r="J550" i="17" s="1"/>
  <c r="N550" i="17" s="1"/>
  <c r="D173" i="4"/>
  <c r="D171" i="4" s="1"/>
  <c r="K587" i="7"/>
  <c r="H186" i="4" s="1"/>
  <c r="H182" i="4" s="1"/>
  <c r="L593" i="17"/>
  <c r="J593" i="17" s="1"/>
  <c r="G581" i="7"/>
  <c r="F230" i="3" s="1"/>
  <c r="J744" i="7"/>
  <c r="G154" i="4" s="1"/>
  <c r="G151" i="4" s="1"/>
  <c r="G149" i="4" s="1"/>
  <c r="L744" i="7"/>
  <c r="M744" i="7"/>
  <c r="M397" i="7"/>
  <c r="K397" i="7"/>
  <c r="L397" i="7"/>
  <c r="M363" i="17"/>
  <c r="K623" i="7"/>
  <c r="O42" i="17"/>
  <c r="G181" i="3"/>
  <c r="G179" i="3" s="1"/>
  <c r="G168" i="3" s="1"/>
  <c r="E92" i="4"/>
  <c r="H69" i="4"/>
  <c r="N436" i="17"/>
  <c r="M721" i="7"/>
  <c r="M719" i="7" s="1"/>
  <c r="J730" i="7"/>
  <c r="I239" i="3"/>
  <c r="I236" i="3" s="1"/>
  <c r="G537" i="7"/>
  <c r="D69" i="4"/>
  <c r="L153" i="7"/>
  <c r="N362" i="17"/>
  <c r="N38" i="17"/>
  <c r="D62" i="4"/>
  <c r="D60" i="4" s="1"/>
  <c r="O407" i="17"/>
  <c r="L430" i="7"/>
  <c r="I159" i="4" s="1"/>
  <c r="I155" i="4" s="1"/>
  <c r="K453" i="17"/>
  <c r="J453" i="17" s="1"/>
  <c r="M453" i="17" s="1"/>
  <c r="M42" i="17"/>
  <c r="M623" i="7"/>
  <c r="M540" i="7"/>
  <c r="J48" i="4" s="1"/>
  <c r="G739" i="7"/>
  <c r="J559" i="7"/>
  <c r="J556" i="7" s="1"/>
  <c r="I225" i="3" s="1"/>
  <c r="M742" i="7"/>
  <c r="M395" i="7"/>
  <c r="J40" i="4" s="1"/>
  <c r="E173" i="4"/>
  <c r="E171" i="4" s="1"/>
  <c r="H769" i="7"/>
  <c r="H767" i="7" s="1"/>
  <c r="L769" i="7"/>
  <c r="L767" i="7" s="1"/>
  <c r="J738" i="17"/>
  <c r="J736" i="17" s="1"/>
  <c r="I63" i="4"/>
  <c r="L72" i="7"/>
  <c r="K32" i="3" s="1"/>
  <c r="J752" i="7"/>
  <c r="M564" i="17"/>
  <c r="N564" i="17"/>
  <c r="J187" i="3"/>
  <c r="J185" i="3" s="1"/>
  <c r="K439" i="7"/>
  <c r="K221" i="3"/>
  <c r="K219" i="3" s="1"/>
  <c r="L535" i="7"/>
  <c r="O81" i="17"/>
  <c r="N81" i="17"/>
  <c r="N83" i="17"/>
  <c r="O83" i="17"/>
  <c r="M36" i="17"/>
  <c r="O36" i="17"/>
  <c r="N36" i="17"/>
  <c r="M153" i="7"/>
  <c r="D72" i="4"/>
  <c r="K153" i="7"/>
  <c r="J65" i="4"/>
  <c r="M394" i="7"/>
  <c r="L394" i="7"/>
  <c r="K394" i="7"/>
  <c r="D25" i="4"/>
  <c r="D23" i="4" s="1"/>
  <c r="D21" i="4" s="1"/>
  <c r="K403" i="17"/>
  <c r="J403" i="17" s="1"/>
  <c r="G392" i="7"/>
  <c r="D159" i="4"/>
  <c r="D155" i="4" s="1"/>
  <c r="K430" i="7"/>
  <c r="H159" i="4" s="1"/>
  <c r="H155" i="4" s="1"/>
  <c r="K437" i="17"/>
  <c r="J437" i="17" s="1"/>
  <c r="N437" i="17" s="1"/>
  <c r="D154" i="4"/>
  <c r="D151" i="4" s="1"/>
  <c r="G562" i="7"/>
  <c r="F226" i="3" s="1"/>
  <c r="K570" i="17"/>
  <c r="M564" i="7"/>
  <c r="G624" i="7"/>
  <c r="K633" i="17"/>
  <c r="J633" i="17" s="1"/>
  <c r="H39" i="4"/>
  <c r="H36" i="4" s="1"/>
  <c r="K62" i="7"/>
  <c r="K404" i="17"/>
  <c r="J404" i="17" s="1"/>
  <c r="O404" i="17" s="1"/>
  <c r="L395" i="7"/>
  <c r="I40" i="4" s="1"/>
  <c r="D40" i="4"/>
  <c r="D36" i="4" s="1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N751" i="17"/>
  <c r="F147" i="3"/>
  <c r="F145" i="3" s="1"/>
  <c r="G342" i="7"/>
  <c r="M344" i="7"/>
  <c r="L344" i="7"/>
  <c r="E41" i="4"/>
  <c r="H752" i="7"/>
  <c r="G239" i="3"/>
  <c r="G236" i="3" s="1"/>
  <c r="H603" i="7"/>
  <c r="M33" i="7"/>
  <c r="K35" i="17"/>
  <c r="J35" i="17" s="1"/>
  <c r="D66" i="4"/>
  <c r="K33" i="17"/>
  <c r="J33" i="17" s="1"/>
  <c r="O33" i="17" s="1"/>
  <c r="M30" i="7"/>
  <c r="N291" i="17"/>
  <c r="M291" i="17"/>
  <c r="M371" i="17"/>
  <c r="N371" i="17"/>
  <c r="F224" i="3"/>
  <c r="F292" i="3"/>
  <c r="F290" i="3" s="1"/>
  <c r="K729" i="17"/>
  <c r="D145" i="4"/>
  <c r="D140" i="4" s="1"/>
  <c r="D134" i="4" s="1"/>
  <c r="J623" i="7"/>
  <c r="H167" i="3"/>
  <c r="H165" i="3" s="1"/>
  <c r="H148" i="3" s="1"/>
  <c r="I390" i="7"/>
  <c r="I348" i="7" s="1"/>
  <c r="I154" i="4"/>
  <c r="I151" i="4" s="1"/>
  <c r="I149" i="4" s="1"/>
  <c r="H631" i="7"/>
  <c r="O363" i="17"/>
  <c r="N456" i="17"/>
  <c r="K342" i="7"/>
  <c r="G425" i="7"/>
  <c r="J394" i="7"/>
  <c r="J392" i="7" s="1"/>
  <c r="G441" i="7"/>
  <c r="K72" i="7"/>
  <c r="J32" i="3" s="1"/>
  <c r="F184" i="4"/>
  <c r="F182" i="4" s="1"/>
  <c r="L623" i="7"/>
  <c r="J430" i="7"/>
  <c r="G159" i="4" s="1"/>
  <c r="G155" i="4" s="1"/>
  <c r="H150" i="7"/>
  <c r="K738" i="17"/>
  <c r="K736" i="17" s="1"/>
  <c r="K435" i="17"/>
  <c r="M83" i="17"/>
  <c r="O558" i="17"/>
  <c r="J158" i="17"/>
  <c r="O158" i="17" s="1"/>
  <c r="G41" i="3"/>
  <c r="G226" i="3"/>
  <c r="E45" i="4"/>
  <c r="J173" i="4"/>
  <c r="J171" i="4" s="1"/>
  <c r="H45" i="4"/>
  <c r="J140" i="4"/>
  <c r="J134" i="4" s="1"/>
  <c r="E140" i="4"/>
  <c r="E134" i="4" s="1"/>
  <c r="L439" i="7"/>
  <c r="I36" i="3"/>
  <c r="H197" i="4"/>
  <c r="K90" i="7"/>
  <c r="I88" i="7"/>
  <c r="D197" i="4"/>
  <c r="L90" i="7"/>
  <c r="L98" i="17"/>
  <c r="G90" i="7"/>
  <c r="M93" i="7"/>
  <c r="M90" i="7" s="1"/>
  <c r="I439" i="7"/>
  <c r="I403" i="7" s="1"/>
  <c r="F192" i="4"/>
  <c r="J350" i="7"/>
  <c r="G63" i="4"/>
  <c r="M45" i="17"/>
  <c r="O45" i="17"/>
  <c r="N45" i="17"/>
  <c r="O161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M113" i="17"/>
  <c r="N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M364" i="17"/>
  <c r="O364" i="17"/>
  <c r="N364" i="17"/>
  <c r="O559" i="17"/>
  <c r="M559" i="17"/>
  <c r="N559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K630" i="17"/>
  <c r="K629" i="17" s="1"/>
  <c r="K104" i="17"/>
  <c r="L18" i="17"/>
  <c r="H90" i="18"/>
  <c r="E63" i="4"/>
  <c r="M752" i="17"/>
  <c r="J689" i="17"/>
  <c r="O551" i="17"/>
  <c r="O439" i="17"/>
  <c r="O549" i="17"/>
  <c r="H30" i="18"/>
  <c r="M38" i="17"/>
  <c r="M287" i="17"/>
  <c r="O593" i="17"/>
  <c r="H168" i="3"/>
  <c r="H87" i="18"/>
  <c r="M362" i="17"/>
  <c r="M30" i="17"/>
  <c r="E67" i="4"/>
  <c r="J44" i="17"/>
  <c r="H27" i="18"/>
  <c r="G39" i="18"/>
  <c r="G36" i="18"/>
  <c r="H24" i="18"/>
  <c r="I74" i="18"/>
  <c r="I72" i="18" s="1"/>
  <c r="G103" i="18"/>
  <c r="G117" i="18"/>
  <c r="N163" i="17"/>
  <c r="M290" i="17"/>
  <c r="N290" i="17"/>
  <c r="N105" i="17"/>
  <c r="O105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N22" i="17"/>
  <c r="M22" i="17"/>
  <c r="O28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F19" i="18"/>
  <c r="I83" i="18"/>
  <c r="H83" i="18"/>
  <c r="L283" i="17"/>
  <c r="L281" i="17" s="1"/>
  <c r="J288" i="17"/>
  <c r="H29" i="18"/>
  <c r="I29" i="18"/>
  <c r="J109" i="17"/>
  <c r="M590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H196" i="4"/>
  <c r="G196" i="4" s="1"/>
  <c r="G192" i="4" s="1"/>
  <c r="M434" i="17"/>
  <c r="N434" i="17"/>
  <c r="O367" i="17"/>
  <c r="N372" i="17"/>
  <c r="O34" i="17"/>
  <c r="F82" i="18"/>
  <c r="F81" i="18" s="1"/>
  <c r="F67" i="18" s="1"/>
  <c r="I34" i="18"/>
  <c r="L401" i="17"/>
  <c r="L399" i="17" s="1"/>
  <c r="M454" i="17"/>
  <c r="M407" i="17"/>
  <c r="D127" i="9"/>
  <c r="F119" i="18" s="1"/>
  <c r="G18" i="18"/>
  <c r="G17" i="18" s="1"/>
  <c r="H74" i="18"/>
  <c r="H72" i="18" s="1"/>
  <c r="J561" i="17"/>
  <c r="J615" i="17"/>
  <c r="O455" i="17"/>
  <c r="F187" i="4"/>
  <c r="I90" i="18"/>
  <c r="I23" i="18"/>
  <c r="H73" i="4"/>
  <c r="G73" i="4" s="1"/>
  <c r="O370" i="17" l="1"/>
  <c r="J25" i="4"/>
  <c r="J23" i="4" s="1"/>
  <c r="J21" i="4" s="1"/>
  <c r="K21" i="3"/>
  <c r="J587" i="17"/>
  <c r="K156" i="17"/>
  <c r="K154" i="17" s="1"/>
  <c r="K130" i="17" s="1"/>
  <c r="I147" i="3"/>
  <c r="I145" i="3" s="1"/>
  <c r="I95" i="3" s="1"/>
  <c r="O156" i="17"/>
  <c r="O154" i="17" s="1"/>
  <c r="O130" i="17" s="1"/>
  <c r="D67" i="4"/>
  <c r="L550" i="7"/>
  <c r="I76" i="4"/>
  <c r="M158" i="17"/>
  <c r="M161" i="17"/>
  <c r="D63" i="4"/>
  <c r="G14" i="7"/>
  <c r="F19" i="3" s="1"/>
  <c r="F68" i="3"/>
  <c r="F66" i="3" s="1"/>
  <c r="F52" i="3" s="1"/>
  <c r="H145" i="4"/>
  <c r="H140" i="4" s="1"/>
  <c r="H134" i="4" s="1"/>
  <c r="J43" i="4"/>
  <c r="N552" i="17"/>
  <c r="J150" i="7"/>
  <c r="M286" i="17"/>
  <c r="M592" i="17"/>
  <c r="M458" i="17"/>
  <c r="M464" i="17"/>
  <c r="H533" i="7"/>
  <c r="J104" i="17"/>
  <c r="O552" i="17"/>
  <c r="J156" i="17"/>
  <c r="J154" i="17" s="1"/>
  <c r="J130" i="17" s="1"/>
  <c r="L739" i="7"/>
  <c r="K301" i="3" s="1"/>
  <c r="K299" i="3" s="1"/>
  <c r="J76" i="4"/>
  <c r="O453" i="17"/>
  <c r="O464" i="17"/>
  <c r="J59" i="4"/>
  <c r="J641" i="17"/>
  <c r="J639" i="17" s="1"/>
  <c r="J637" i="17" s="1"/>
  <c r="D50" i="4"/>
  <c r="G95" i="7"/>
  <c r="F39" i="3" s="1"/>
  <c r="F41" i="3"/>
  <c r="O365" i="17"/>
  <c r="N592" i="17"/>
  <c r="O458" i="17"/>
  <c r="L730" i="7"/>
  <c r="H17" i="9"/>
  <c r="G134" i="4"/>
  <c r="L247" i="3"/>
  <c r="K750" i="7"/>
  <c r="J308" i="3"/>
  <c r="J306" i="3" s="1"/>
  <c r="H83" i="4"/>
  <c r="H77" i="4" s="1"/>
  <c r="G85" i="4"/>
  <c r="G83" i="4" s="1"/>
  <c r="G77" i="4" s="1"/>
  <c r="J52" i="9"/>
  <c r="J51" i="9" s="1"/>
  <c r="J17" i="9" s="1"/>
  <c r="J16" i="9" s="1"/>
  <c r="S17" i="9" s="1"/>
  <c r="H52" i="9"/>
  <c r="H51" i="9" s="1"/>
  <c r="I52" i="9"/>
  <c r="I51" i="9" s="1"/>
  <c r="I17" i="9" s="1"/>
  <c r="I16" i="9" s="1"/>
  <c r="R17" i="9" s="1"/>
  <c r="G52" i="9"/>
  <c r="G51" i="9" s="1"/>
  <c r="G17" i="9" s="1"/>
  <c r="D51" i="9"/>
  <c r="D17" i="9" s="1"/>
  <c r="D16" i="9" s="1"/>
  <c r="M17" i="9" s="1"/>
  <c r="N374" i="17"/>
  <c r="H59" i="4"/>
  <c r="H50" i="4" s="1"/>
  <c r="M441" i="7"/>
  <c r="I11" i="17"/>
  <c r="H89" i="18"/>
  <c r="M437" i="17"/>
  <c r="D192" i="4"/>
  <c r="H91" i="18"/>
  <c r="I91" i="18"/>
  <c r="I89" i="18" s="1"/>
  <c r="I82" i="18" s="1"/>
  <c r="I81" i="18" s="1"/>
  <c r="I67" i="18" s="1"/>
  <c r="G91" i="18"/>
  <c r="G89" i="18" s="1"/>
  <c r="G96" i="4"/>
  <c r="G94" i="4" s="1"/>
  <c r="G92" i="4" s="1"/>
  <c r="H102" i="4"/>
  <c r="G123" i="4"/>
  <c r="G102" i="4" s="1"/>
  <c r="M404" i="17"/>
  <c r="H72" i="4"/>
  <c r="H67" i="4" s="1"/>
  <c r="H220" i="4"/>
  <c r="H213" i="4" s="1"/>
  <c r="J213" i="4"/>
  <c r="K556" i="7"/>
  <c r="J225" i="3" s="1"/>
  <c r="H96" i="4"/>
  <c r="H94" i="4" s="1"/>
  <c r="H92" i="4" s="1"/>
  <c r="K16" i="7"/>
  <c r="J21" i="3" s="1"/>
  <c r="M571" i="17"/>
  <c r="I187" i="4"/>
  <c r="H99" i="9"/>
  <c r="H91" i="9" s="1"/>
  <c r="H90" i="9" s="1"/>
  <c r="H76" i="9" s="1"/>
  <c r="D91" i="9"/>
  <c r="D90" i="9" s="1"/>
  <c r="D76" i="9" s="1"/>
  <c r="I99" i="9"/>
  <c r="I91" i="9" s="1"/>
  <c r="I90" i="9" s="1"/>
  <c r="I76" i="9" s="1"/>
  <c r="G99" i="9"/>
  <c r="G91" i="9" s="1"/>
  <c r="G90" i="9" s="1"/>
  <c r="G76" i="9" s="1"/>
  <c r="J99" i="9"/>
  <c r="J91" i="9" s="1"/>
  <c r="J90" i="9" s="1"/>
  <c r="J76" i="9" s="1"/>
  <c r="G87" i="4"/>
  <c r="E16" i="9"/>
  <c r="N17" i="9" s="1"/>
  <c r="J182" i="4"/>
  <c r="M560" i="17"/>
  <c r="G19" i="18"/>
  <c r="G12" i="18" s="1"/>
  <c r="F12" i="18"/>
  <c r="O571" i="17"/>
  <c r="L16" i="17"/>
  <c r="L14" i="17" s="1"/>
  <c r="M23" i="17"/>
  <c r="G82" i="18"/>
  <c r="G81" i="18" s="1"/>
  <c r="G67" i="18" s="1"/>
  <c r="N33" i="17"/>
  <c r="O285" i="17"/>
  <c r="L448" i="17"/>
  <c r="L446" i="17" s="1"/>
  <c r="J50" i="4"/>
  <c r="I36" i="4"/>
  <c r="E36" i="4"/>
  <c r="E34" i="4" s="1"/>
  <c r="E19" i="4" s="1"/>
  <c r="E17" i="4" s="1"/>
  <c r="M19" i="4" s="1"/>
  <c r="K308" i="3"/>
  <c r="K306" i="3" s="1"/>
  <c r="L750" i="7"/>
  <c r="O460" i="17"/>
  <c r="M460" i="17"/>
  <c r="K603" i="7"/>
  <c r="J239" i="3"/>
  <c r="J236" i="3" s="1"/>
  <c r="J41" i="3"/>
  <c r="K95" i="7"/>
  <c r="J39" i="3" s="1"/>
  <c r="M692" i="17"/>
  <c r="M689" i="17" s="1"/>
  <c r="N692" i="17"/>
  <c r="N689" i="17" s="1"/>
  <c r="N637" i="17" s="1"/>
  <c r="M368" i="17"/>
  <c r="O368" i="17"/>
  <c r="N368" i="17"/>
  <c r="G273" i="7"/>
  <c r="G213" i="7" s="1"/>
  <c r="F122" i="3"/>
  <c r="F120" i="3" s="1"/>
  <c r="J721" i="17"/>
  <c r="M723" i="17"/>
  <c r="M721" i="17" s="1"/>
  <c r="N723" i="17"/>
  <c r="N721" i="17" s="1"/>
  <c r="O723" i="17"/>
  <c r="O721" i="17" s="1"/>
  <c r="K213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H180" i="4" s="1"/>
  <c r="H178" i="4" s="1"/>
  <c r="G217" i="3"/>
  <c r="K587" i="17"/>
  <c r="M275" i="7"/>
  <c r="M273" i="7" s="1"/>
  <c r="O642" i="17"/>
  <c r="O641" i="17" s="1"/>
  <c r="O639" i="17" s="1"/>
  <c r="O637" i="17" s="1"/>
  <c r="J45" i="4"/>
  <c r="K556" i="17"/>
  <c r="G185" i="4"/>
  <c r="G182" i="4" s="1"/>
  <c r="G180" i="4" s="1"/>
  <c r="G178" i="4" s="1"/>
  <c r="I533" i="7"/>
  <c r="O591" i="17"/>
  <c r="M591" i="17"/>
  <c r="N591" i="17"/>
  <c r="M456" i="17"/>
  <c r="O456" i="17"/>
  <c r="L239" i="3"/>
  <c r="L236" i="3" s="1"/>
  <c r="M603" i="7"/>
  <c r="H154" i="4"/>
  <c r="H151" i="4" s="1"/>
  <c r="H149" i="4" s="1"/>
  <c r="M581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F95" i="3"/>
  <c r="M642" i="17"/>
  <c r="M641" i="17" s="1"/>
  <c r="M639" i="17" s="1"/>
  <c r="L587" i="17"/>
  <c r="L554" i="17" s="1"/>
  <c r="L539" i="17" s="1"/>
  <c r="L432" i="17"/>
  <c r="L430" i="17" s="1"/>
  <c r="M33" i="17"/>
  <c r="I17" i="3"/>
  <c r="J12" i="7"/>
  <c r="F187" i="3"/>
  <c r="F185" i="3" s="1"/>
  <c r="G439" i="7"/>
  <c r="F181" i="3"/>
  <c r="F179" i="3" s="1"/>
  <c r="G423" i="7"/>
  <c r="K727" i="17"/>
  <c r="K725" i="17" s="1"/>
  <c r="J729" i="17"/>
  <c r="F246" i="3"/>
  <c r="F244" i="3" s="1"/>
  <c r="G623" i="7"/>
  <c r="G390" i="7"/>
  <c r="F167" i="3"/>
  <c r="F165" i="3" s="1"/>
  <c r="L392" i="7"/>
  <c r="I25" i="4"/>
  <c r="I23" i="4" s="1"/>
  <c r="I21" i="4" s="1"/>
  <c r="F301" i="3"/>
  <c r="F299" i="3" s="1"/>
  <c r="F278" i="3" s="1"/>
  <c r="G737" i="7"/>
  <c r="G700" i="7" s="1"/>
  <c r="F221" i="3"/>
  <c r="F219" i="3" s="1"/>
  <c r="G535" i="7"/>
  <c r="G350" i="7"/>
  <c r="F152" i="3"/>
  <c r="F150" i="3" s="1"/>
  <c r="F148" i="3" s="1"/>
  <c r="N438" i="17"/>
  <c r="O438" i="17"/>
  <c r="M438" i="17"/>
  <c r="M556" i="7"/>
  <c r="J96" i="4"/>
  <c r="J94" i="4" s="1"/>
  <c r="J92" i="4" s="1"/>
  <c r="L425" i="7"/>
  <c r="I59" i="4"/>
  <c r="I50" i="4" s="1"/>
  <c r="I68" i="3"/>
  <c r="I66" i="3" s="1"/>
  <c r="I52" i="3" s="1"/>
  <c r="J148" i="7"/>
  <c r="J124" i="7" s="1"/>
  <c r="H148" i="7"/>
  <c r="H124" i="7" s="1"/>
  <c r="G68" i="3"/>
  <c r="G66" i="3" s="1"/>
  <c r="G52" i="3" s="1"/>
  <c r="M35" i="17"/>
  <c r="N35" i="17"/>
  <c r="O35" i="17"/>
  <c r="G308" i="3"/>
  <c r="G306" i="3" s="1"/>
  <c r="G278" i="3" s="1"/>
  <c r="H750" i="7"/>
  <c r="H700" i="7" s="1"/>
  <c r="H25" i="4"/>
  <c r="H23" i="4" s="1"/>
  <c r="H21" i="4" s="1"/>
  <c r="K392" i="7"/>
  <c r="N593" i="17"/>
  <c r="M593" i="17"/>
  <c r="M587" i="17" s="1"/>
  <c r="L360" i="17"/>
  <c r="L358" i="17" s="1"/>
  <c r="L356" i="17" s="1"/>
  <c r="J373" i="17"/>
  <c r="J360" i="17" s="1"/>
  <c r="J358" i="17" s="1"/>
  <c r="G32" i="3"/>
  <c r="H62" i="7"/>
  <c r="K746" i="17"/>
  <c r="K744" i="17" s="1"/>
  <c r="J749" i="17"/>
  <c r="N439" i="17"/>
  <c r="M439" i="17"/>
  <c r="I180" i="4"/>
  <c r="I178" i="4" s="1"/>
  <c r="M352" i="7"/>
  <c r="K581" i="7"/>
  <c r="M537" i="7"/>
  <c r="K448" i="17"/>
  <c r="K446" i="17" s="1"/>
  <c r="O589" i="17"/>
  <c r="M451" i="17"/>
  <c r="G25" i="4"/>
  <c r="G23" i="4" s="1"/>
  <c r="G21" i="4" s="1"/>
  <c r="G548" i="7"/>
  <c r="F222" i="3" s="1"/>
  <c r="D149" i="4"/>
  <c r="J187" i="4"/>
  <c r="M425" i="7"/>
  <c r="I167" i="3"/>
  <c r="I165" i="3" s="1"/>
  <c r="I148" i="3" s="1"/>
  <c r="J390" i="7"/>
  <c r="J348" i="7" s="1"/>
  <c r="L147" i="3"/>
  <c r="L145" i="3" s="1"/>
  <c r="M342" i="7"/>
  <c r="K568" i="17"/>
  <c r="J570" i="17"/>
  <c r="L122" i="3"/>
  <c r="L120" i="3" s="1"/>
  <c r="M150" i="7"/>
  <c r="J72" i="4"/>
  <c r="I72" i="4"/>
  <c r="I67" i="4" s="1"/>
  <c r="L150" i="7"/>
  <c r="K737" i="7"/>
  <c r="K700" i="7" s="1"/>
  <c r="J301" i="3"/>
  <c r="J299" i="3" s="1"/>
  <c r="M550" i="17"/>
  <c r="O550" i="17"/>
  <c r="J39" i="4"/>
  <c r="J36" i="4" s="1"/>
  <c r="M16" i="7"/>
  <c r="G69" i="4"/>
  <c r="G67" i="4" s="1"/>
  <c r="J739" i="7"/>
  <c r="K778" i="17"/>
  <c r="K776" i="17" s="1"/>
  <c r="J781" i="17"/>
  <c r="J435" i="17"/>
  <c r="K432" i="17"/>
  <c r="K430" i="17" s="1"/>
  <c r="K147" i="3"/>
  <c r="K145" i="3" s="1"/>
  <c r="K95" i="3" s="1"/>
  <c r="L342" i="7"/>
  <c r="L213" i="7" s="1"/>
  <c r="M352" i="17"/>
  <c r="M350" i="17" s="1"/>
  <c r="F121" i="18"/>
  <c r="O352" i="17"/>
  <c r="O350" i="17" s="1"/>
  <c r="J350" i="17"/>
  <c r="N352" i="17"/>
  <c r="N350" i="17" s="1"/>
  <c r="M562" i="7"/>
  <c r="L226" i="3" s="1"/>
  <c r="J154" i="4"/>
  <c r="J151" i="4" s="1"/>
  <c r="J149" i="4" s="1"/>
  <c r="J750" i="7"/>
  <c r="I308" i="3"/>
  <c r="I306" i="3" s="1"/>
  <c r="M739" i="7"/>
  <c r="J69" i="4"/>
  <c r="J21" i="17"/>
  <c r="K18" i="17"/>
  <c r="K16" i="17" s="1"/>
  <c r="K14" i="17" s="1"/>
  <c r="K224" i="3"/>
  <c r="L548" i="7"/>
  <c r="K222" i="3" s="1"/>
  <c r="K217" i="3" s="1"/>
  <c r="J565" i="17"/>
  <c r="K562" i="17"/>
  <c r="G59" i="4"/>
  <c r="G50" i="4" s="1"/>
  <c r="J425" i="7"/>
  <c r="K425" i="7"/>
  <c r="M28" i="17"/>
  <c r="L221" i="17"/>
  <c r="O104" i="17"/>
  <c r="N404" i="17"/>
  <c r="K401" i="17"/>
  <c r="K399" i="17" s="1"/>
  <c r="N589" i="17"/>
  <c r="K543" i="17"/>
  <c r="K541" i="17" s="1"/>
  <c r="K150" i="7"/>
  <c r="M392" i="7"/>
  <c r="D187" i="4"/>
  <c r="D180" i="4" s="1"/>
  <c r="D178" i="4" s="1"/>
  <c r="J548" i="7"/>
  <c r="L88" i="7"/>
  <c r="K38" i="3"/>
  <c r="J98" i="17"/>
  <c r="L95" i="17"/>
  <c r="L93" i="17" s="1"/>
  <c r="L12" i="17" s="1"/>
  <c r="K88" i="7"/>
  <c r="J38" i="3"/>
  <c r="G88" i="7"/>
  <c r="F38" i="3"/>
  <c r="H36" i="3"/>
  <c r="H17" i="3" s="1"/>
  <c r="I12" i="7"/>
  <c r="H16" i="3"/>
  <c r="P17" i="3" s="1"/>
  <c r="F180" i="4"/>
  <c r="F178" i="4" s="1"/>
  <c r="F17" i="4" s="1"/>
  <c r="N19" i="4" s="1"/>
  <c r="L38" i="3"/>
  <c r="M88" i="7"/>
  <c r="L187" i="3"/>
  <c r="L185" i="3" s="1"/>
  <c r="M439" i="7"/>
  <c r="N450" i="17"/>
  <c r="O450" i="17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O288" i="17"/>
  <c r="N288" i="17"/>
  <c r="N283" i="17" s="1"/>
  <c r="N281" i="17" s="1"/>
  <c r="O545" i="17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H19" i="18"/>
  <c r="H12" i="18" s="1"/>
  <c r="D34" i="4"/>
  <c r="K102" i="17"/>
  <c r="K100" i="17" s="1"/>
  <c r="J283" i="17"/>
  <c r="J28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F11" i="18"/>
  <c r="F122" i="18"/>
  <c r="J108" i="17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H82" i="18"/>
  <c r="H81" i="18" s="1"/>
  <c r="H67" i="18" s="1"/>
  <c r="N104" i="17"/>
  <c r="M156" i="17" l="1"/>
  <c r="M154" i="17" s="1"/>
  <c r="M130" i="17" s="1"/>
  <c r="H34" i="4"/>
  <c r="K14" i="7"/>
  <c r="J19" i="3" s="1"/>
  <c r="L737" i="7"/>
  <c r="O543" i="17"/>
  <c r="O541" i="17" s="1"/>
  <c r="O448" i="17"/>
  <c r="O446" i="17" s="1"/>
  <c r="M213" i="7"/>
  <c r="J221" i="17"/>
  <c r="J102" i="17"/>
  <c r="J100" i="17" s="1"/>
  <c r="O283" i="17"/>
  <c r="O281" i="17" s="1"/>
  <c r="O221" i="17" s="1"/>
  <c r="G348" i="7"/>
  <c r="N401" i="17"/>
  <c r="N399" i="17" s="1"/>
  <c r="J278" i="3"/>
  <c r="J180" i="4"/>
  <c r="J178" i="4" s="1"/>
  <c r="G11" i="18"/>
  <c r="I11" i="7"/>
  <c r="E17" i="15" s="1"/>
  <c r="G16" i="9"/>
  <c r="P17" i="9" s="1"/>
  <c r="H16" i="9"/>
  <c r="Q17" i="9" s="1"/>
  <c r="N102" i="17"/>
  <c r="N100" i="17" s="1"/>
  <c r="M221" i="17"/>
  <c r="M543" i="17"/>
  <c r="M541" i="17" s="1"/>
  <c r="N221" i="17"/>
  <c r="N448" i="17"/>
  <c r="N446" i="17" s="1"/>
  <c r="N587" i="17"/>
  <c r="L410" i="17"/>
  <c r="L11" i="17" s="1"/>
  <c r="M637" i="17"/>
  <c r="K554" i="17"/>
  <c r="K539" i="17" s="1"/>
  <c r="K12" i="17"/>
  <c r="G34" i="4"/>
  <c r="G19" i="4" s="1"/>
  <c r="G17" i="4" s="1"/>
  <c r="O19" i="4" s="1"/>
  <c r="I34" i="4"/>
  <c r="I19" i="4" s="1"/>
  <c r="I17" i="4" s="1"/>
  <c r="Q19" i="4" s="1"/>
  <c r="K410" i="17"/>
  <c r="K278" i="3"/>
  <c r="O102" i="17"/>
  <c r="O100" i="17" s="1"/>
  <c r="D19" i="4"/>
  <c r="D17" i="4" s="1"/>
  <c r="L19" i="4" s="1"/>
  <c r="J356" i="17"/>
  <c r="K356" i="17"/>
  <c r="L533" i="7"/>
  <c r="O587" i="17"/>
  <c r="G403" i="7"/>
  <c r="L700" i="7"/>
  <c r="M390" i="7"/>
  <c r="L167" i="3"/>
  <c r="L165" i="3" s="1"/>
  <c r="M14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J230" i="3"/>
  <c r="K548" i="7"/>
  <c r="G28" i="3"/>
  <c r="G17" i="3" s="1"/>
  <c r="G16" i="3" s="1"/>
  <c r="O17" i="3" s="1"/>
  <c r="H12" i="7"/>
  <c r="H11" i="7" s="1"/>
  <c r="J167" i="3"/>
  <c r="J165" i="3" s="1"/>
  <c r="J148" i="3" s="1"/>
  <c r="K390" i="7"/>
  <c r="K348" i="7" s="1"/>
  <c r="L423" i="7"/>
  <c r="L403" i="7" s="1"/>
  <c r="K181" i="3"/>
  <c r="K179" i="3" s="1"/>
  <c r="K168" i="3" s="1"/>
  <c r="M737" i="7"/>
  <c r="M700" i="7" s="1"/>
  <c r="L301" i="3"/>
  <c r="L299" i="3" s="1"/>
  <c r="L278" i="3" s="1"/>
  <c r="I121" i="18"/>
  <c r="G121" i="18"/>
  <c r="H121" i="18"/>
  <c r="J737" i="7"/>
  <c r="J700" i="7" s="1"/>
  <c r="I301" i="3"/>
  <c r="I299" i="3" s="1"/>
  <c r="I278" i="3" s="1"/>
  <c r="K68" i="3"/>
  <c r="K66" i="3" s="1"/>
  <c r="K52" i="3" s="1"/>
  <c r="L148" i="7"/>
  <c r="L124" i="7" s="1"/>
  <c r="M423" i="7"/>
  <c r="M403" i="7" s="1"/>
  <c r="L181" i="3"/>
  <c r="L179" i="3" s="1"/>
  <c r="L168" i="3" s="1"/>
  <c r="L221" i="3"/>
  <c r="L219" i="3" s="1"/>
  <c r="M535" i="7"/>
  <c r="F217" i="3"/>
  <c r="G533" i="7"/>
  <c r="L95" i="3"/>
  <c r="K706" i="17"/>
  <c r="F168" i="3"/>
  <c r="K423" i="7"/>
  <c r="K403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0" i="7"/>
  <c r="K167" i="3"/>
  <c r="K165" i="3" s="1"/>
  <c r="K148" i="3" s="1"/>
  <c r="L390" i="7"/>
  <c r="L348" i="7" s="1"/>
  <c r="I222" i="3"/>
  <c r="I217" i="3" s="1"/>
  <c r="J533" i="7"/>
  <c r="K148" i="7"/>
  <c r="K124" i="7" s="1"/>
  <c r="J68" i="3"/>
  <c r="J66" i="3" s="1"/>
  <c r="J52" i="3" s="1"/>
  <c r="I181" i="3"/>
  <c r="I179" i="3" s="1"/>
  <c r="I168" i="3" s="1"/>
  <c r="I16" i="3" s="1"/>
  <c r="Q17" i="3" s="1"/>
  <c r="J423" i="7"/>
  <c r="J403" i="7" s="1"/>
  <c r="M148" i="7"/>
  <c r="M124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L225" i="3"/>
  <c r="M548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H19" i="4"/>
  <c r="H17" i="4" s="1"/>
  <c r="P19" i="4" s="1"/>
  <c r="M448" i="17"/>
  <c r="M446" i="17" s="1"/>
  <c r="J67" i="4"/>
  <c r="J34" i="4" s="1"/>
  <c r="J19" i="4" s="1"/>
  <c r="J17" i="4" s="1"/>
  <c r="R19" i="4" s="1"/>
  <c r="F36" i="3"/>
  <c r="F17" i="3" s="1"/>
  <c r="G12" i="7"/>
  <c r="L36" i="3"/>
  <c r="K12" i="7"/>
  <c r="J36" i="3"/>
  <c r="L12" i="7"/>
  <c r="K36" i="3"/>
  <c r="K17" i="3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J17" i="3" l="1"/>
  <c r="N554" i="17"/>
  <c r="N539" i="17" s="1"/>
  <c r="K11" i="17"/>
  <c r="M348" i="7"/>
  <c r="J706" i="17"/>
  <c r="M554" i="17"/>
  <c r="M539" i="17" s="1"/>
  <c r="N410" i="17"/>
  <c r="L11" i="7"/>
  <c r="H17" i="15" s="1"/>
  <c r="N706" i="17"/>
  <c r="J11" i="7"/>
  <c r="F17" i="15" s="1"/>
  <c r="O554" i="17"/>
  <c r="O539" i="17" s="1"/>
  <c r="N12" i="17"/>
  <c r="K16" i="3"/>
  <c r="S17" i="3" s="1"/>
  <c r="J12" i="17"/>
  <c r="L17" i="3"/>
  <c r="M12" i="7"/>
  <c r="K533" i="7"/>
  <c r="K11" i="7" s="1"/>
  <c r="J222" i="3"/>
  <c r="J217" i="3" s="1"/>
  <c r="D17" i="15"/>
  <c r="O12" i="17"/>
  <c r="F16" i="3"/>
  <c r="N17" i="3" s="1"/>
  <c r="M410" i="17"/>
  <c r="M706" i="17"/>
  <c r="O706" i="17"/>
  <c r="M12" i="17"/>
  <c r="G11" i="7"/>
  <c r="L217" i="3"/>
  <c r="L148" i="3"/>
  <c r="J554" i="17"/>
  <c r="J539" i="17" s="1"/>
  <c r="M533" i="7"/>
  <c r="I123" i="18"/>
  <c r="H123" i="18"/>
  <c r="G123" i="18"/>
  <c r="N11" i="17" l="1"/>
  <c r="J16" i="3"/>
  <c r="R17" i="3" s="1"/>
  <c r="O11" i="17"/>
  <c r="M11" i="7"/>
  <c r="I17" i="15" s="1"/>
  <c r="J11" i="17"/>
  <c r="C17" i="15"/>
  <c r="L16" i="3"/>
  <c r="T17" i="3" s="1"/>
  <c r="G17" i="15"/>
  <c r="M11" i="17"/>
</calcChain>
</file>

<file path=xl/sharedStrings.xml><?xml version="1.0" encoding="utf-8"?>
<sst xmlns="http://schemas.openxmlformats.org/spreadsheetml/2006/main" count="3744" uniqueCount="1043">
  <si>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</si>
  <si>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</si>
  <si>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</si>
  <si>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</si>
  <si>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</si>
  <si>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</si>
  <si>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</si>
  <si>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</si>
  <si>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</si>
  <si>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</si>
  <si>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</si>
  <si>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</si>
  <si>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</si>
  <si>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</si>
  <si>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</si>
  <si>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</si>
  <si>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</si>
  <si>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</si>
  <si>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</si>
  <si>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</si>
  <si>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</si>
  <si>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</si>
  <si>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</si>
  <si>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</si>
  <si>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</si>
  <si>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</si>
  <si>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</si>
  <si>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</si>
  <si>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</si>
  <si>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</si>
  <si>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</si>
  <si>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</si>
  <si>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</si>
  <si>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</si>
  <si>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</si>
  <si>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</si>
  <si>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</si>
  <si>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</si>
  <si>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</si>
  <si>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</si>
  <si>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</si>
  <si>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</si>
  <si>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</si>
  <si>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</si>
  <si>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</si>
  <si>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</si>
  <si>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</si>
  <si>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</si>
  <si>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</si>
  <si>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</si>
  <si>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</si>
  <si>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</si>
  <si>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</si>
  <si>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</si>
  <si>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</si>
  <si>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</si>
  <si>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</si>
  <si>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</si>
  <si>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</si>
  <si>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</si>
  <si>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</si>
  <si>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</si>
  <si>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</si>
  <si>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</si>
  <si>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</si>
  <si>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</si>
  <si>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</si>
  <si>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</si>
  <si>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</si>
  <si>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</si>
  <si>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</si>
  <si>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</si>
  <si>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</si>
  <si>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</si>
  <si>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</si>
  <si>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</si>
  <si>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</si>
  <si>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</si>
  <si>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</si>
  <si>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</si>
  <si>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</si>
  <si>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</si>
  <si>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</si>
  <si>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</si>
  <si>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</si>
  <si>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</si>
  <si>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</si>
  <si>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</si>
  <si>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</si>
  <si>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</si>
  <si>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</si>
  <si>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</si>
  <si>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</si>
  <si>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</si>
  <si>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</si>
  <si>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</si>
  <si>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</si>
  <si>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</si>
  <si>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</si>
  <si>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</si>
  <si>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</si>
  <si>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</si>
  <si>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</si>
  <si>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</si>
  <si>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</si>
  <si>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</si>
  <si>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</si>
  <si>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</si>
  <si>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</si>
  <si>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</si>
  <si>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</si>
  <si>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</si>
  <si>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</si>
  <si>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</si>
  <si>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</si>
  <si>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</si>
  <si>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</si>
  <si>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</si>
  <si>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</si>
  <si>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</si>
  <si>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</si>
  <si>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</si>
  <si>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</si>
  <si>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</si>
  <si>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</si>
  <si>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</si>
  <si>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</si>
  <si>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</si>
  <si>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</si>
  <si>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</si>
  <si>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</si>
  <si>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</si>
  <si>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</si>
  <si>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</si>
  <si>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</si>
  <si>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</si>
  <si>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</si>
  <si>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</si>
  <si>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</si>
  <si>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</si>
  <si>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</si>
  <si>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</si>
  <si>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</si>
  <si>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</si>
  <si>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</si>
  <si>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</si>
  <si>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</si>
  <si>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</si>
  <si>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</si>
  <si>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</si>
  <si>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</si>
  <si>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</si>
  <si>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</si>
  <si>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</si>
  <si>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</si>
  <si>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</si>
  <si>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</si>
  <si>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</si>
  <si>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</si>
  <si>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</si>
  <si>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</si>
  <si>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</si>
  <si>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</si>
  <si>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</si>
  <si>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</si>
  <si>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</si>
  <si>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</si>
  <si>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</si>
  <si>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</si>
  <si>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</si>
  <si>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</si>
  <si>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</si>
  <si>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</si>
  <si>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</si>
  <si>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</si>
  <si>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</si>
  <si>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</si>
  <si>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</si>
  <si>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</si>
  <si>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</si>
  <si>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</si>
  <si>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</si>
  <si>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</si>
  <si>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</si>
  <si>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</si>
  <si>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</si>
  <si>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</si>
  <si>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</si>
  <si>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</si>
  <si>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</si>
  <si>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</si>
  <si>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</si>
  <si>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</si>
  <si>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</si>
  <si>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</si>
  <si>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</si>
  <si>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</si>
  <si>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</si>
  <si>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</si>
  <si>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</si>
  <si>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</si>
  <si>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</si>
  <si>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</si>
  <si>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</si>
  <si>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</si>
  <si>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</si>
  <si>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</si>
  <si>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</si>
  <si>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</si>
  <si>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</si>
  <si>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</si>
  <si>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</si>
  <si>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</si>
  <si>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</si>
  <si>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</si>
  <si>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</si>
  <si>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</si>
  <si>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</si>
  <si>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</si>
  <si>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</si>
  <si>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</si>
  <si>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</si>
  <si>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</si>
  <si>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</si>
  <si>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</si>
  <si>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</si>
  <si>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</si>
  <si>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</si>
  <si>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</si>
  <si>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</si>
  <si>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</si>
  <si>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</si>
  <si>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</si>
  <si>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</si>
  <si>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</si>
  <si>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</si>
  <si>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</si>
  <si>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</si>
  <si>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</si>
  <si>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</si>
  <si>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</si>
  <si>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</si>
  <si>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</si>
  <si>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</si>
  <si>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</si>
  <si>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</si>
  <si>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</si>
  <si>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</si>
  <si>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</si>
  <si>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</si>
  <si>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</si>
  <si>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</si>
  <si>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</si>
  <si>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</si>
  <si>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</si>
  <si>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</si>
  <si>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</si>
  <si>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</si>
  <si>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</si>
  <si>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</si>
  <si>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</si>
  <si>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</si>
  <si>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</si>
  <si>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</si>
  <si>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</si>
  <si>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</si>
  <si>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</si>
  <si>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</si>
  <si>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</si>
  <si>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</si>
  <si>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</si>
  <si>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</si>
  <si>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</si>
  <si>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</si>
  <si>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</si>
  <si>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</si>
  <si>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</si>
  <si>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</si>
  <si>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</si>
  <si>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</si>
  <si>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</si>
  <si>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</si>
  <si>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</si>
  <si>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</si>
  <si>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</si>
  <si>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</si>
  <si>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</si>
  <si>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</si>
  <si>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</si>
  <si>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</si>
  <si>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</si>
  <si>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</si>
  <si>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</si>
  <si>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</si>
  <si>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</si>
  <si>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</si>
  <si>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</si>
  <si>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</si>
  <si>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</si>
  <si>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</si>
  <si>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</si>
  <si>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</si>
  <si>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</si>
  <si>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</si>
  <si>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</si>
  <si>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</si>
  <si>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</si>
  <si>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</si>
  <si>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</si>
  <si>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</si>
  <si>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</si>
  <si>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</si>
  <si>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</si>
  <si>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</si>
  <si>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</si>
  <si>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</si>
  <si>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</si>
  <si>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</si>
  <si>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</si>
  <si>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</si>
  <si>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</si>
  <si>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</si>
  <si>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</si>
  <si>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</si>
  <si>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</si>
  <si>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</si>
  <si>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</si>
  <si>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</si>
  <si>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</si>
  <si>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</si>
  <si>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</si>
  <si>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</si>
  <si>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</si>
  <si>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</si>
  <si>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</si>
  <si>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</si>
  <si>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</si>
  <si>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</si>
  <si>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</si>
  <si>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</si>
  <si>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</si>
  <si>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</si>
  <si>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</si>
  <si>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</si>
  <si>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</si>
  <si>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</si>
  <si>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</si>
  <si>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</si>
  <si>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</si>
  <si>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</si>
  <si>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</si>
  <si>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</si>
  <si>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</si>
  <si>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</si>
  <si>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</si>
  <si>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</si>
  <si>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</si>
  <si>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</si>
  <si>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</si>
  <si>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</si>
  <si>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</si>
  <si>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</si>
  <si>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</si>
  <si>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</si>
  <si>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</si>
  <si>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</si>
  <si>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</si>
  <si>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</si>
  <si>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</si>
  <si>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</si>
  <si>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</si>
  <si>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</si>
  <si>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</si>
  <si>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</si>
  <si>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</si>
  <si>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</si>
  <si>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</si>
  <si>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</si>
  <si>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</si>
  <si>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</si>
  <si>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</si>
  <si>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</si>
  <si>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</si>
  <si>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</si>
  <si>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</si>
  <si>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</si>
  <si>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</si>
  <si>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</si>
  <si>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</si>
  <si>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</si>
  <si>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</si>
  <si>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</si>
  <si>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</si>
  <si>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</si>
  <si>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</si>
  <si>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</si>
  <si>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</si>
  <si>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</si>
  <si>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</si>
  <si>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</si>
  <si>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</si>
  <si>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</si>
  <si>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</si>
  <si>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</si>
  <si>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</si>
  <si>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</si>
  <si>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</si>
  <si>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</si>
  <si>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</si>
  <si>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</si>
  <si>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</si>
  <si>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</si>
  <si>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</si>
  <si>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</si>
  <si>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</si>
  <si>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</si>
  <si>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</si>
  <si>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</si>
  <si>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</si>
  <si>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</si>
  <si>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</si>
  <si>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</si>
  <si>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</si>
  <si>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</si>
  <si>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</si>
  <si>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</si>
  <si>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</si>
  <si>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</si>
  <si>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</si>
  <si>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</si>
  <si>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</si>
  <si>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</si>
  <si>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</si>
  <si>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</si>
  <si>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</si>
  <si>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</si>
  <si>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</si>
  <si>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</si>
  <si>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</si>
  <si>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</si>
  <si>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</si>
  <si>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</si>
  <si>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</si>
  <si>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</si>
  <si>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</si>
  <si>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</si>
  <si>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</si>
  <si>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</si>
  <si>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</si>
  <si>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</si>
  <si>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</si>
  <si>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</si>
  <si>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</si>
  <si>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</si>
  <si>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</si>
  <si>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</si>
  <si>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</si>
  <si>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</si>
  <si>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</si>
  <si>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</si>
  <si>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</si>
  <si>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</si>
  <si>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</si>
  <si>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</si>
  <si>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</si>
  <si>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</si>
  <si>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</si>
  <si>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</si>
  <si>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</si>
  <si>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</si>
  <si>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</si>
  <si>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</si>
  <si>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</si>
  <si>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</si>
  <si>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</si>
  <si>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</si>
  <si>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</si>
  <si>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</si>
  <si>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</si>
  <si>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</si>
  <si>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</si>
  <si>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</si>
  <si>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</si>
  <si>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</si>
  <si>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</si>
  <si>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</si>
  <si>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</si>
  <si>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</si>
  <si>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</si>
  <si>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</si>
  <si>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</si>
  <si>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</si>
  <si>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</si>
  <si>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</si>
  <si>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</si>
  <si>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</si>
  <si>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</si>
  <si>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</si>
  <si>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</si>
  <si>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</si>
  <si>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</si>
  <si>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</si>
  <si>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</si>
  <si>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</si>
  <si>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</si>
  <si>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</si>
  <si>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</si>
  <si>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</si>
  <si>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</si>
  <si>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</si>
  <si>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</si>
  <si>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</si>
  <si>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</si>
  <si>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</si>
  <si>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</si>
  <si>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</si>
  <si>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</si>
  <si>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</si>
  <si>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</si>
  <si>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</si>
  <si>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</si>
  <si>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</si>
  <si>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</si>
  <si>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</si>
  <si>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</si>
  <si>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</si>
  <si>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</si>
  <si>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</si>
  <si>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</si>
  <si>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</si>
  <si>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</si>
  <si>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</si>
  <si>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</si>
  <si>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</si>
  <si>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</si>
  <si>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</si>
  <si>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</si>
  <si>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</si>
  <si>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</si>
  <si>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</si>
  <si>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</si>
  <si>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</si>
  <si>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</si>
  <si>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</si>
  <si>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</si>
  <si>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</si>
  <si>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</si>
  <si>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</si>
  <si>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</si>
  <si>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</si>
  <si>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</si>
  <si>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</si>
  <si>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</si>
  <si>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</si>
  <si>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</si>
  <si>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</si>
  <si>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</si>
  <si>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</si>
  <si>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</si>
  <si>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</si>
  <si>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</si>
  <si>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</si>
  <si>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</si>
  <si>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</si>
  <si>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</si>
  <si>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</si>
  <si>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</si>
  <si>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</si>
  <si>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</si>
  <si>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</si>
  <si>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</si>
  <si>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</si>
  <si>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</si>
  <si>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</si>
  <si>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</si>
  <si>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</si>
  <si>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</si>
  <si>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</si>
  <si>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</si>
  <si>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</si>
  <si>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</si>
  <si>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</si>
  <si>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</si>
  <si>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</si>
  <si>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</si>
  <si>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</si>
  <si>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</si>
  <si>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</si>
  <si>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</si>
  <si>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</si>
  <si>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</si>
  <si>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</si>
  <si>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</si>
  <si>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</si>
  <si>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</si>
  <si>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</si>
  <si>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</si>
  <si>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</si>
  <si>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</si>
  <si>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</si>
  <si>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</si>
  <si>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</si>
  <si>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</si>
  <si>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</si>
  <si>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</si>
  <si>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</si>
  <si>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</si>
  <si>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</si>
  <si>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</si>
  <si>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</si>
  <si>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</si>
  <si>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</si>
  <si>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</si>
  <si>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</si>
  <si>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</si>
  <si>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</si>
  <si>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</si>
  <si>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</si>
  <si>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</si>
  <si>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</si>
  <si>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</si>
  <si>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</si>
  <si>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</si>
  <si>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</si>
  <si>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</si>
  <si>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</si>
  <si>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</si>
  <si>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</si>
  <si>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</si>
  <si>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</si>
  <si>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</si>
  <si>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</si>
  <si>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</si>
  <si>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</si>
  <si>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</si>
  <si>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</si>
  <si>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</si>
  <si>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</si>
  <si>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</si>
  <si>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</si>
  <si>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</si>
  <si>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</si>
  <si>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</si>
  <si>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</si>
  <si>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</si>
  <si>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</si>
  <si>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</si>
  <si>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</si>
  <si>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</si>
  <si>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</si>
  <si>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</si>
  <si>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</si>
  <si>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</si>
  <si>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</si>
  <si>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</si>
  <si>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</si>
  <si>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</si>
  <si>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</si>
  <si>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</si>
  <si>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</si>
  <si>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</si>
  <si>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</si>
  <si>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</si>
  <si>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</si>
  <si>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</si>
  <si>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</si>
  <si>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</si>
  <si>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</si>
  <si>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</si>
  <si>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</si>
  <si>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</si>
  <si>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</si>
  <si>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</si>
  <si>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</si>
  <si>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</si>
  <si>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</si>
  <si>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</si>
  <si>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</si>
  <si>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</si>
  <si>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</si>
  <si>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</si>
  <si>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</si>
  <si>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</si>
  <si>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</si>
  <si>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</si>
  <si>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</si>
  <si>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</si>
  <si>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</si>
  <si>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</si>
  <si>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</si>
  <si>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</si>
  <si>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</si>
  <si>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</si>
  <si>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</si>
  <si>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</si>
  <si>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</si>
  <si>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</si>
  <si>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</si>
  <si>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</si>
  <si>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</si>
  <si>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</si>
  <si>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</si>
  <si>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</si>
  <si>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</si>
  <si>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</si>
  <si>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</si>
  <si>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</si>
  <si>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</si>
  <si>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</si>
  <si>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</si>
  <si>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</si>
  <si>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</si>
  <si>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</si>
  <si>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</si>
  <si>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</si>
  <si>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</si>
  <si>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</si>
  <si>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</si>
  <si>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</si>
  <si>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</si>
  <si>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</si>
  <si>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</si>
  <si>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</si>
  <si>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</si>
  <si>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</si>
  <si>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</si>
  <si>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</si>
  <si>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</si>
  <si>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</si>
  <si>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</si>
  <si>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</si>
  <si>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</si>
  <si>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</si>
  <si>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</si>
  <si>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</si>
  <si>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</si>
  <si>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</si>
  <si>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</si>
  <si>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</si>
  <si>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</si>
  <si>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</si>
  <si>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</si>
  <si>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</si>
  <si>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</si>
  <si>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</si>
  <si>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</si>
  <si>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</si>
  <si>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</si>
  <si>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</si>
  <si>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</si>
  <si>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</si>
  <si>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</si>
  <si>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</si>
  <si>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</si>
  <si>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</si>
  <si>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</si>
  <si>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</si>
  <si>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</si>
  <si>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</si>
  <si>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</si>
  <si>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</si>
  <si>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</si>
  <si>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</si>
  <si>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</si>
  <si>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</si>
  <si>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</si>
  <si>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</si>
  <si>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</si>
  <si>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</si>
  <si>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</si>
  <si>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</si>
  <si>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</si>
  <si>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</si>
  <si>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</si>
  <si>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</si>
  <si>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</si>
  <si>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</si>
  <si>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</si>
  <si>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</si>
  <si>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</si>
  <si>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</si>
  <si>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</si>
  <si>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</si>
  <si>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</si>
  <si>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</si>
  <si>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</si>
  <si>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</si>
  <si>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</si>
  <si>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</si>
  <si>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</si>
  <si>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</si>
  <si>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</si>
  <si>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</si>
  <si>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</si>
  <si>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</si>
  <si>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</si>
  <si>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</si>
  <si>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</si>
  <si>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</si>
  <si>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</si>
  <si>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</si>
  <si>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</si>
  <si>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</si>
  <si>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</si>
  <si>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</si>
  <si>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</si>
  <si>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</si>
  <si>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</si>
  <si>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</si>
  <si>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</si>
  <si>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</si>
  <si>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</si>
  <si>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</si>
  <si>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</si>
  <si>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</si>
  <si>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</si>
  <si>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</si>
  <si>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</si>
  <si>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</si>
  <si>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</si>
  <si>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</si>
  <si>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</si>
  <si>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</si>
  <si>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</si>
  <si>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</si>
  <si>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</si>
  <si>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</si>
  <si>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</si>
  <si>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</si>
  <si>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</si>
  <si>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</si>
  <si>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</si>
  <si>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</si>
  <si>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</si>
  <si>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</si>
  <si>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</si>
  <si>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</si>
  <si>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</si>
  <si>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</si>
  <si>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</si>
  <si>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</si>
  <si>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</si>
  <si>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</si>
  <si>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</si>
  <si>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</si>
  <si>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</si>
  <si>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</si>
  <si>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</si>
  <si>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</si>
  <si>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</si>
  <si>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</si>
  <si>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</si>
  <si>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</si>
  <si>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</si>
  <si>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</si>
  <si>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</si>
  <si>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</si>
  <si>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</si>
  <si>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</si>
  <si>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</si>
  <si>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</si>
  <si>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</si>
  <si>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</si>
  <si>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</si>
  <si>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</si>
  <si>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</si>
  <si>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</si>
  <si>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</si>
  <si>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</si>
  <si>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</si>
  <si>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</si>
  <si>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</si>
  <si>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</si>
  <si>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</si>
  <si>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</si>
  <si>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</si>
  <si>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</si>
  <si>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</si>
  <si>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</si>
  <si>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</si>
  <si>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</si>
  <si>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</si>
  <si>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</si>
  <si>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</si>
  <si>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</si>
  <si>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</si>
  <si>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</si>
  <si>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</si>
  <si>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</si>
  <si>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</si>
  <si>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</si>
  <si>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</si>
  <si>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</si>
  <si>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</si>
  <si>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</si>
  <si>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</si>
  <si>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</si>
  <si>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</si>
  <si>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</si>
  <si>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</si>
  <si>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</si>
  <si>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</si>
  <si>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</si>
  <si>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</si>
  <si>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</si>
  <si>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</si>
  <si>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</si>
  <si>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</si>
  <si>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</si>
  <si>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</si>
  <si>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</si>
  <si>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</si>
  <si>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</si>
  <si>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</si>
  <si>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</si>
  <si>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</si>
  <si>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</si>
  <si>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</si>
  <si>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</si>
  <si>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</si>
  <si>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</si>
  <si>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</si>
  <si>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</si>
  <si>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</si>
  <si>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</si>
  <si>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</si>
  <si>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</si>
  <si>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</si>
  <si>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</si>
  <si>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</si>
  <si>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</si>
  <si>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</si>
  <si>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</si>
  <si>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</si>
  <si>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</si>
  <si>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</si>
  <si>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</si>
  <si>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</si>
  <si>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</si>
  <si>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</si>
  <si>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</si>
  <si>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</si>
  <si>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</si>
  <si>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</si>
  <si>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</si>
  <si>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</si>
  <si>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</si>
  <si>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</si>
  <si>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</si>
  <si>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</si>
  <si>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</si>
  <si>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</si>
  <si>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</si>
  <si>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</si>
  <si>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</si>
  <si>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</si>
  <si>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</si>
  <si>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</si>
  <si>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</si>
  <si>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</si>
  <si>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</si>
  <si>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</si>
  <si>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</si>
  <si>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</si>
  <si>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</si>
  <si>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</si>
  <si>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</si>
  <si>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</si>
  <si>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</si>
  <si>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</si>
  <si>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</si>
  <si>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</si>
  <si>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</si>
  <si>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</si>
  <si>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</si>
  <si>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</si>
  <si>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</si>
  <si>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</si>
  <si>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</si>
  <si>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</si>
  <si>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</si>
  <si>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</si>
  <si>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</si>
  <si>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</si>
  <si>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</si>
  <si>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</si>
  <si>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</si>
  <si>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</si>
  <si>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</si>
  <si>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</si>
  <si>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</si>
  <si>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</si>
  <si>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</si>
  <si>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</si>
  <si>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</si>
  <si>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</si>
  <si>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</si>
  <si>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</si>
  <si>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</si>
  <si>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</si>
  <si>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</si>
  <si>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</si>
  <si>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</si>
  <si>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</si>
  <si>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</si>
  <si>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</si>
  <si>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</si>
  <si>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</si>
  <si>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</si>
  <si>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</si>
  <si>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</si>
  <si>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</si>
  <si>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</si>
  <si>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</si>
  <si>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</si>
  <si>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</si>
  <si>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</si>
  <si>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</si>
  <si>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</si>
  <si>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</si>
  <si>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</si>
  <si>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</si>
  <si>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</si>
  <si>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</si>
  <si>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</si>
  <si>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Գյումրի համայնքի ղեկավարի 2023 թ.-ի </t>
  </si>
  <si>
    <t>Հավելված 3</t>
  </si>
  <si>
    <t xml:space="preserve">Հավելված </t>
  </si>
  <si>
    <t xml:space="preserve">                         փետրվարի    14-ի N   3-Ն որոշման </t>
  </si>
  <si>
    <t>Հավելված 2՝</t>
  </si>
  <si>
    <t xml:space="preserve">Հավելված </t>
  </si>
  <si>
    <t xml:space="preserve">                                  դեկտեմբերի 26-ի N 266 Ն որոշման </t>
  </si>
  <si>
    <t xml:space="preserve">                         փետրվարի 14 -ի N   3-Ն որոշման </t>
  </si>
  <si>
    <t>Հավելված ՝</t>
  </si>
  <si>
    <t xml:space="preserve">               դեկտեմբերի 26-ի N 266 Ն որոշման </t>
  </si>
  <si>
    <t>Հավելված 6՝</t>
  </si>
  <si>
    <t xml:space="preserve">3-Ն  որոշման </t>
  </si>
  <si>
    <t xml:space="preserve">                      Գյումրի համայնքի ղեկավարի                                        2023 թվականի փետրվարի 14-ի 3-Ն որոշման</t>
  </si>
  <si>
    <t xml:space="preserve">                         փետրվարի      14 -ի N 3-Նորոշման </t>
  </si>
  <si>
    <t>Հավելված 5՝</t>
  </si>
  <si>
    <t xml:space="preserve">                   դեկտեմբերի 26-ի N 266 Ն որոշման </t>
  </si>
  <si>
    <t xml:space="preserve">Հավելված՝ </t>
  </si>
  <si>
    <t>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</si>
</sst>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1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1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0" xfId="13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5"/>
  <sheetViews>
    <sheetView view="pageBreakPreview" topLeftCell="D1" zoomScaleSheetLayoutView="100" workbookViewId="0">
      <selection activeCell="E20" sqref="E20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2" width="9.140625" style="90"/>
    <col min="13" max="13" width="13.42578125" style="90" bestFit="1" customWidth="1"/>
    <col min="14" max="14" width="13" style="90" bestFit="1" customWidth="1"/>
    <col min="15" max="15" width="9.28515625" style="90" bestFit="1" customWidth="1"/>
    <col min="16" max="16" width="13.28515625" style="90" bestFit="1" customWidth="1"/>
    <col min="17" max="17" width="12.7109375" style="90" bestFit="1" customWidth="1"/>
    <col min="18" max="18" width="13.42578125" style="90" bestFit="1" customWidth="1"/>
    <col min="19" max="16384" width="9.140625" style="90"/>
  </cols>
  <sheetData>
    <row r="2" spans="1:19" x14ac:dyDescent="0.25">
      <c r="G2" s="285"/>
      <c r="H2" s="285"/>
      <c r="I2" s="285"/>
      <c r="J2" s="285"/>
    </row>
    <row r="3" spans="1:19" x14ac:dyDescent="0.25">
      <c r="G3" s="285"/>
      <c r="H3" s="285"/>
      <c r="I3" s="285"/>
      <c r="J3" s="285"/>
    </row>
    <row r="4" spans="1:19" x14ac:dyDescent="0.25">
      <c r="G4" s="286"/>
      <c r="H4" s="286"/>
      <c r="I4" s="286"/>
      <c r="J4" s="286"/>
    </row>
    <row r="5" spans="1:19" x14ac:dyDescent="0.25">
      <c r="C5" s="203"/>
      <c r="G5" s="287" t="s">
        <v>1027</v>
      </c>
      <c r="H5" s="287"/>
      <c r="I5" s="287"/>
      <c r="J5" s="287"/>
    </row>
    <row r="6" spans="1:19" x14ac:dyDescent="0.25">
      <c r="G6" s="288" t="s">
        <v>610</v>
      </c>
      <c r="H6" s="288"/>
      <c r="I6" s="288"/>
      <c r="J6" s="288"/>
    </row>
    <row r="7" spans="1:19" x14ac:dyDescent="0.25">
      <c r="G7" s="288" t="s">
        <v>867</v>
      </c>
      <c r="H7" s="288"/>
      <c r="I7" s="288"/>
      <c r="J7" s="288"/>
    </row>
    <row r="8" spans="1:19" x14ac:dyDescent="0.25">
      <c r="G8" s="284" t="s">
        <v>1040</v>
      </c>
      <c r="H8" s="284"/>
      <c r="I8" s="284"/>
      <c r="J8" s="284"/>
    </row>
    <row r="9" spans="1:19" ht="20.25" x14ac:dyDescent="0.25">
      <c r="A9" s="275" t="s">
        <v>705</v>
      </c>
      <c r="B9" s="275"/>
      <c r="C9" s="275"/>
      <c r="D9" s="275"/>
      <c r="E9" s="275"/>
      <c r="F9" s="275"/>
      <c r="H9" s="90"/>
      <c r="I9" s="90"/>
    </row>
    <row r="10" spans="1:19" ht="20.25" x14ac:dyDescent="0.25">
      <c r="A10" s="275" t="s">
        <v>706</v>
      </c>
      <c r="B10" s="275"/>
      <c r="C10" s="275"/>
      <c r="D10" s="275"/>
      <c r="E10" s="275"/>
      <c r="F10" s="275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72" t="s">
        <v>709</v>
      </c>
      <c r="D12" s="91" t="s">
        <v>707</v>
      </c>
      <c r="E12" s="91"/>
      <c r="F12" s="91"/>
      <c r="G12" s="276" t="s">
        <v>764</v>
      </c>
      <c r="H12" s="277"/>
      <c r="I12" s="277"/>
      <c r="J12" s="278"/>
    </row>
    <row r="13" spans="1:19" x14ac:dyDescent="0.25">
      <c r="A13" s="247" t="s">
        <v>143</v>
      </c>
      <c r="B13" s="247" t="s">
        <v>708</v>
      </c>
      <c r="C13" s="273"/>
      <c r="D13" s="279" t="s">
        <v>373</v>
      </c>
      <c r="E13" s="92" t="s">
        <v>154</v>
      </c>
      <c r="G13" s="281" t="s">
        <v>372</v>
      </c>
      <c r="H13" s="282"/>
      <c r="I13" s="282"/>
      <c r="J13" s="283"/>
    </row>
    <row r="14" spans="1:19" ht="27.75" thickBot="1" x14ac:dyDescent="0.3">
      <c r="A14" s="248"/>
      <c r="B14" s="248"/>
      <c r="C14" s="274"/>
      <c r="D14" s="280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5073633.6920000007</v>
      </c>
      <c r="E16" s="88">
        <f t="shared" si="0"/>
        <v>4556841.3920000009</v>
      </c>
      <c r="F16" s="88">
        <f t="shared" si="0"/>
        <v>863677</v>
      </c>
      <c r="G16" s="81">
        <f t="shared" si="0"/>
        <v>1648463.0777936508</v>
      </c>
      <c r="H16" s="81">
        <f t="shared" si="0"/>
        <v>2779773.8555873018</v>
      </c>
      <c r="I16" s="81">
        <f t="shared" si="0"/>
        <v>3918894.203587302</v>
      </c>
      <c r="J16" s="81">
        <f t="shared" si="0"/>
        <v>5073633.6920000007</v>
      </c>
      <c r="M16" s="90">
        <v>5073633.6920000007</v>
      </c>
      <c r="N16" s="90">
        <v>4556841.3920000009</v>
      </c>
      <c r="O16" s="90">
        <v>863677</v>
      </c>
      <c r="P16" s="90">
        <v>1648463.0777936508</v>
      </c>
      <c r="Q16" s="90">
        <v>2779773.8555873018</v>
      </c>
      <c r="R16" s="90">
        <v>3918894.203587302</v>
      </c>
      <c r="S16" s="90">
        <v>5073633.6920000007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1249045.4060000002</v>
      </c>
      <c r="E17" s="88">
        <f>SUM(E18,E22,E24,E47,E51)</f>
        <v>1249045.4060000002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1249045.4060000002</v>
      </c>
      <c r="M17" s="270">
        <f>+D16-M16</f>
        <v>0</v>
      </c>
      <c r="N17" s="270">
        <f t="shared" ref="N17:S17" si="1">+E16-N16</f>
        <v>0</v>
      </c>
      <c r="O17" s="270">
        <f t="shared" si="1"/>
        <v>0</v>
      </c>
      <c r="P17" s="270">
        <f t="shared" si="1"/>
        <v>0</v>
      </c>
      <c r="Q17" s="270">
        <f t="shared" si="1"/>
        <v>0</v>
      </c>
      <c r="R17" s="270">
        <f t="shared" si="1"/>
        <v>0</v>
      </c>
      <c r="S17" s="270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124764.894</v>
      </c>
      <c r="E24" s="88">
        <f>SUM(E25)</f>
        <v>124764.894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124764.894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124764.894</v>
      </c>
      <c r="E25" s="146">
        <f>E26+E29+E30+E31+E32+E33+E34+E35+E36+E37+E38+E39+E40+E41+E42+E43+E44+E45+E46</f>
        <v>124764.894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124764.894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10625</v>
      </c>
      <c r="E26" s="146">
        <f>SUM(E27:E28)</f>
        <v>10625</v>
      </c>
      <c r="F26" s="146" t="s">
        <v>0</v>
      </c>
      <c r="G26" s="146">
        <f t="shared" ref="G26:G46" si="2">+D26/252*62</f>
        <v>2614.0873015873017</v>
      </c>
      <c r="H26" s="146">
        <f t="shared" ref="H26:H46" si="3">+D26/252*124</f>
        <v>5228.1746031746034</v>
      </c>
      <c r="I26" s="146">
        <f t="shared" ref="I26:I46" si="4">+D26/252*187</f>
        <v>7884.4246031746025</v>
      </c>
      <c r="J26" s="146">
        <f t="shared" ref="J26:J46" si="5">+D26</f>
        <v>10625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10625</v>
      </c>
      <c r="E27" s="146">
        <v>10625</v>
      </c>
      <c r="F27" s="146" t="s">
        <v>0</v>
      </c>
      <c r="G27" s="146">
        <f t="shared" si="2"/>
        <v>2614.0873015873017</v>
      </c>
      <c r="H27" s="146">
        <f t="shared" si="3"/>
        <v>5228.1746031746034</v>
      </c>
      <c r="I27" s="146">
        <f t="shared" si="4"/>
        <v>7884.4246031746025</v>
      </c>
      <c r="J27" s="146">
        <f t="shared" si="5"/>
        <v>10625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46">
        <f t="shared" si="5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2"/>
        <v>20.666666666666664</v>
      </c>
      <c r="H29" s="146">
        <f t="shared" si="3"/>
        <v>41.333333333333329</v>
      </c>
      <c r="I29" s="146">
        <f t="shared" si="4"/>
        <v>62.333333333333329</v>
      </c>
      <c r="J29" s="146">
        <f t="shared" si="5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2"/>
        <v>8.6111111111111107</v>
      </c>
      <c r="H30" s="146">
        <f t="shared" si="3"/>
        <v>17.222222222222221</v>
      </c>
      <c r="I30" s="146">
        <f t="shared" si="4"/>
        <v>25.972222222222225</v>
      </c>
      <c r="J30" s="146">
        <f t="shared" si="5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2"/>
        <v>3838.0952380952381</v>
      </c>
      <c r="H31" s="146">
        <f t="shared" si="3"/>
        <v>7676.1904761904761</v>
      </c>
      <c r="I31" s="146">
        <f t="shared" si="4"/>
        <v>11576.190476190477</v>
      </c>
      <c r="J31" s="146">
        <f t="shared" si="5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2"/>
        <v>531.42857142857144</v>
      </c>
      <c r="H32" s="146">
        <f t="shared" si="3"/>
        <v>1062.8571428571429</v>
      </c>
      <c r="I32" s="146">
        <f t="shared" si="4"/>
        <v>1602.8571428571429</v>
      </c>
      <c r="J32" s="146">
        <f t="shared" si="5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2"/>
        <v>467.46031746031747</v>
      </c>
      <c r="H33" s="146">
        <f t="shared" si="3"/>
        <v>934.92063492063494</v>
      </c>
      <c r="I33" s="146">
        <f t="shared" si="4"/>
        <v>1409.9206349206349</v>
      </c>
      <c r="J33" s="146">
        <f t="shared" si="5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2"/>
        <v>7321.9047619047624</v>
      </c>
      <c r="H34" s="146">
        <f t="shared" si="3"/>
        <v>14643.809523809525</v>
      </c>
      <c r="I34" s="146">
        <f t="shared" si="4"/>
        <v>22083.809523809527</v>
      </c>
      <c r="J34" s="146">
        <f t="shared" si="5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2"/>
        <v>1018.3485238095238</v>
      </c>
      <c r="H35" s="146">
        <f t="shared" si="3"/>
        <v>2036.6970476190477</v>
      </c>
      <c r="I35" s="146">
        <f t="shared" si="4"/>
        <v>3071.4705476190475</v>
      </c>
      <c r="J35" s="146">
        <f t="shared" si="5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2"/>
        <v>738.09523809523807</v>
      </c>
      <c r="H36" s="146">
        <f t="shared" si="3"/>
        <v>1476.1904761904761</v>
      </c>
      <c r="I36" s="146">
        <f t="shared" si="4"/>
        <v>2226.1904761904761</v>
      </c>
      <c r="J36" s="146">
        <f t="shared" si="5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2"/>
        <v>1007.9428571428571</v>
      </c>
      <c r="H37" s="146">
        <f t="shared" si="3"/>
        <v>2015.8857142857141</v>
      </c>
      <c r="I37" s="146">
        <f t="shared" si="4"/>
        <v>3040.0857142857139</v>
      </c>
      <c r="J37" s="146">
        <f t="shared" si="5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2"/>
        <v>553.57142857142856</v>
      </c>
      <c r="H38" s="146">
        <f t="shared" si="3"/>
        <v>1107.1428571428571</v>
      </c>
      <c r="I38" s="146">
        <f t="shared" si="4"/>
        <v>1669.6428571428571</v>
      </c>
      <c r="J38" s="146">
        <f t="shared" si="5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2"/>
        <v>12123.214285714284</v>
      </c>
      <c r="H39" s="146">
        <f t="shared" si="3"/>
        <v>24246.428571428569</v>
      </c>
      <c r="I39" s="146">
        <f t="shared" si="4"/>
        <v>36565.178571428572</v>
      </c>
      <c r="J39" s="146">
        <f t="shared" si="5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2"/>
        <v>98.412698412698404</v>
      </c>
      <c r="H40" s="146">
        <f t="shared" si="3"/>
        <v>196.82539682539681</v>
      </c>
      <c r="I40" s="146">
        <f t="shared" si="4"/>
        <v>296.82539682539681</v>
      </c>
      <c r="J40" s="146">
        <f t="shared" si="5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2"/>
        <v>34.444444444444443</v>
      </c>
      <c r="H41" s="146">
        <f t="shared" si="3"/>
        <v>68.888888888888886</v>
      </c>
      <c r="I41" s="146">
        <f t="shared" si="4"/>
        <v>103.8888888888889</v>
      </c>
      <c r="J41" s="146">
        <f t="shared" si="5"/>
        <v>140</v>
      </c>
    </row>
    <row r="42" spans="1:10" ht="54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2"/>
        <v>123.01587301587301</v>
      </c>
      <c r="H42" s="146">
        <f t="shared" si="3"/>
        <v>246.03174603174602</v>
      </c>
      <c r="I42" s="146">
        <f t="shared" si="4"/>
        <v>371.03174603174602</v>
      </c>
      <c r="J42" s="146">
        <f t="shared" si="5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2"/>
        <v>24.603174603174601</v>
      </c>
      <c r="H44" s="146">
        <f t="shared" si="3"/>
        <v>49.206349206349202</v>
      </c>
      <c r="I44" s="146">
        <f t="shared" si="4"/>
        <v>74.206349206349202</v>
      </c>
      <c r="J44" s="146">
        <f t="shared" si="5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2"/>
        <v>172.22222222222223</v>
      </c>
      <c r="H45" s="146">
        <f t="shared" si="3"/>
        <v>344.44444444444446</v>
      </c>
      <c r="I45" s="146">
        <f t="shared" si="4"/>
        <v>519.44444444444446</v>
      </c>
      <c r="J45" s="146">
        <f t="shared" si="5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47500</v>
      </c>
      <c r="E47" s="88">
        <f>SUM(E48)</f>
        <v>47500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47500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47500</v>
      </c>
      <c r="E48" s="146">
        <f>SUM(E49,E50)</f>
        <v>47500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47500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35000</v>
      </c>
      <c r="E50" s="146">
        <v>35000</v>
      </c>
      <c r="F50" s="146" t="s">
        <v>0</v>
      </c>
      <c r="G50" s="146">
        <f>+D50/252*62</f>
        <v>8611.1111111111113</v>
      </c>
      <c r="H50" s="146">
        <f>+D50/252*124</f>
        <v>17222.222222222223</v>
      </c>
      <c r="I50" s="146">
        <f>+D50/252*187</f>
        <v>25972.222222222223</v>
      </c>
      <c r="J50" s="146">
        <f>+D50</f>
        <v>35000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3105622</v>
      </c>
      <c r="E57" s="88">
        <f t="shared" si="7"/>
        <v>2588829.7000000002</v>
      </c>
      <c r="F57" s="88">
        <f t="shared" si="7"/>
        <v>516792.3</v>
      </c>
      <c r="G57" s="88">
        <f t="shared" si="7"/>
        <v>1164269.7250000001</v>
      </c>
      <c r="H57" s="88">
        <f t="shared" si="7"/>
        <v>1811387.1500000001</v>
      </c>
      <c r="I57" s="88">
        <f t="shared" si="7"/>
        <v>2458504.5750000002</v>
      </c>
      <c r="J57" s="88">
        <f t="shared" si="7"/>
        <v>3105622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0</v>
      </c>
      <c r="E64" s="88" t="s">
        <v>0</v>
      </c>
      <c r="F64" s="88">
        <f>SUM(F65)</f>
        <v>0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0</v>
      </c>
    </row>
    <row r="65" spans="1:10" ht="54" x14ac:dyDescent="0.25">
      <c r="A65" s="147">
        <v>1241</v>
      </c>
      <c r="B65" s="83" t="s">
        <v>855</v>
      </c>
      <c r="C65" s="85"/>
      <c r="D65" s="146">
        <f>SUM(E65:F65)</f>
        <v>0</v>
      </c>
      <c r="E65" s="146" t="s">
        <v>0</v>
      </c>
      <c r="F65" s="146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0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2588829.7000000002</v>
      </c>
      <c r="E66" s="88">
        <f>SUM(E67,E68,E71,E72)</f>
        <v>2588829.7000000002</v>
      </c>
      <c r="F66" s="88" t="s">
        <v>0</v>
      </c>
      <c r="G66" s="88">
        <f>SUM(G67,G68,G71,G72)</f>
        <v>647477.42500000005</v>
      </c>
      <c r="H66" s="88">
        <f>SUM(H67,H68,H71,H72)</f>
        <v>1294594.8500000001</v>
      </c>
      <c r="I66" s="88">
        <f>SUM(I67,I68,I71,I72)</f>
        <v>1941712.2750000001</v>
      </c>
      <c r="J66" s="88">
        <f>SUM(J67,J68,J71,J72)</f>
        <v>2588829.7000000002</v>
      </c>
    </row>
    <row r="67" spans="1:10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0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0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0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0" ht="27" x14ac:dyDescent="0.25">
      <c r="A71" s="147">
        <v>1257</v>
      </c>
      <c r="B71" s="83" t="s">
        <v>731</v>
      </c>
      <c r="C71" s="85"/>
      <c r="D71" s="146">
        <f>SUM(E71:F71)</f>
        <v>360</v>
      </c>
      <c r="E71" s="146">
        <v>360</v>
      </c>
      <c r="F71" s="146" t="s">
        <v>0</v>
      </c>
      <c r="G71" s="146">
        <v>360</v>
      </c>
      <c r="H71" s="146">
        <v>360</v>
      </c>
      <c r="I71" s="146">
        <v>360</v>
      </c>
      <c r="J71" s="146">
        <f>+D71</f>
        <v>360</v>
      </c>
    </row>
    <row r="72" spans="1:10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</row>
    <row r="73" spans="1:10" ht="42.75" x14ac:dyDescent="0.25">
      <c r="A73" s="143">
        <v>1260</v>
      </c>
      <c r="B73" s="86" t="s">
        <v>733</v>
      </c>
      <c r="C73" s="144">
        <v>7332</v>
      </c>
      <c r="D73" s="88">
        <f>SUM(D74:D75)</f>
        <v>516792.3</v>
      </c>
      <c r="E73" s="88" t="s">
        <v>0</v>
      </c>
      <c r="F73" s="88">
        <f>SUM(F74:F75)</f>
        <v>516792.3</v>
      </c>
      <c r="G73" s="82">
        <f>SUM(G74:G75)</f>
        <v>516792.3</v>
      </c>
      <c r="H73" s="82">
        <f>SUM(H74:H75)</f>
        <v>516792.3</v>
      </c>
      <c r="I73" s="82">
        <f>SUM(I74:I75)</f>
        <v>516792.3</v>
      </c>
      <c r="J73" s="82">
        <f>SUM(J74:J75)</f>
        <v>516792.3</v>
      </c>
    </row>
    <row r="74" spans="1:10" ht="40.5" x14ac:dyDescent="0.25">
      <c r="A74" s="147">
        <v>1261</v>
      </c>
      <c r="B74" s="83" t="s">
        <v>858</v>
      </c>
      <c r="C74" s="85"/>
      <c r="D74" s="146">
        <f>SUM(E74:F74)</f>
        <v>516792.3</v>
      </c>
      <c r="E74" s="146" t="s">
        <v>0</v>
      </c>
      <c r="F74" s="146">
        <v>516792.3</v>
      </c>
      <c r="G74" s="146">
        <v>516792.3</v>
      </c>
      <c r="H74" s="146">
        <v>516792.3</v>
      </c>
      <c r="I74" s="146">
        <v>516792.3</v>
      </c>
      <c r="J74" s="146">
        <f>+D74</f>
        <v>516792.3</v>
      </c>
    </row>
    <row r="75" spans="1:10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0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718966.28600000008</v>
      </c>
      <c r="E76" s="88">
        <f t="shared" si="8"/>
        <v>718966.28600000008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718966.28600000008</v>
      </c>
    </row>
    <row r="77" spans="1:10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0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0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0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27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54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526559.5</v>
      </c>
      <c r="E90" s="88">
        <f>E91+E114+E115</f>
        <v>526559.5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526559.5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3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60000</v>
      </c>
      <c r="E114" s="146">
        <v>60000</v>
      </c>
      <c r="F114" s="146" t="s">
        <v>0</v>
      </c>
      <c r="G114" s="146">
        <f t="shared" si="11"/>
        <v>14761.904761904761</v>
      </c>
      <c r="H114" s="146">
        <f t="shared" si="12"/>
        <v>29523.809523809523</v>
      </c>
      <c r="I114" s="146">
        <f t="shared" si="13"/>
        <v>44523.809523809527</v>
      </c>
      <c r="J114" s="146">
        <f t="shared" si="14"/>
        <v>60000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23600</v>
      </c>
      <c r="E125" s="88">
        <f>SUM(E126:E128)</f>
        <v>23600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23600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27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+'6.Gorcarakan ev tntesagitakan'!I772</f>
        <v>346884.7</v>
      </c>
      <c r="G127" s="151">
        <f>+'6.Gorcarakan ev tntesagitakan'!J772</f>
        <v>85344.648412698414</v>
      </c>
      <c r="H127" s="151">
        <f>+'6.Gorcarakan ev tntesagitakan'!K772</f>
        <v>170689.29682539683</v>
      </c>
      <c r="I127" s="151">
        <f>+'6.Gorcarakan ev tntesagitakan'!L772</f>
        <v>257410.47182539685</v>
      </c>
      <c r="J127" s="151">
        <f>+'6.Gorcarakan ev tntesagitakan'!M772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23600</v>
      </c>
      <c r="E128" s="261">
        <v>23600</v>
      </c>
      <c r="F128" s="146">
        <v>0</v>
      </c>
      <c r="G128" s="146">
        <f>+D128/252*62</f>
        <v>5806.3492063492058</v>
      </c>
      <c r="H128" s="146">
        <f>+D128/252*124</f>
        <v>11612.698412698412</v>
      </c>
      <c r="I128" s="146">
        <f>+D128/252*187</f>
        <v>17512.69841269841</v>
      </c>
      <c r="J128" s="146">
        <f>+D128</f>
        <v>23600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 L59" name="Range7"/>
    <protectedRange sqref="E117:E118 E120:E121 F123:F124 F126 E128:F128 L117:L118 L120:L121 L128" name="Range4"/>
    <protectedRange sqref="E49:E50 E53:E56 F61 E63 F65 L49:L50 L53:L56 L63" name="Range2"/>
    <protectedRange sqref="E19:E21 G65:J65 G63:J63 G61:J61 G59:J59 G69:J72 G19:J21 G23:J23 G26:J46 G49:J50 G74:J75 G78:J78 G80:J80 G82:J85 G92:J115 G117:J118 G120:J121 G123:J124 G126:J126 G128:J128 G52:J56 G87:J89 L19:L21" name="Range1"/>
    <protectedRange sqref="E69:E72 F78 E80 E82:E85 E87 F75 E89 L69:L72 L80 L82:L85 L87 L89" name="Range3"/>
    <protectedRange sqref="A9 F9" name="Range8"/>
    <protectedRange sqref="E28 L28" name="Range1_1"/>
    <protectedRange sqref="E27 E29:E46 L27 L29:L46" name="Range3_1"/>
    <protectedRange sqref="E92:E94 E100:E115 E96:E98 L92:L94 L100:L115 L96:L98" name="Range3_2"/>
    <protectedRange sqref="G67:J67" name="Range1_1_1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zoomScaleSheetLayoutView="100" workbookViewId="0">
      <selection activeCell="E20" sqref="E20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3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1029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85" t="s">
        <v>610</v>
      </c>
      <c r="J2" s="285"/>
      <c r="K2" s="285"/>
      <c r="L2" s="285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85" t="s">
        <v>1025</v>
      </c>
      <c r="J3" s="285"/>
      <c r="K3" s="285"/>
      <c r="L3" s="285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86" t="s">
        <v>1028</v>
      </c>
      <c r="J4" s="286"/>
      <c r="K4" s="286"/>
      <c r="L4" s="286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300" t="s">
        <v>1030</v>
      </c>
      <c r="J5" s="300"/>
      <c r="K5" s="300"/>
      <c r="L5" s="300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85" t="s">
        <v>610</v>
      </c>
      <c r="J6" s="285"/>
      <c r="K6" s="285"/>
      <c r="L6" s="285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85" t="s">
        <v>867</v>
      </c>
      <c r="J7" s="285"/>
      <c r="K7" s="285"/>
      <c r="L7" s="285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86" t="s">
        <v>1031</v>
      </c>
      <c r="J8" s="286"/>
      <c r="K8" s="286"/>
      <c r="L8" s="286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1" t="s">
        <v>195</v>
      </c>
      <c r="B10" s="291"/>
      <c r="C10" s="291"/>
      <c r="D10" s="291"/>
      <c r="E10" s="291"/>
      <c r="F10" s="291"/>
      <c r="G10" s="291"/>
      <c r="H10" s="291"/>
      <c r="I10" s="291"/>
      <c r="J10" s="290"/>
      <c r="K10" s="290"/>
      <c r="L10" s="290"/>
    </row>
    <row r="11" spans="1:20" s="2" customFormat="1" ht="31.5" customHeight="1" x14ac:dyDescent="0.25">
      <c r="A11" s="289" t="s">
        <v>17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5"/>
      <c r="B13" s="297"/>
      <c r="C13" s="298"/>
      <c r="D13" s="298"/>
      <c r="E13" s="299"/>
      <c r="F13" s="250" t="s">
        <v>370</v>
      </c>
      <c r="G13" s="292" t="s">
        <v>371</v>
      </c>
      <c r="H13" s="294"/>
      <c r="I13" s="292" t="s">
        <v>372</v>
      </c>
      <c r="J13" s="293"/>
      <c r="K13" s="293"/>
      <c r="L13" s="294"/>
    </row>
    <row r="14" spans="1:20" s="23" customFormat="1" ht="27.75" thickBot="1" x14ac:dyDescent="0.3">
      <c r="A14" s="296"/>
      <c r="B14" s="297"/>
      <c r="C14" s="298"/>
      <c r="D14" s="298"/>
      <c r="E14" s="299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5645393.1547999997</v>
      </c>
      <c r="G16" s="29">
        <f>+G17+G52+G69+G95+G148+G168+G188+G217+G247+G278+G310</f>
        <v>4621821.8119999999</v>
      </c>
      <c r="H16" s="29">
        <f>+H17+H52+H69+H95+H148+H168+H188+H217+H247+H278</f>
        <v>1370456.0427999997</v>
      </c>
      <c r="I16" s="29">
        <f>+I17+I52+I69+I95+I148+I168+I188+I217+I247+I278</f>
        <v>2220222.6205936489</v>
      </c>
      <c r="J16" s="29">
        <f>+J17+J52+J69+J95+J148+J168+J188+J217+J247+J278</f>
        <v>3351533.3783872998</v>
      </c>
      <c r="K16" s="29">
        <f>+K17+K52+K69+K95+K148+K168+K188+K217+K247+K278</f>
        <v>4490653.7241650773</v>
      </c>
      <c r="L16" s="29">
        <f>+L17+L52+L69+L95+L148+L168+L188+L217+L247+L278</f>
        <v>5645393.1547999997</v>
      </c>
      <c r="N16" s="29">
        <v>5645393.1547999997</v>
      </c>
      <c r="O16" s="29">
        <v>4621821.8119999999</v>
      </c>
      <c r="P16" s="29">
        <v>1370456.0427999999</v>
      </c>
      <c r="Q16" s="29">
        <v>2220222.6205936489</v>
      </c>
      <c r="R16" s="29">
        <v>3351533.3783872998</v>
      </c>
      <c r="S16" s="29">
        <v>4490653.7241650773</v>
      </c>
      <c r="T16" s="29">
        <v>5645393.1547999997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820330.76199999964</v>
      </c>
      <c r="G17" s="29">
        <f t="shared" ref="G17:L17" si="0">+G19+G24+G28+G33+G36+G39+G42+G45</f>
        <v>790678.36199999962</v>
      </c>
      <c r="H17" s="29">
        <f t="shared" si="0"/>
        <v>29652.400000000001</v>
      </c>
      <c r="I17" s="29">
        <f t="shared" si="0"/>
        <v>244491.41696031802</v>
      </c>
      <c r="J17" s="29">
        <f t="shared" si="0"/>
        <v>448734.04742857144</v>
      </c>
      <c r="K17" s="29">
        <f t="shared" si="0"/>
        <v>659307.91646428546</v>
      </c>
      <c r="L17" s="29">
        <f t="shared" si="0"/>
        <v>820330.76199999964</v>
      </c>
      <c r="N17" s="271">
        <f>+F16-N16</f>
        <v>0</v>
      </c>
      <c r="O17" s="271">
        <f t="shared" ref="O17:T17" si="1">+G16-O16</f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  <c r="T17" s="271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+'6.Gorcarakan ev tntesagitakan'!G14</f>
        <v>676420.76199999964</v>
      </c>
      <c r="G19" s="29">
        <f>+'6.Gorcarakan ev tntesagitakan'!H14</f>
        <v>658928.36199999962</v>
      </c>
      <c r="H19" s="29">
        <f>+'6.Gorcarakan ev tntesagitakan'!I14</f>
        <v>17492.400000000001</v>
      </c>
      <c r="I19" s="29">
        <f>+'6.Gorcarakan ev tntesagitakan'!J14</f>
        <v>173994.11537301642</v>
      </c>
      <c r="J19" s="29">
        <f>+'6.Gorcarakan ev tntesagitakan'!K14</f>
        <v>370855.79346031748</v>
      </c>
      <c r="K19" s="29">
        <f>+'6.Gorcarakan ev tntesagitakan'!L14</f>
        <v>523136.01170238067</v>
      </c>
      <c r="L19" s="29">
        <f>+'6.Gorcarakan ev tntesagitakan'!M14</f>
        <v>676420.76199999964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+'6.Gorcarakan ev tntesagitakan'!G16</f>
        <v>676420.76199999964</v>
      </c>
      <c r="G21" s="29">
        <f>+'6.Gorcarakan ev tntesagitakan'!H16</f>
        <v>658928.36199999962</v>
      </c>
      <c r="H21" s="29">
        <f>+'6.Gorcarakan ev tntesagitakan'!I16</f>
        <v>17492.400000000001</v>
      </c>
      <c r="I21" s="29">
        <f>+'6.Gorcarakan ev tntesagitakan'!J16</f>
        <v>173994.11537301642</v>
      </c>
      <c r="J21" s="29">
        <f>+'6.Gorcarakan ev tntesagitakan'!K16</f>
        <v>370855.79346031748</v>
      </c>
      <c r="K21" s="29">
        <f>+'6.Gorcarakan ev tntesagitakan'!L16</f>
        <v>523136.01170238067</v>
      </c>
      <c r="L21" s="29">
        <f>+'6.Gorcarakan ev tntesagitakan'!M16</f>
        <v>676420.76199999964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+'6.Gorcarakan ev tntesagitakan'!G62</f>
        <v>0</v>
      </c>
      <c r="G28" s="29">
        <f>+'6.Gorcarakan ev tntesagitakan'!H62</f>
        <v>0</v>
      </c>
      <c r="H28" s="29"/>
      <c r="I28" s="29">
        <f>+'6.Gorcarakan ev tntesagitakan'!J60</f>
        <v>0</v>
      </c>
      <c r="J28" s="29">
        <f>+'6.Gorcarakan ev tntesagitakan'!K60</f>
        <v>0</v>
      </c>
      <c r="K28" s="29">
        <f>+'6.Gorcarakan ev tntesagitakan'!L60</f>
        <v>0</v>
      </c>
      <c r="L28" s="29">
        <f>+'6.Gorcarakan ev tntesagitakan'!M60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+'6.Gorcarakan ev tntesagitakan'!G72</f>
        <v>0</v>
      </c>
      <c r="G32" s="29">
        <f>+'6.Gorcarakan ev tntesagitakan'!H72</f>
        <v>0</v>
      </c>
      <c r="H32" s="29"/>
      <c r="I32" s="29">
        <f>+'6.Gorcarakan ev tntesagitakan'!J72</f>
        <v>0</v>
      </c>
      <c r="J32" s="29">
        <f>+'6.Gorcarakan ev tntesagitakan'!K72</f>
        <v>0</v>
      </c>
      <c r="K32" s="29">
        <f>+'6.Gorcarakan ev tntesagitakan'!L72</f>
        <v>0</v>
      </c>
      <c r="L32" s="29">
        <f>+'6.Gorcarakan ev tntesagitakan'!M72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+'6.Gorcarakan ev tntesagitakan'!G88</f>
        <v>18910</v>
      </c>
      <c r="G36" s="29">
        <f>+'6.Gorcarakan ev tntesagitakan'!H88</f>
        <v>6750</v>
      </c>
      <c r="H36" s="29">
        <f>+'6.Gorcarakan ev tntesagitakan'!I88</f>
        <v>12160</v>
      </c>
      <c r="I36" s="29">
        <f>+'6.Gorcarakan ev tntesagitakan'!J88</f>
        <v>15140.15873015873</v>
      </c>
      <c r="J36" s="29">
        <f>+'6.Gorcarakan ev tntesagitakan'!K88</f>
        <v>16370.317460317459</v>
      </c>
      <c r="K36" s="29">
        <f>+'6.Gorcarakan ev tntesagitakan'!L88</f>
        <v>17620.317460317459</v>
      </c>
      <c r="L36" s="29">
        <f>+'6.Gorcarakan ev tntesagitakan'!M88</f>
        <v>18910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+'6.Gorcarakan ev tntesagitakan'!G90</f>
        <v>18910</v>
      </c>
      <c r="G38" s="29">
        <f>+'6.Gorcarakan ev tntesagitakan'!H90</f>
        <v>6750</v>
      </c>
      <c r="H38" s="29">
        <f>+'6.Gorcarakan ev tntesagitakan'!I90</f>
        <v>12160</v>
      </c>
      <c r="I38" s="29">
        <f>+'6.Gorcarakan ev tntesagitakan'!J90</f>
        <v>15140.15873015873</v>
      </c>
      <c r="J38" s="29">
        <f>+'6.Gorcarakan ev tntesagitakan'!K90</f>
        <v>16370.317460317459</v>
      </c>
      <c r="K38" s="29">
        <f>+'6.Gorcarakan ev tntesagitakan'!L90</f>
        <v>17620.317460317459</v>
      </c>
      <c r="L38" s="29">
        <f>+'6.Gorcarakan ev tntesagitakan'!M90</f>
        <v>18910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+'6.Gorcarakan ev tntesagitakan'!G95</f>
        <v>125000</v>
      </c>
      <c r="G39" s="29">
        <f>+'6.Gorcarakan ev tntesagitakan'!H95</f>
        <v>125000</v>
      </c>
      <c r="H39" s="29"/>
      <c r="I39" s="29">
        <f>+'6.Gorcarakan ev tntesagitakan'!J95</f>
        <v>55357.142857142862</v>
      </c>
      <c r="J39" s="29">
        <f>+'6.Gorcarakan ev tntesagitakan'!K95</f>
        <v>61507.936507936509</v>
      </c>
      <c r="K39" s="29">
        <f>+'6.Gorcarakan ev tntesagitakan'!L95</f>
        <v>118551.58730158731</v>
      </c>
      <c r="L39" s="29">
        <f>+'6.Gorcarakan ev tntesagitakan'!M95</f>
        <v>125000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+'6.Gorcarakan ev tntesagitakan'!G97</f>
        <v>125000</v>
      </c>
      <c r="G41" s="29">
        <f>+'6.Gorcarakan ev tntesagitakan'!H97</f>
        <v>125000</v>
      </c>
      <c r="H41" s="29"/>
      <c r="I41" s="29">
        <f>+'6.Gorcarakan ev tntesagitakan'!J97</f>
        <v>55357.142857142862</v>
      </c>
      <c r="J41" s="29">
        <f>+'6.Gorcarakan ev tntesagitakan'!K97</f>
        <v>61507.936507936509</v>
      </c>
      <c r="K41" s="29">
        <f>+'6.Gorcarakan ev tntesagitakan'!L97</f>
        <v>118551.58730158731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+'6.Gorcarakan ev tntesagitakan'!G150</f>
        <v>2400</v>
      </c>
      <c r="G68" s="29">
        <f>+'6.Gorcarakan ev tntesagitakan'!H150</f>
        <v>2400</v>
      </c>
      <c r="H68" s="29">
        <f>+'6.Gorcarakan ev tntesagitakan'!I150</f>
        <v>0</v>
      </c>
      <c r="I68" s="29">
        <f>+'6.Gorcarakan ev tntesagitakan'!J150</f>
        <v>590.47619047619048</v>
      </c>
      <c r="J68" s="29">
        <f>+'6.Gorcarakan ev tntesagitakan'!K150</f>
        <v>1180.952380952381</v>
      </c>
      <c r="K68" s="29">
        <f>+'6.Gorcarakan ev tntesagitakan'!L150</f>
        <v>1780.952380952381</v>
      </c>
      <c r="L68" s="29">
        <f>+'6.Gorcarakan ev tntesagitakan'!M150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-309301.80420000013</v>
      </c>
      <c r="G95" s="29">
        <f t="shared" ref="G95:L95" si="4">+G97+G101+G107+G115+G120+G127+G130+G136+G145</f>
        <v>137745.54999999999</v>
      </c>
      <c r="H95" s="29">
        <f t="shared" si="4"/>
        <v>-447047.35420000018</v>
      </c>
      <c r="I95" s="29">
        <f t="shared" si="4"/>
        <v>183006.2255619046</v>
      </c>
      <c r="J95" s="29">
        <f t="shared" si="4"/>
        <v>151634.65294285631</v>
      </c>
      <c r="K95" s="29">
        <f t="shared" si="4"/>
        <v>-79920.009557144018</v>
      </c>
      <c r="L95" s="29">
        <f t="shared" si="4"/>
        <v>-309301.80420000013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2144776.1957999999</v>
      </c>
      <c r="G120" s="29">
        <f t="shared" si="6"/>
        <v>137745.54999999999</v>
      </c>
      <c r="H120" s="29">
        <f t="shared" si="6"/>
        <v>2007030.6457999998</v>
      </c>
      <c r="I120" s="29">
        <f t="shared" si="6"/>
        <v>786787.32079999987</v>
      </c>
      <c r="J120" s="29">
        <f t="shared" si="6"/>
        <v>1359196.8434190468</v>
      </c>
      <c r="K120" s="29">
        <f t="shared" si="6"/>
        <v>1741161.6809190463</v>
      </c>
      <c r="L120" s="29">
        <f t="shared" si="6"/>
        <v>2144776.1957999999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+'6.Gorcarakan ev tntesagitakan'!G275</f>
        <v>2144776.1957999999</v>
      </c>
      <c r="G122" s="29">
        <f>+'6.Gorcarakan ev tntesagitakan'!H275</f>
        <v>137745.54999999999</v>
      </c>
      <c r="H122" s="29">
        <f>+'6.Gorcarakan ev tntesagitakan'!I275</f>
        <v>2007030.6457999998</v>
      </c>
      <c r="I122" s="29">
        <f>+'6.Gorcarakan ev tntesagitakan'!J275</f>
        <v>786787.32079999987</v>
      </c>
      <c r="J122" s="29">
        <f>+'6.Gorcarakan ev tntesagitakan'!K275</f>
        <v>1359196.8434190468</v>
      </c>
      <c r="K122" s="29">
        <f>+'6.Gorcarakan ev tntesagitakan'!L275</f>
        <v>1741161.6809190463</v>
      </c>
      <c r="L122" s="29">
        <f>+'6.Gorcarakan ev tntesagitakan'!M275</f>
        <v>2144776.1957999999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+'6.Gorcarakan ev tntesagitakan'!G344</f>
        <v>-2454078</v>
      </c>
      <c r="G147" s="29"/>
      <c r="H147" s="29">
        <f>+'6.Gorcarakan ev tntesagitakan'!I344</f>
        <v>-2454078</v>
      </c>
      <c r="I147" s="29">
        <f>+'6.Gorcarakan ev tntesagitakan'!J344</f>
        <v>-603781.09523809527</v>
      </c>
      <c r="J147" s="29">
        <f>+'6.Gorcarakan ev tntesagitakan'!K344</f>
        <v>-1207562.1904761905</v>
      </c>
      <c r="K147" s="29">
        <f>+'6.Gorcarakan ev tntesagitakan'!L344</f>
        <v>-1821081.6904761903</v>
      </c>
      <c r="L147" s="29">
        <f>+'6.Gorcarakan ev tntesagitakan'!M344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786325.77300000028</v>
      </c>
      <c r="G148" s="29">
        <f t="shared" ref="G148:L148" si="8">+G150+G153+G156+G159+G162+G165</f>
        <v>687180.04600000032</v>
      </c>
      <c r="H148" s="29">
        <f t="shared" si="8"/>
        <v>99145.726999999999</v>
      </c>
      <c r="I148" s="29">
        <f t="shared" si="8"/>
        <v>255105.44399206055</v>
      </c>
      <c r="J148" s="29">
        <f t="shared" si="8"/>
        <v>424358.28144444263</v>
      </c>
      <c r="K148" s="29">
        <f t="shared" si="8"/>
        <v>585931.15718650701</v>
      </c>
      <c r="L148" s="29">
        <f t="shared" si="8"/>
        <v>786325.77300000028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551112.24600000028</v>
      </c>
      <c r="G150" s="29">
        <f t="shared" ref="G150:L150" si="9">+G152</f>
        <v>549112.24600000028</v>
      </c>
      <c r="H150" s="29">
        <f t="shared" si="9"/>
        <v>2000</v>
      </c>
      <c r="I150" s="29">
        <f t="shared" si="9"/>
        <v>127268.43286507641</v>
      </c>
      <c r="J150" s="29">
        <f t="shared" si="9"/>
        <v>262829.98619047436</v>
      </c>
      <c r="K150" s="29">
        <f t="shared" si="9"/>
        <v>388135.91193253879</v>
      </c>
      <c r="L150" s="29">
        <f t="shared" si="9"/>
        <v>551112.24600000028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+'6.Gorcarakan ev tntesagitakan'!G352</f>
        <v>551112.24600000028</v>
      </c>
      <c r="G152" s="29">
        <f>+'6.Gorcarakan ev tntesagitakan'!H352</f>
        <v>549112.24600000028</v>
      </c>
      <c r="H152" s="29">
        <f>+'6.Gorcarakan ev tntesagitakan'!I352</f>
        <v>2000</v>
      </c>
      <c r="I152" s="29">
        <f>+'6.Gorcarakan ev tntesagitakan'!J352</f>
        <v>127268.43286507641</v>
      </c>
      <c r="J152" s="29">
        <f>+'6.Gorcarakan ev tntesagitakan'!K352</f>
        <v>262829.98619047436</v>
      </c>
      <c r="K152" s="29">
        <f>+'6.Gorcarakan ev tntesagitakan'!L352</f>
        <v>388135.91193253879</v>
      </c>
      <c r="L152" s="29">
        <f>+'6.Gorcarakan ev tntesagitakan'!M352</f>
        <v>551112.24600000028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235213.527</v>
      </c>
      <c r="G165" s="29">
        <f t="shared" ref="G165:L165" si="10">+G167</f>
        <v>138067.79999999999</v>
      </c>
      <c r="H165" s="29">
        <f t="shared" si="10"/>
        <v>97145.726999999999</v>
      </c>
      <c r="I165" s="29">
        <f t="shared" si="10"/>
        <v>127837.01112698413</v>
      </c>
      <c r="J165" s="29">
        <f t="shared" si="10"/>
        <v>161528.29525396827</v>
      </c>
      <c r="K165" s="29">
        <f t="shared" si="10"/>
        <v>197795.24525396829</v>
      </c>
      <c r="L165" s="29">
        <f t="shared" si="10"/>
        <v>235213.527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+'6.Gorcarakan ev tntesagitakan'!G392</f>
        <v>235213.527</v>
      </c>
      <c r="G167" s="29">
        <f>+'6.Gorcarakan ev tntesagitakan'!H392</f>
        <v>138067.79999999999</v>
      </c>
      <c r="H167" s="29">
        <f>+'6.Gorcarakan ev tntesagitakan'!I392</f>
        <v>97145.726999999999</v>
      </c>
      <c r="I167" s="29">
        <f>+'6.Gorcarakan ev tntesagitakan'!J392</f>
        <v>127837.01112698413</v>
      </c>
      <c r="J167" s="29">
        <f>+'6.Gorcarakan ev tntesagitakan'!K392</f>
        <v>161528.29525396827</v>
      </c>
      <c r="K167" s="29">
        <f>+'6.Gorcarakan ev tntesagitakan'!L392</f>
        <v>197795.24525396829</v>
      </c>
      <c r="L167" s="29">
        <f>+'6.Gorcarakan ev tntesagitakan'!M392</f>
        <v>235213.527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2031972.3399999996</v>
      </c>
      <c r="G168" s="29">
        <f t="shared" ref="G168:L168" si="11">+G170+G173+G176+G179+G182+G185</f>
        <v>350767.07</v>
      </c>
      <c r="H168" s="29">
        <f t="shared" si="11"/>
        <v>1681205.2699999998</v>
      </c>
      <c r="I168" s="29">
        <f t="shared" si="11"/>
        <v>948241.31896825461</v>
      </c>
      <c r="J168" s="29">
        <f t="shared" si="11"/>
        <v>1171950.9203174612</v>
      </c>
      <c r="K168" s="29">
        <f t="shared" si="11"/>
        <v>1598945.8378174608</v>
      </c>
      <c r="L168" s="29">
        <f t="shared" si="11"/>
        <v>2031972.3399999996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175956.4</v>
      </c>
      <c r="G179" s="29">
        <f t="shared" ref="G179:L179" si="12">+G181</f>
        <v>169556.4</v>
      </c>
      <c r="H179" s="29">
        <f t="shared" si="12"/>
        <v>6400</v>
      </c>
      <c r="I179" s="29">
        <f t="shared" si="12"/>
        <v>54265.923809523811</v>
      </c>
      <c r="J179" s="29">
        <f t="shared" si="12"/>
        <v>93975.447619047613</v>
      </c>
      <c r="K179" s="29">
        <f t="shared" si="12"/>
        <v>134325.4476190476</v>
      </c>
      <c r="L179" s="29">
        <f t="shared" si="12"/>
        <v>175956.4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+'6.Gorcarakan ev tntesagitakan'!G425</f>
        <v>175956.4</v>
      </c>
      <c r="G181" s="29">
        <f>+'6.Gorcarakan ev tntesagitakan'!H425</f>
        <v>169556.4</v>
      </c>
      <c r="H181" s="29">
        <f>+'6.Gorcarakan ev tntesagitakan'!I425</f>
        <v>6400</v>
      </c>
      <c r="I181" s="29">
        <f>+'6.Gorcarakan ev tntesagitakan'!J425</f>
        <v>54265.923809523811</v>
      </c>
      <c r="J181" s="29">
        <f>+'6.Gorcarakan ev tntesagitakan'!K425</f>
        <v>93975.447619047613</v>
      </c>
      <c r="K181" s="29">
        <f>+'6.Gorcarakan ev tntesagitakan'!L425</f>
        <v>134325.4476190476</v>
      </c>
      <c r="L181" s="29">
        <f>+'6.Gorcarakan ev tntesagitakan'!M425</f>
        <v>175956.4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1856015.9399999997</v>
      </c>
      <c r="G185" s="29">
        <f t="shared" ref="G185:L185" si="13">+G187</f>
        <v>181210.67</v>
      </c>
      <c r="H185" s="29">
        <f t="shared" si="13"/>
        <v>1674805.2699999998</v>
      </c>
      <c r="I185" s="29">
        <f t="shared" si="13"/>
        <v>893975.3951587308</v>
      </c>
      <c r="J185" s="29">
        <f t="shared" si="13"/>
        <v>1077975.4726984135</v>
      </c>
      <c r="K185" s="29">
        <f t="shared" si="13"/>
        <v>1464620.390198413</v>
      </c>
      <c r="L185" s="29">
        <f t="shared" si="13"/>
        <v>1856015.9399999997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+'6.Gorcarakan ev tntesagitakan'!G441</f>
        <v>1856015.9399999997</v>
      </c>
      <c r="G187" s="29">
        <f>+'6.Gorcarakan ev tntesagitakan'!H441</f>
        <v>181210.67</v>
      </c>
      <c r="H187" s="29">
        <f>+'6.Gorcarakan ev tntesagitakan'!I441</f>
        <v>1674805.2699999998</v>
      </c>
      <c r="I187" s="29">
        <f>+'6.Gorcarakan ev tntesagitakan'!J441</f>
        <v>893975.3951587308</v>
      </c>
      <c r="J187" s="29">
        <f>+'6.Gorcarakan ev tntesagitakan'!K441</f>
        <v>1077975.4726984135</v>
      </c>
      <c r="K187" s="29">
        <f>+'6.Gorcarakan ev tntesagitakan'!L441</f>
        <v>1464620.390198413</v>
      </c>
      <c r="L187" s="29">
        <f>+'6.Gorcarakan ev tntesagitakan'!M441</f>
        <v>1856015.9399999997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1411827.2000000002</v>
      </c>
      <c r="G217" s="29">
        <f t="shared" ref="G217:L217" si="14">+G219+G222+G231+G236+G241+G244</f>
        <v>1404327.2000000002</v>
      </c>
      <c r="H217" s="29">
        <f t="shared" si="14"/>
        <v>7500</v>
      </c>
      <c r="I217" s="29">
        <f t="shared" si="14"/>
        <v>353189.27142857143</v>
      </c>
      <c r="J217" s="29">
        <f t="shared" si="14"/>
        <v>698639.54285714263</v>
      </c>
      <c r="K217" s="29">
        <f t="shared" si="14"/>
        <v>1049661.5928571427</v>
      </c>
      <c r="L217" s="29">
        <f t="shared" si="14"/>
        <v>1411827.2000000002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621473.1</v>
      </c>
      <c r="G219" s="29">
        <f t="shared" ref="G219:L219" si="15">+G221</f>
        <v>621473.1</v>
      </c>
      <c r="H219" s="29"/>
      <c r="I219" s="29">
        <f t="shared" si="15"/>
        <v>156150.35793650791</v>
      </c>
      <c r="J219" s="29">
        <f t="shared" si="15"/>
        <v>307992.5158730158</v>
      </c>
      <c r="K219" s="29">
        <f t="shared" si="15"/>
        <v>462283.74087301578</v>
      </c>
      <c r="L219" s="29">
        <f t="shared" si="15"/>
        <v>621473.1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+'6.Gorcarakan ev tntesagitakan'!G537</f>
        <v>621473.1</v>
      </c>
      <c r="G221" s="29">
        <f>+'6.Gorcarakan ev tntesagitakan'!H537</f>
        <v>621473.1</v>
      </c>
      <c r="H221" s="29"/>
      <c r="I221" s="29">
        <f>+'6.Gorcarakan ev tntesagitakan'!J537</f>
        <v>156150.35793650791</v>
      </c>
      <c r="J221" s="29">
        <f>+'6.Gorcarakan ev tntesagitakan'!K537</f>
        <v>307992.5158730158</v>
      </c>
      <c r="K221" s="29">
        <f>+'6.Gorcarakan ev tntesagitakan'!L537</f>
        <v>462283.74087301578</v>
      </c>
      <c r="L221" s="29">
        <f>+'6.Gorcarakan ev tntesagitakan'!M537</f>
        <v>621473.1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+'6.Gorcarakan ev tntesagitakan'!G548</f>
        <v>733339.5</v>
      </c>
      <c r="G222" s="29">
        <f>+'6.Gorcarakan ev tntesagitakan'!H548</f>
        <v>725839.5</v>
      </c>
      <c r="H222" s="29">
        <f>+'6.Gorcarakan ev tntesagitakan'!I548</f>
        <v>7500</v>
      </c>
      <c r="I222" s="29">
        <f>+'6.Gorcarakan ev tntesagitakan'!J548</f>
        <v>182397.32936507938</v>
      </c>
      <c r="J222" s="29">
        <f>+'6.Gorcarakan ev tntesagitakan'!K548</f>
        <v>362178.45873015875</v>
      </c>
      <c r="K222" s="29">
        <f>+'6.Gorcarakan ev tntesagitakan'!L548</f>
        <v>544859.2837301587</v>
      </c>
      <c r="L222" s="29">
        <f>+'6.Gorcarakan ev tntesagitakan'!M548</f>
        <v>733339.5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+'6.Gorcarakan ev tntesagitakan'!G550</f>
        <v>57660.1</v>
      </c>
      <c r="G224" s="29">
        <f>+'6.Gorcarakan ev tntesagitakan'!H550</f>
        <v>57660.1</v>
      </c>
      <c r="H224" s="29"/>
      <c r="I224" s="29">
        <f>+'6.Gorcarakan ev tntesagitakan'!J550</f>
        <v>14233.488888888889</v>
      </c>
      <c r="J224" s="29">
        <f>+'6.Gorcarakan ev tntesagitakan'!K550</f>
        <v>28404.277777777777</v>
      </c>
      <c r="K224" s="29">
        <f>+'6.Gorcarakan ev tntesagitakan'!L550</f>
        <v>42803.627777777787</v>
      </c>
      <c r="L224" s="29">
        <f>+'6.Gorcarakan ev tntesagitakan'!M550</f>
        <v>57660.1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+'6.Gorcarakan ev tntesagitakan'!G556</f>
        <v>77321.7</v>
      </c>
      <c r="G225" s="29">
        <f>+'6.Gorcarakan ev tntesagitakan'!H556</f>
        <v>77321.7</v>
      </c>
      <c r="H225" s="29"/>
      <c r="I225" s="29">
        <f>+'6.Gorcarakan ev tntesagitakan'!J556</f>
        <v>19303.390476190478</v>
      </c>
      <c r="J225" s="29">
        <f>+'6.Gorcarakan ev tntesagitakan'!K556</f>
        <v>38235.680952380957</v>
      </c>
      <c r="K225" s="29">
        <f>+'6.Gorcarakan ev tntesagitakan'!L556</f>
        <v>57473.330952380958</v>
      </c>
      <c r="L225" s="29">
        <f>+'6.Gorcarakan ev tntesagitakan'!M556</f>
        <v>77321.7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+'6.Gorcarakan ev tntesagitakan'!G562</f>
        <v>588857.70000000007</v>
      </c>
      <c r="G226" s="29">
        <f>+'6.Gorcarakan ev tntesagitakan'!H562</f>
        <v>588857.70000000007</v>
      </c>
      <c r="H226" s="29"/>
      <c r="I226" s="29">
        <f>+'6.Gorcarakan ev tntesagitakan'!J562</f>
        <v>146523.14841269841</v>
      </c>
      <c r="J226" s="29">
        <f>+'6.Gorcarakan ev tntesagitakan'!K562</f>
        <v>290863.89682539681</v>
      </c>
      <c r="K226" s="29">
        <f>+'6.Gorcarakan ev tntesagitakan'!L562</f>
        <v>437532.72182539682</v>
      </c>
      <c r="L226" s="29">
        <f>+'6.Gorcarakan ev tntesagitakan'!M562</f>
        <v>588857.70000000007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+'6.Gorcarakan ev tntesagitakan'!G581</f>
        <v>9500</v>
      </c>
      <c r="G230" s="29">
        <f>+'6.Gorcarakan ev tntesagitakan'!H581</f>
        <v>2000</v>
      </c>
      <c r="H230" s="29">
        <f>+'6.Gorcarakan ev tntesagitakan'!I581</f>
        <v>7500</v>
      </c>
      <c r="I230" s="29">
        <f>+'6.Gorcarakan ev tntesagitakan'!J581</f>
        <v>2337.301587301587</v>
      </c>
      <c r="J230" s="29">
        <f>+'6.Gorcarakan ev tntesagitakan'!K581</f>
        <v>4674.603174603174</v>
      </c>
      <c r="K230" s="29">
        <f>+'6.Gorcarakan ev tntesagitakan'!L581</f>
        <v>7049.603174603174</v>
      </c>
      <c r="L230" s="29">
        <f>+'6.Gorcarakan ev tntesagitakan'!M581</f>
        <v>9500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26200</v>
      </c>
      <c r="G236" s="29">
        <f t="shared" ref="G236:L236" si="16">+G239</f>
        <v>26200</v>
      </c>
      <c r="H236" s="29">
        <f t="shared" si="16"/>
        <v>0</v>
      </c>
      <c r="I236" s="29">
        <f t="shared" si="16"/>
        <v>6446.0317460317456</v>
      </c>
      <c r="J236" s="29">
        <f t="shared" si="16"/>
        <v>12892.063492063491</v>
      </c>
      <c r="K236" s="29">
        <f t="shared" si="16"/>
        <v>19442.063492063491</v>
      </c>
      <c r="L236" s="29">
        <f t="shared" si="16"/>
        <v>26200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+'6.Gorcarakan ev tntesagitakan'!G608</f>
        <v>26200</v>
      </c>
      <c r="G239" s="29">
        <f>+'6.Gorcarakan ev tntesagitakan'!H608</f>
        <v>26200</v>
      </c>
      <c r="H239" s="29">
        <f>+'6.Gorcarakan ev tntesagitakan'!I608</f>
        <v>0</v>
      </c>
      <c r="I239" s="29">
        <f>+'6.Gorcarakan ev tntesagitakan'!J608</f>
        <v>6446.0317460317456</v>
      </c>
      <c r="J239" s="29">
        <f>+'6.Gorcarakan ev tntesagitakan'!K608</f>
        <v>12892.063492063491</v>
      </c>
      <c r="K239" s="29">
        <f>+'6.Gorcarakan ev tntesagitakan'!L608</f>
        <v>19442.063492063491</v>
      </c>
      <c r="L239" s="29">
        <f>+'6.Gorcarakan ev tntesagitakan'!M608</f>
        <v>26200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30814.6</v>
      </c>
      <c r="G244" s="29">
        <f t="shared" ref="G244:L244" si="17">+G246</f>
        <v>30814.6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30814.6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+'6.Gorcarakan ev tntesagitakan'!G624</f>
        <v>30814.6</v>
      </c>
      <c r="G246" s="29">
        <f>+'6.Gorcarakan ev tntesagitakan'!H624</f>
        <v>30814.6</v>
      </c>
      <c r="H246" s="29"/>
      <c r="I246" s="29">
        <f>+'6.Gorcarakan ev tntesagitakan'!J624</f>
        <v>8195.5523809523802</v>
      </c>
      <c r="J246" s="29">
        <f>+'6.Gorcarakan ev tntesagitakan'!K624</f>
        <v>15576.504761904762</v>
      </c>
      <c r="K246" s="29">
        <f>+'6.Gorcarakan ev tntesagitakan'!L624</f>
        <v>23076.504761904762</v>
      </c>
      <c r="L246" s="29">
        <f>+'6.Gorcarakan ev tntesagitakan'!M624</f>
        <v>30814.6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830161.88399999996</v>
      </c>
      <c r="G247" s="29">
        <f t="shared" ref="G247:L247" si="18">+G249+G253+G257+G261+G265+G269+G272+G275</f>
        <v>830161.88399999996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619444.47542857146</v>
      </c>
      <c r="L247" s="29">
        <f t="shared" si="18"/>
        <v>830161.88399999996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783947.18400000001</v>
      </c>
      <c r="G249" s="29">
        <f t="shared" ref="G249:L249" si="19">+G251</f>
        <v>783947.18400000001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584927.71193650796</v>
      </c>
      <c r="L249" s="29">
        <f t="shared" si="19"/>
        <v>783947.18400000001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+'6.Gorcarakan ev tntesagitakan'!G635</f>
        <v>783947.18400000001</v>
      </c>
      <c r="G251" s="29">
        <f>+'6.Gorcarakan ev tntesagitakan'!H635</f>
        <v>783947.18400000001</v>
      </c>
      <c r="H251" s="29">
        <f>+'6.Gorcarakan ev tntesagitakan'!I635</f>
        <v>0</v>
      </c>
      <c r="I251" s="29">
        <f>+'6.Gorcarakan ev tntesagitakan'!J635</f>
        <v>202197.95796825399</v>
      </c>
      <c r="J251" s="29">
        <f>+'6.Gorcarakan ev tntesagitakan'!K635</f>
        <v>392031.91593650798</v>
      </c>
      <c r="K251" s="29">
        <f>+'6.Gorcarakan ev tntesagitakan'!L635</f>
        <v>584927.71193650796</v>
      </c>
      <c r="L251" s="29">
        <f>+'6.Gorcarakan ev tntesagitakan'!M635</f>
        <v>783947.18400000001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+'6.Gorcarakan ev tntesagitakan'!G686</f>
        <v>46214.7</v>
      </c>
      <c r="G271" s="29">
        <f>+'6.Gorcarakan ev tntesagitakan'!H686</f>
        <v>46214.7</v>
      </c>
      <c r="H271" s="29">
        <f>+'6.Gorcarakan ev tntesagitakan'!I686</f>
        <v>0</v>
      </c>
      <c r="I271" s="29">
        <f>+'6.Gorcarakan ev tntesagitakan'!J686</f>
        <v>12020.731746031746</v>
      </c>
      <c r="J271" s="29">
        <f>+'6.Gorcarakan ev tntesagitakan'!K686</f>
        <v>23178.763492063492</v>
      </c>
      <c r="K271" s="29">
        <f>+'6.Gorcarakan ev tntesagitakan'!L686</f>
        <v>34516.763492063488</v>
      </c>
      <c r="L271" s="29">
        <f>+'6.Gorcarakan ev tntesagitakan'!M686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71677</v>
      </c>
      <c r="G278" s="29">
        <f t="shared" ref="G278:L278" si="21">+G280+G284+G287+G290+G293+G296+G299+G302+G306</f>
        <v>71677</v>
      </c>
      <c r="H278" s="29">
        <f t="shared" si="21"/>
        <v>0</v>
      </c>
      <c r="I278" s="29">
        <f t="shared" si="21"/>
        <v>21379.777777777777</v>
      </c>
      <c r="J278" s="29">
        <f t="shared" si="21"/>
        <v>39824.30158730159</v>
      </c>
      <c r="K278" s="29">
        <f>+K280+K284+K287+K290+K293+K296+K299+K302+K306</f>
        <v>55501.801587301583</v>
      </c>
      <c r="L278" s="29">
        <f t="shared" si="21"/>
        <v>71677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+'6.Gorcarakan ev tntesagitakan'!G717</f>
        <v>2547</v>
      </c>
      <c r="G289" s="29">
        <f>+'6.Gorcarakan ev tntesagitakan'!H717</f>
        <v>2547</v>
      </c>
      <c r="H289" s="29"/>
      <c r="I289" s="29">
        <f>+'6.Gorcarakan ev tntesagitakan'!J717</f>
        <v>662.07936507936506</v>
      </c>
      <c r="J289" s="29">
        <f>+'6.Gorcarakan ev tntesagitakan'!K717</f>
        <v>1277.1587301587301</v>
      </c>
      <c r="K289" s="29">
        <f>+'6.Gorcarakan ev tntesagitakan'!L717</f>
        <v>1902.1587301587301</v>
      </c>
      <c r="L289" s="29">
        <f>+'6.Gorcarakan ev tntesagitakan'!M717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41370</v>
      </c>
      <c r="G290" s="29">
        <f>+G292</f>
        <v>41370</v>
      </c>
      <c r="H290" s="29">
        <f>+H292</f>
        <v>0</v>
      </c>
      <c r="I290" s="29">
        <f>+'6.Gorcarakan ev tntesagitakan'!J723</f>
        <v>13887.857142857143</v>
      </c>
      <c r="J290" s="29">
        <f>+'6.Gorcarakan ev tntesagitakan'!K723</f>
        <v>22855.714285714286</v>
      </c>
      <c r="K290" s="29">
        <f>+'6.Gorcarakan ev tntesagitakan'!L723</f>
        <v>31968.214285714286</v>
      </c>
      <c r="L290" s="29">
        <f>+'6.Gorcarakan ev tntesagitakan'!M723</f>
        <v>41370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+'6.Gorcarakan ev tntesagitakan'!G723</f>
        <v>41370</v>
      </c>
      <c r="G292" s="29">
        <f>+'6.Gorcarakan ev tntesagitakan'!H723</f>
        <v>41370</v>
      </c>
      <c r="H292" s="29">
        <f>+'6.Gorcarakan ev tntesagitakan'!I723</f>
        <v>0</v>
      </c>
      <c r="I292" s="29">
        <f>+'6.Gorcarakan ev tntesagitakan'!J723</f>
        <v>13887.857142857143</v>
      </c>
      <c r="J292" s="29">
        <f>+'6.Gorcarakan ev tntesagitakan'!K723</f>
        <v>22855.714285714286</v>
      </c>
      <c r="K292" s="29">
        <f>+'6.Gorcarakan ev tntesagitakan'!L723</f>
        <v>31968.214285714286</v>
      </c>
      <c r="L292" s="29">
        <f>+'6.Gorcarakan ev tntesagitakan'!M723</f>
        <v>41370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+'6.Gorcarakan ev tntesagitakan'!G732</f>
        <v>1260</v>
      </c>
      <c r="G298" s="29">
        <f>+'6.Gorcarakan ev tntesagitakan'!H732</f>
        <v>1260</v>
      </c>
      <c r="H298" s="29">
        <f>+'6.Gorcarakan ev tntesagitakan'!I732</f>
        <v>0</v>
      </c>
      <c r="I298" s="29">
        <f>+'6.Gorcarakan ev tntesagitakan'!J732</f>
        <v>310</v>
      </c>
      <c r="J298" s="29">
        <f>+'6.Gorcarakan ev tntesagitakan'!K732</f>
        <v>620</v>
      </c>
      <c r="K298" s="29">
        <f>+'6.Gorcarakan ev tntesagitakan'!L732</f>
        <v>935</v>
      </c>
      <c r="L298" s="29">
        <f>+'6.Gorcarakan ev tntesagitakan'!M732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+'6.Gorcarakan ev tntesagitakan'!G739</f>
        <v>26500</v>
      </c>
      <c r="G301" s="29">
        <f>+'6.Gorcarakan ev tntesagitakan'!H739</f>
        <v>26500</v>
      </c>
      <c r="H301" s="29">
        <f>+'6.Gorcarakan ev tntesagitakan'!I739</f>
        <v>0</v>
      </c>
      <c r="I301" s="29">
        <f>+'6.Gorcarakan ev tntesagitakan'!J739</f>
        <v>6519.8412698412694</v>
      </c>
      <c r="J301" s="29">
        <f>+'6.Gorcarakan ev tntesagitakan'!K739</f>
        <v>15071.428571428571</v>
      </c>
      <c r="K301" s="29">
        <f>+'6.Gorcarakan ev tntesagitakan'!L739</f>
        <v>20696.428571428569</v>
      </c>
      <c r="L301" s="29">
        <f>+'6.Gorcarakan ev tntesagitakan'!M739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+'6.Gorcarakan ev tntesagitakan'!G752</f>
        <v>0</v>
      </c>
      <c r="G308" s="29">
        <f>+'6.Gorcarakan ev tntesagitakan'!H752</f>
        <v>0</v>
      </c>
      <c r="H308" s="29"/>
      <c r="I308" s="29">
        <f>+'6.Gorcarakan ev tntesagitakan'!J752</f>
        <v>0</v>
      </c>
      <c r="J308" s="29">
        <f>+'6.Gorcarakan ev tntesagitakan'!K752</f>
        <v>0</v>
      </c>
      <c r="K308" s="29">
        <f>+'6.Gorcarakan ev tntesagitakan'!L752</f>
        <v>0</v>
      </c>
      <c r="L308" s="29">
        <f>+'6.Gorcarakan ev tntesagitakan'!M752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+'6.Gorcarakan ev tntesagitakan'!H772</f>
        <v>346884.7</v>
      </c>
      <c r="H314" s="29">
        <f>+'6.Gorcarakan ev tntesagitakan'!I772</f>
        <v>346884.7</v>
      </c>
      <c r="I314" s="29">
        <f>+'6.Gorcarakan ev tntesagitakan'!J772</f>
        <v>85344.648412698414</v>
      </c>
      <c r="J314" s="29">
        <f>+'6.Gorcarakan ev tntesagitakan'!K772</f>
        <v>170689.29682539683</v>
      </c>
      <c r="K314" s="29">
        <f>+'6.Gorcarakan ev tntesagitakan'!L772</f>
        <v>257410.47182539685</v>
      </c>
      <c r="L314" s="29">
        <f>+'6.Gorcarakan ev tntesagitakan'!M772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1.2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E20" sqref="E20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0.710937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ht="27" x14ac:dyDescent="0.25">
      <c r="G1" s="90"/>
      <c r="H1" s="92" t="s">
        <v>1026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85" t="s">
        <v>610</v>
      </c>
      <c r="H2" s="285"/>
      <c r="I2" s="285"/>
      <c r="J2" s="285"/>
    </row>
    <row r="3" spans="1:10" s="90" customFormat="1" ht="13.5" customHeight="1" x14ac:dyDescent="0.25">
      <c r="A3" s="92"/>
      <c r="C3" s="92"/>
      <c r="E3" s="92"/>
      <c r="F3" s="92"/>
      <c r="G3" s="285" t="s">
        <v>1025</v>
      </c>
      <c r="H3" s="285"/>
      <c r="I3" s="285"/>
      <c r="J3" s="285"/>
    </row>
    <row r="4" spans="1:10" s="90" customFormat="1" ht="13.5" customHeight="1" x14ac:dyDescent="0.25">
      <c r="A4" s="92"/>
      <c r="C4" s="92"/>
      <c r="E4" s="92"/>
      <c r="F4" s="92"/>
      <c r="G4" s="286" t="s">
        <v>1032</v>
      </c>
      <c r="H4" s="286"/>
      <c r="I4" s="286"/>
      <c r="J4" s="286"/>
    </row>
    <row r="5" spans="1:10" s="90" customFormat="1" ht="27" customHeight="1" x14ac:dyDescent="0.25">
      <c r="A5" s="92"/>
      <c r="C5" s="92"/>
      <c r="E5" s="92"/>
      <c r="F5" s="92"/>
      <c r="G5" s="300" t="s">
        <v>1033</v>
      </c>
      <c r="H5" s="300"/>
      <c r="I5" s="300"/>
      <c r="J5" s="300"/>
    </row>
    <row r="6" spans="1:10" s="90" customFormat="1" ht="13.5" customHeight="1" x14ac:dyDescent="0.25">
      <c r="A6" s="92"/>
      <c r="C6" s="92"/>
      <c r="E6" s="92"/>
      <c r="F6" s="92"/>
      <c r="G6" s="285" t="s">
        <v>610</v>
      </c>
      <c r="H6" s="285"/>
      <c r="I6" s="285"/>
      <c r="J6" s="285"/>
    </row>
    <row r="7" spans="1:10" s="90" customFormat="1" ht="13.5" customHeight="1" x14ac:dyDescent="0.25">
      <c r="A7" s="92"/>
      <c r="C7" s="92"/>
      <c r="E7" s="92"/>
      <c r="F7" s="92"/>
      <c r="G7" s="285" t="s">
        <v>867</v>
      </c>
      <c r="H7" s="285"/>
      <c r="I7" s="285"/>
      <c r="J7" s="285"/>
    </row>
    <row r="8" spans="1:10" s="90" customFormat="1" ht="24.75" customHeight="1" x14ac:dyDescent="0.25">
      <c r="A8" s="92"/>
      <c r="C8" s="92"/>
      <c r="E8" s="92"/>
      <c r="F8" s="92"/>
      <c r="G8" s="286" t="s">
        <v>1034</v>
      </c>
      <c r="H8" s="286"/>
      <c r="I8" s="286"/>
      <c r="J8" s="286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2" t="s">
        <v>613</v>
      </c>
      <c r="B10" s="302"/>
      <c r="C10" s="302"/>
      <c r="D10" s="302"/>
      <c r="E10" s="302"/>
      <c r="F10" s="302"/>
      <c r="G10" s="302"/>
      <c r="H10" s="19"/>
      <c r="I10" s="19"/>
      <c r="J10" s="19"/>
    </row>
    <row r="11" spans="1:10" ht="32.25" customHeight="1" x14ac:dyDescent="0.25">
      <c r="A11" s="301" t="s">
        <v>140</v>
      </c>
      <c r="B11" s="301"/>
      <c r="C11" s="301"/>
      <c r="D11" s="301"/>
      <c r="E11" s="301"/>
      <c r="F11" s="301"/>
      <c r="G11" s="301"/>
      <c r="H11" s="301"/>
      <c r="I11" s="301"/>
      <c r="J11" s="301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3" t="s">
        <v>18</v>
      </c>
      <c r="F13" s="303"/>
    </row>
    <row r="14" spans="1:10" ht="17.25" customHeight="1" x14ac:dyDescent="0.25">
      <c r="A14" s="304" t="s">
        <v>376</v>
      </c>
      <c r="B14" s="297" t="s">
        <v>377</v>
      </c>
      <c r="C14" s="297"/>
      <c r="D14" s="297" t="s">
        <v>373</v>
      </c>
      <c r="E14" s="297" t="s">
        <v>154</v>
      </c>
      <c r="F14" s="297"/>
      <c r="G14" s="292" t="s">
        <v>372</v>
      </c>
      <c r="H14" s="293"/>
      <c r="I14" s="293"/>
      <c r="J14" s="294"/>
    </row>
    <row r="15" spans="1:10" ht="27" x14ac:dyDescent="0.25">
      <c r="A15" s="304"/>
      <c r="B15" s="297"/>
      <c r="C15" s="297"/>
      <c r="D15" s="297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5645393.1547999997</v>
      </c>
      <c r="E17" s="21">
        <f t="shared" ref="E17:J17" si="0">SUM(E19,E178,E213)</f>
        <v>4621821.8119999999</v>
      </c>
      <c r="F17" s="21">
        <f>SUM(F178,F213)</f>
        <v>1370456.0427999999</v>
      </c>
      <c r="G17" s="21">
        <f t="shared" si="0"/>
        <v>2220222.6205936489</v>
      </c>
      <c r="H17" s="21">
        <f t="shared" si="0"/>
        <v>3351533.3783873003</v>
      </c>
      <c r="I17" s="21">
        <f t="shared" si="0"/>
        <v>4490653.7241650764</v>
      </c>
      <c r="J17" s="21">
        <f t="shared" si="0"/>
        <v>5645393.1547999997</v>
      </c>
      <c r="L17" s="21">
        <v>5645393.1547999997</v>
      </c>
      <c r="M17" s="21">
        <v>4621821.8119999999</v>
      </c>
      <c r="N17" s="21">
        <v>1370456.0427999999</v>
      </c>
      <c r="O17" s="21">
        <v>2220222.6205936493</v>
      </c>
      <c r="P17" s="21">
        <v>3351533.3783873003</v>
      </c>
      <c r="Q17" s="21">
        <v>4490653.7241650783</v>
      </c>
      <c r="R17" s="21">
        <v>5645393.1547999997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4274937.1119999997</v>
      </c>
      <c r="E19" s="21">
        <f t="shared" si="1"/>
        <v>4621821.8119999999</v>
      </c>
      <c r="F19" s="21">
        <f>SUM(F21,F34,F77,F92,F102,F134,F149,)</f>
        <v>346884.7</v>
      </c>
      <c r="G19" s="21">
        <f t="shared" si="1"/>
        <v>1111306.62938095</v>
      </c>
      <c r="H19" s="21">
        <f t="shared" si="1"/>
        <v>2157272.7387619028</v>
      </c>
      <c r="I19" s="21">
        <f t="shared" si="1"/>
        <v>3209671.9095396814</v>
      </c>
      <c r="J19" s="21">
        <f t="shared" si="1"/>
        <v>4274937.1119999997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1138874.7190000003</v>
      </c>
      <c r="E21" s="21">
        <f>SUM(E23,E28,E31)</f>
        <v>1138874.7190000003</v>
      </c>
      <c r="F21" s="21" t="s">
        <v>0</v>
      </c>
      <c r="G21" s="21">
        <f>SUM(G23,G28,G31)</f>
        <v>257107.25665872789</v>
      </c>
      <c r="H21" s="21">
        <f>SUM(H23,H28,H31)</f>
        <v>582640.519666665</v>
      </c>
      <c r="I21" s="21">
        <f>SUM(I23,I28,I31)</f>
        <v>835642.50735317403</v>
      </c>
      <c r="J21" s="21">
        <f>SUM(J23,J28,J31)</f>
        <v>1138874.7190000003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1138874.7190000003</v>
      </c>
      <c r="E23" s="21">
        <f>SUM(E25:E27)</f>
        <v>1138874.7190000003</v>
      </c>
      <c r="F23" s="21" t="s">
        <v>1</v>
      </c>
      <c r="G23" s="21">
        <f>SUM(G25:G27)</f>
        <v>257107.25665872789</v>
      </c>
      <c r="H23" s="21">
        <f>SUM(H25:H27)</f>
        <v>582640.519666665</v>
      </c>
      <c r="I23" s="21">
        <f>SUM(I25:I27)</f>
        <v>835642.50735317403</v>
      </c>
      <c r="J23" s="21">
        <f>SUM(J25:J27)</f>
        <v>1138874.7190000003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+'6.Gorcarakan ev tntesagitakan'!G17+'6.Gorcarakan ev tntesagitakan'!G74+'6.Gorcarakan ev tntesagitakan'!G354+'6.Gorcarakan ev tntesagitakan'!G394+'6.Gorcarakan ev tntesagitakan'!G443+'6.Gorcarakan ev tntesagitakan'!G754</f>
        <v>1138874.7190000003</v>
      </c>
      <c r="E25" s="21">
        <f>+'6.Gorcarakan ev tntesagitakan'!H17+'6.Gorcarakan ev tntesagitakan'!H74+'6.Gorcarakan ev tntesagitakan'!H354+'6.Gorcarakan ev tntesagitakan'!H394+'6.Gorcarakan ev tntesagitakan'!H443+'6.Gorcarakan ev tntesagitakan'!H754</f>
        <v>1138874.7190000003</v>
      </c>
      <c r="F25" s="21" t="s">
        <v>1</v>
      </c>
      <c r="G25" s="21">
        <f>+'6.Gorcarakan ev tntesagitakan'!J17+'6.Gorcarakan ev tntesagitakan'!J74+'6.Gorcarakan ev tntesagitakan'!J354+'6.Gorcarakan ev tntesagitakan'!J394+'6.Gorcarakan ev tntesagitakan'!J443+'6.Gorcarakan ev tntesagitakan'!J754</f>
        <v>257107.25665872789</v>
      </c>
      <c r="H25" s="21">
        <f>+'6.Gorcarakan ev tntesagitakan'!K17+'6.Gorcarakan ev tntesagitakan'!K74+'6.Gorcarakan ev tntesagitakan'!K354+'6.Gorcarakan ev tntesagitakan'!K394+'6.Gorcarakan ev tntesagitakan'!K443+'6.Gorcarakan ev tntesagitakan'!K754</f>
        <v>582640.519666665</v>
      </c>
      <c r="I25" s="21">
        <f>+'6.Gorcarakan ev tntesagitakan'!L17+'6.Gorcarakan ev tntesagitakan'!L74+'6.Gorcarakan ev tntesagitakan'!L354+'6.Gorcarakan ev tntesagitakan'!L394+'6.Gorcarakan ev tntesagitakan'!L443+'6.Gorcarakan ev tntesagitakan'!L754</f>
        <v>835642.50735317403</v>
      </c>
      <c r="J25" s="21">
        <f>+'6.Gorcarakan ev tntesagitakan'!M17+'6.Gorcarakan ev tntesagitakan'!M74+'6.Gorcarakan ev tntesagitakan'!M354+'6.Gorcarakan ev tntesagitakan'!M394+'6.Gorcarakan ev tntesagitakan'!M443+'6.Gorcarakan ev tntesagitakan'!M754</f>
        <v>1138874.7190000003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+'6.Gorcarakan ev tntesagitakan'!G18</f>
        <v>0</v>
      </c>
      <c r="E26" s="21">
        <f>+'6.Gorcarakan ev tntesagitakan'!H18</f>
        <v>0</v>
      </c>
      <c r="F26" s="21" t="s">
        <v>1</v>
      </c>
      <c r="G26" s="21">
        <f>+'6.Gorcarakan ev tntesagitakan'!J18</f>
        <v>0</v>
      </c>
      <c r="H26" s="21">
        <f>+'6.Gorcarakan ev tntesagitakan'!K18</f>
        <v>0</v>
      </c>
      <c r="I26" s="21">
        <f>+'6.Gorcarakan ev tntesagitakan'!L18</f>
        <v>0</v>
      </c>
      <c r="J26" s="21">
        <f>+'6.Gorcarakan ev tntesagitakan'!M18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741663.0089999995</v>
      </c>
      <c r="E34" s="21">
        <f>SUM(E36,E45,E50,E60,E63,E67)</f>
        <v>741663.0089999995</v>
      </c>
      <c r="F34" s="21" t="s">
        <v>0</v>
      </c>
      <c r="G34" s="21">
        <f>SUM(G36,G45,G50,G60,G63,G67)</f>
        <v>220943.01634126977</v>
      </c>
      <c r="H34" s="21">
        <f>SUM(H36,H45,H50,H60,H63,H67)</f>
        <v>383261.85553968232</v>
      </c>
      <c r="I34" s="21">
        <f>SUM(I36,I45,I50,I60,I63,I67)</f>
        <v>564749.54183730099</v>
      </c>
      <c r="J34" s="21">
        <f>SUM(J36,J45,J50,J60,J63,J67)</f>
        <v>741663.0089999995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254708.52899999951</v>
      </c>
      <c r="E36" s="21">
        <f>SUM(E38:E44)</f>
        <v>254708.52899999951</v>
      </c>
      <c r="F36" s="21" t="s">
        <v>19</v>
      </c>
      <c r="G36" s="21">
        <f>SUM(G38:G44)</f>
        <v>79674.774039682408</v>
      </c>
      <c r="H36" s="21">
        <f>SUM(H38:H44)</f>
        <v>136791.0580793648</v>
      </c>
      <c r="I36" s="21">
        <f>SUM(I38:I44)</f>
        <v>194828.59060714245</v>
      </c>
      <c r="J36" s="21">
        <f>SUM(J38:J44)</f>
        <v>254708.52899999951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+'6.Gorcarakan ev tntesagitakan'!G19+'6.Gorcarakan ev tntesagitakan'!G75+'6.Gorcarakan ev tntesagitakan'!G427+'6.Gorcarakan ev tntesagitakan'!G755</f>
        <v>187682.4789999995</v>
      </c>
      <c r="E39" s="21">
        <f>+'6.Gorcarakan ev tntesagitakan'!H19+'6.Gorcarakan ev tntesagitakan'!H75+'6.Gorcarakan ev tntesagitakan'!H427+'6.Gorcarakan ev tntesagitakan'!H755</f>
        <v>187682.4789999995</v>
      </c>
      <c r="F39" s="21" t="s">
        <v>1</v>
      </c>
      <c r="G39" s="21">
        <f>+'6.Gorcarakan ev tntesagitakan'!J19+'6.Gorcarakan ev tntesagitakan'!J75+'6.Gorcarakan ev tntesagitakan'!J427+'6.Gorcarakan ev tntesagitakan'!J755</f>
        <v>58618.118484126862</v>
      </c>
      <c r="H39" s="21">
        <f>+'6.Gorcarakan ev tntesagitakan'!K19+'6.Gorcarakan ev tntesagitakan'!K75+'6.Gorcarakan ev tntesagitakan'!K427+'6.Gorcarakan ev tntesagitakan'!K755</f>
        <v>100733.8469682537</v>
      </c>
      <c r="I39" s="21">
        <f>+'6.Gorcarakan ev tntesagitakan'!L19+'6.Gorcarakan ev tntesagitakan'!L75+'6.Gorcarakan ev tntesagitakan'!L427+'6.Gorcarakan ev tntesagitakan'!L755</f>
        <v>143528.93171825359</v>
      </c>
      <c r="J39" s="21">
        <f>+'6.Gorcarakan ev tntesagitakan'!M19+'6.Gorcarakan ev tntesagitakan'!M75+'6.Gorcarakan ev tntesagitakan'!M427+'6.Gorcarakan ev tntesagitakan'!M755</f>
        <v>187682.4789999995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+'6.Gorcarakan ev tntesagitakan'!G20+'6.Gorcarakan ev tntesagitakan'!G76+'6.Gorcarakan ev tntesagitakan'!G395</f>
        <v>45684.55</v>
      </c>
      <c r="E40" s="21">
        <f>+'6.Gorcarakan ev tntesagitakan'!H20+'6.Gorcarakan ev tntesagitakan'!H76+'6.Gorcarakan ev tntesagitakan'!H395</f>
        <v>45684.55</v>
      </c>
      <c r="F40" s="21" t="s">
        <v>1</v>
      </c>
      <c r="G40" s="21">
        <f>+'6.Gorcarakan ev tntesagitakan'!J20+'6.Gorcarakan ev tntesagitakan'!J76+'6.Gorcarakan ev tntesagitakan'!J395</f>
        <v>15676.663492063493</v>
      </c>
      <c r="H40" s="21">
        <f>+'6.Gorcarakan ev tntesagitakan'!K20+'6.Gorcarakan ev tntesagitakan'!K76+'6.Gorcarakan ev tntesagitakan'!K395</f>
        <v>25468.726984126981</v>
      </c>
      <c r="I40" s="21">
        <f>+'6.Gorcarakan ev tntesagitakan'!L20+'6.Gorcarakan ev tntesagitakan'!L76+'6.Gorcarakan ev tntesagitakan'!L395</f>
        <v>35418.674761904767</v>
      </c>
      <c r="J40" s="21">
        <f>+'6.Gorcarakan ev tntesagitakan'!M20+'6.Gorcarakan ev tntesagitakan'!M76+'6.Gorcarakan ev tntesagitakan'!M395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+'6.Gorcarakan ev tntesagitakan'!G21+'6.Gorcarakan ev tntesagitakan'!G77+'6.Gorcarakan ev tntesagitakan'!G756</f>
        <v>6371.5</v>
      </c>
      <c r="E41" s="21">
        <f>+'6.Gorcarakan ev tntesagitakan'!H21+'6.Gorcarakan ev tntesagitakan'!H77+'6.Gorcarakan ev tntesagitakan'!H756</f>
        <v>6371.5</v>
      </c>
      <c r="F41" s="21" t="s">
        <v>1</v>
      </c>
      <c r="G41" s="21">
        <f>+'6.Gorcarakan ev tntesagitakan'!J21+'6.Gorcarakan ev tntesagitakan'!J77+'6.Gorcarakan ev tntesagitakan'!J756</f>
        <v>1696.8968253968255</v>
      </c>
      <c r="H41" s="21">
        <f>+'6.Gorcarakan ev tntesagitakan'!K21+'6.Gorcarakan ev tntesagitakan'!K77+'6.Gorcarakan ev tntesagitakan'!K756</f>
        <v>3222.2936507936511</v>
      </c>
      <c r="I41" s="21">
        <f>+'6.Gorcarakan ev tntesagitakan'!L21+'6.Gorcarakan ev tntesagitakan'!L77+'6.Gorcarakan ev tntesagitakan'!L756</f>
        <v>4772.2936507936511</v>
      </c>
      <c r="J41" s="21">
        <f>+'6.Gorcarakan ev tntesagitakan'!M21+'6.Gorcarakan ev tntesagitakan'!M77+'6.Gorcarakan ev tntesagitakan'!M756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+'6.Gorcarakan ev tntesagitakan'!G22+'6.Gorcarakan ev tntesagitakan'!G358+'6.Gorcarakan ev tntesagitakan'!G444</f>
        <v>7600</v>
      </c>
      <c r="E42" s="21">
        <f>+'6.Gorcarakan ev tntesagitakan'!H22+'6.Gorcarakan ev tntesagitakan'!H358+'6.Gorcarakan ev tntesagitakan'!H444</f>
        <v>7600</v>
      </c>
      <c r="F42" s="21" t="s">
        <v>1</v>
      </c>
      <c r="G42" s="21">
        <f>+'6.Gorcarakan ev tntesagitakan'!J22+'6.Gorcarakan ev tntesagitakan'!J358+'6.Gorcarakan ev tntesagitakan'!J444</f>
        <v>1869.8412698412699</v>
      </c>
      <c r="H42" s="21">
        <f>+'6.Gorcarakan ev tntesagitakan'!K22+'6.Gorcarakan ev tntesagitakan'!K358+'6.Gorcarakan ev tntesagitakan'!K444</f>
        <v>3739.6825396825398</v>
      </c>
      <c r="I42" s="21">
        <f>+'6.Gorcarakan ev tntesagitakan'!L22+'6.Gorcarakan ev tntesagitakan'!L358+'6.Gorcarakan ev tntesagitakan'!L444</f>
        <v>5639.6825396825407</v>
      </c>
      <c r="J42" s="21">
        <f>+'6.Gorcarakan ev tntesagitakan'!M22+'6.Gorcarakan ev tntesagitakan'!M358+'6.Gorcarakan ev tntesagitakan'!M444</f>
        <v>7600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+'6.Gorcarakan ev tntesagitakan'!G23+'6.Gorcarakan ev tntesagitakan'!G355+'6.Gorcarakan ev tntesagitakan'!G545+'6.Gorcarakan ev tntesagitakan'!G553+'6.Gorcarakan ev tntesagitakan'!G758</f>
        <v>7370</v>
      </c>
      <c r="E43" s="21">
        <f>+'6.Gorcarakan ev tntesagitakan'!H23+'6.Gorcarakan ev tntesagitakan'!H355+'6.Gorcarakan ev tntesagitakan'!H545+'6.Gorcarakan ev tntesagitakan'!H553+'6.Gorcarakan ev tntesagitakan'!H758</f>
        <v>7370</v>
      </c>
      <c r="F43" s="21" t="s">
        <v>1</v>
      </c>
      <c r="G43" s="21">
        <f>+'6.Gorcarakan ev tntesagitakan'!J23+'6.Gorcarakan ev tntesagitakan'!J355+'6.Gorcarakan ev tntesagitakan'!J545+'6.Gorcarakan ev tntesagitakan'!J553+'6.Gorcarakan ev tntesagitakan'!J758</f>
        <v>1813.2539682539682</v>
      </c>
      <c r="H43" s="21">
        <f>+'6.Gorcarakan ev tntesagitakan'!K23+'6.Gorcarakan ev tntesagitakan'!K355+'6.Gorcarakan ev tntesagitakan'!K545+'6.Gorcarakan ev tntesagitakan'!K553+'6.Gorcarakan ev tntesagitakan'!K758</f>
        <v>3626.5079365079364</v>
      </c>
      <c r="I43" s="21">
        <f>+'6.Gorcarakan ev tntesagitakan'!L23+'6.Gorcarakan ev tntesagitakan'!L355+'6.Gorcarakan ev tntesagitakan'!L545+'6.Gorcarakan ev tntesagitakan'!L553+'6.Gorcarakan ev tntesagitakan'!L758</f>
        <v>5469.0079365079373</v>
      </c>
      <c r="J43" s="21">
        <f>+'6.Gorcarakan ev tntesagitakan'!M23+'6.Gorcarakan ev tntesagitakan'!M355+'6.Gorcarakan ev tntesagitakan'!M545+'6.Gorcarakan ev tntesagitakan'!M553+'6.Gorcarakan ev tntesagitakan'!M758</f>
        <v>7370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+'6.Gorcarakan ev tntesagitakan'!G24</f>
        <v>0</v>
      </c>
      <c r="E44" s="21">
        <f>+'6.Gorcarakan ev tntesagitakan'!H24</f>
        <v>0</v>
      </c>
      <c r="F44" s="21" t="s">
        <v>1</v>
      </c>
      <c r="G44" s="21">
        <f>+'6.Gorcarakan ev tntesagitakan'!J24</f>
        <v>0</v>
      </c>
      <c r="H44" s="21">
        <f>+'6.Gorcarakan ev tntesagitakan'!K24</f>
        <v>0</v>
      </c>
      <c r="I44" s="21">
        <f>+'6.Gorcarakan ev tntesagitakan'!L24</f>
        <v>0</v>
      </c>
      <c r="J44" s="21">
        <f>+'6.Gorcarakan ev tntesagitakan'!M24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40000</v>
      </c>
      <c r="E45" s="21">
        <f>SUM(E47:E49)</f>
        <v>40000</v>
      </c>
      <c r="F45" s="21" t="s">
        <v>1</v>
      </c>
      <c r="G45" s="21">
        <f>SUM(G47:G49)</f>
        <v>9841.269841269841</v>
      </c>
      <c r="H45" s="21">
        <f>SUM(H47:H49)</f>
        <v>19682.539682539682</v>
      </c>
      <c r="I45" s="21">
        <f>SUM(I47:I49)</f>
        <v>29682.539682539678</v>
      </c>
      <c r="J45" s="21">
        <f>SUM(J47:J49)</f>
        <v>40000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+'6.Gorcarakan ev tntesagitakan'!G25+'6.Gorcarakan ev tntesagitakan'!G78+'6.Gorcarakan ev tntesagitakan'!G539+'6.Gorcarakan ev tntesagitakan'!G760</f>
        <v>36000</v>
      </c>
      <c r="E47" s="21">
        <f>+'6.Gorcarakan ev tntesagitakan'!H25+'6.Gorcarakan ev tntesagitakan'!H78+'6.Gorcarakan ev tntesagitakan'!H539+'6.Gorcarakan ev tntesagitakan'!H760</f>
        <v>36000</v>
      </c>
      <c r="F47" s="21" t="s">
        <v>1</v>
      </c>
      <c r="G47" s="21">
        <f>+'6.Gorcarakan ev tntesagitakan'!J25+'6.Gorcarakan ev tntesagitakan'!J78+'6.Gorcarakan ev tntesagitakan'!J539+'6.Gorcarakan ev tntesagitakan'!J760</f>
        <v>8857.1428571428569</v>
      </c>
      <c r="H47" s="21">
        <f>+'6.Gorcarakan ev tntesagitakan'!K25+'6.Gorcarakan ev tntesagitakan'!K78+'6.Gorcarakan ev tntesagitakan'!K539+'6.Gorcarakan ev tntesagitakan'!K760</f>
        <v>17714.285714285714</v>
      </c>
      <c r="I47" s="21">
        <f>+'6.Gorcarakan ev tntesagitakan'!L25+'6.Gorcarakan ev tntesagitakan'!L78+'6.Gorcarakan ev tntesagitakan'!L539+'6.Gorcarakan ev tntesagitakan'!L760</f>
        <v>26714.28571428571</v>
      </c>
      <c r="J47" s="21">
        <f>+'6.Gorcarakan ev tntesagitakan'!M25+'6.Gorcarakan ev tntesagitakan'!M78+'6.Gorcarakan ev tntesagitakan'!M539+'6.Gorcarakan ev tntesagitakan'!M760</f>
        <v>36000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+'6.Gorcarakan ev tntesagitakan'!G26+'6.Gorcarakan ev tntesagitakan'!G540</f>
        <v>4000</v>
      </c>
      <c r="E48" s="21">
        <f>+'6.Gorcarakan ev tntesagitakan'!H26+'6.Gorcarakan ev tntesagitakan'!H540</f>
        <v>4000</v>
      </c>
      <c r="F48" s="21" t="s">
        <v>1</v>
      </c>
      <c r="G48" s="21">
        <f>+'6.Gorcarakan ev tntesagitakan'!J26+'6.Gorcarakan ev tntesagitakan'!J540</f>
        <v>984.1269841269841</v>
      </c>
      <c r="H48" s="21">
        <f>+'6.Gorcarakan ev tntesagitakan'!K26+'6.Gorcarakan ev tntesagitakan'!K540</f>
        <v>1968.2539682539682</v>
      </c>
      <c r="I48" s="21">
        <f>+'6.Gorcarakan ev tntesagitakan'!L26+'6.Gorcarakan ev tntesagitakan'!L540</f>
        <v>2968.2539682539682</v>
      </c>
      <c r="J48" s="21">
        <f>+'6.Gorcarakan ev tntesagitakan'!M26+'6.Gorcarakan ev tntesagitakan'!M540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61477.1</v>
      </c>
      <c r="E50" s="21">
        <f>SUM(E52:E59)</f>
        <v>61477.1</v>
      </c>
      <c r="F50" s="21" t="s">
        <v>1</v>
      </c>
      <c r="G50" s="21">
        <f>SUM(G52:G59)</f>
        <v>22470.195238095293</v>
      </c>
      <c r="H50" s="21">
        <f>SUM(H52:H59)</f>
        <v>32550.115873015922</v>
      </c>
      <c r="I50" s="21">
        <f>SUM(I52:I59)</f>
        <v>48909.441269841089</v>
      </c>
      <c r="J50" s="21">
        <f>SUM(J52:J59)</f>
        <v>61477.1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+'6.Gorcarakan ev tntesagitakan'!G27</f>
        <v>10000</v>
      </c>
      <c r="E53" s="21">
        <f>+'6.Gorcarakan ev tntesagitakan'!H27</f>
        <v>10000</v>
      </c>
      <c r="F53" s="21" t="s">
        <v>1</v>
      </c>
      <c r="G53" s="21">
        <f>+'6.Gorcarakan ev tntesagitakan'!J27</f>
        <v>4182.5396825397347</v>
      </c>
      <c r="H53" s="21">
        <f>+'6.Gorcarakan ev tntesagitakan'!K27</f>
        <v>4920.6349206349723</v>
      </c>
      <c r="I53" s="21">
        <f>+'6.Gorcarakan ev tntesagitakan'!L27</f>
        <v>7226.1904761902988</v>
      </c>
      <c r="J53" s="21">
        <f>+'6.Gorcarakan ev tntesagitakan'!M27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+'6.Gorcarakan ev tntesagitakan'!G28</f>
        <v>5466</v>
      </c>
      <c r="E55" s="21">
        <f>+'6.Gorcarakan ev tntesagitakan'!H28</f>
        <v>5466</v>
      </c>
      <c r="F55" s="21" t="s">
        <v>1</v>
      </c>
      <c r="G55" s="21">
        <f>+'6.Gorcarakan ev tntesagitakan'!J28</f>
        <v>1696.1587301587301</v>
      </c>
      <c r="H55" s="21">
        <f>+'6.Gorcarakan ev tntesagitakan'!K28</f>
        <v>2926.3174603174602</v>
      </c>
      <c r="I55" s="21">
        <f>+'6.Gorcarakan ev tntesagitakan'!L28</f>
        <v>4176.3174603174602</v>
      </c>
      <c r="J55" s="21">
        <f>+'6.Gorcarakan ev tntesagitakan'!M28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+'6.Gorcarakan ev tntesagitakan'!G29</f>
        <v>15147.1</v>
      </c>
      <c r="E58" s="21">
        <f>+'6.Gorcarakan ev tntesagitakan'!H29</f>
        <v>15147.1</v>
      </c>
      <c r="F58" s="21" t="s">
        <v>1</v>
      </c>
      <c r="G58" s="21">
        <f>+'6.Gorcarakan ev tntesagitakan'!J29</f>
        <v>6476.465079365079</v>
      </c>
      <c r="H58" s="21">
        <f>+'6.Gorcarakan ev tntesagitakan'!K29</f>
        <v>9305.8301587301576</v>
      </c>
      <c r="I58" s="21">
        <f>+'6.Gorcarakan ev tntesagitakan'!L29</f>
        <v>12180.830158730159</v>
      </c>
      <c r="J58" s="21">
        <f>+'6.Gorcarakan ev tntesagitakan'!M29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+'6.Gorcarakan ev tntesagitakan'!G30+'6.Gorcarakan ev tntesagitakan'!G79+'6.Gorcarakan ev tntesagitakan'!G156+'6.Gorcarakan ev tntesagitakan'!G277+'6.Gorcarakan ev tntesagitakan'!G356+'6.Gorcarakan ev tntesagitakan'!G428+'6.Gorcarakan ev tntesagitakan'!G445+'6.Gorcarakan ev tntesagitakan'!G717+'6.Gorcarakan ev tntesagitakan'!G741</f>
        <v>30864</v>
      </c>
      <c r="E59" s="21">
        <f>+'6.Gorcarakan ev tntesagitakan'!H30+'6.Gorcarakan ev tntesagitakan'!H79+'6.Gorcarakan ev tntesagitakan'!H156+'6.Gorcarakan ev tntesagitakan'!H277+'6.Gorcarakan ev tntesagitakan'!H356+'6.Gorcarakan ev tntesagitakan'!H428+'6.Gorcarakan ev tntesagitakan'!H445+'6.Gorcarakan ev tntesagitakan'!H717+'6.Gorcarakan ev tntesagitakan'!H741</f>
        <v>30864</v>
      </c>
      <c r="F59" s="21" t="s">
        <v>1</v>
      </c>
      <c r="G59" s="21">
        <f>+'6.Gorcarakan ev tntesagitakan'!J30+'6.Gorcarakan ev tntesagitakan'!J79+'6.Gorcarakan ev tntesagitakan'!J156+'6.Gorcarakan ev tntesagitakan'!J277+'6.Gorcarakan ev tntesagitakan'!J356+'6.Gorcarakan ev tntesagitakan'!J428+'6.Gorcarakan ev tntesagitakan'!J445+'6.Gorcarakan ev tntesagitakan'!J717+'6.Gorcarakan ev tntesagitakan'!J741</f>
        <v>10115.031746031747</v>
      </c>
      <c r="H59" s="21">
        <f>+'6.Gorcarakan ev tntesagitakan'!K30+'6.Gorcarakan ev tntesagitakan'!K79+'6.Gorcarakan ev tntesagitakan'!K156+'6.Gorcarakan ev tntesagitakan'!K277+'6.Gorcarakan ev tntesagitakan'!K356+'6.Gorcarakan ev tntesagitakan'!K428+'6.Gorcarakan ev tntesagitakan'!K445+'6.Gorcarakan ev tntesagitakan'!K717+'6.Gorcarakan ev tntesagitakan'!K741</f>
        <v>15397.333333333332</v>
      </c>
      <c r="I59" s="21">
        <f>+'6.Gorcarakan ev tntesagitakan'!L30+'6.Gorcarakan ev tntesagitakan'!L79+'6.Gorcarakan ev tntesagitakan'!L156+'6.Gorcarakan ev tntesagitakan'!L277+'6.Gorcarakan ev tntesagitakan'!L356+'6.Gorcarakan ev tntesagitakan'!L428+'6.Gorcarakan ev tntesagitakan'!L445+'6.Gorcarakan ev tntesagitakan'!L717+'6.Gorcarakan ev tntesagitakan'!L741</f>
        <v>25326.103174603177</v>
      </c>
      <c r="J59" s="21">
        <f>+'6.Gorcarakan ev tntesagitakan'!M30+'6.Gorcarakan ev tntesagitakan'!M79+'6.Gorcarakan ev tntesagitakan'!M156+'6.Gorcarakan ev tntesagitakan'!M277+'6.Gorcarakan ev tntesagitakan'!M356+'6.Gorcarakan ev tntesagitakan'!M428+'6.Gorcarakan ev tntesagitakan'!M445+'6.Gorcarakan ev tntesagitakan'!M717+'6.Gorcarakan ev tntesagitakan'!M741</f>
        <v>30864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28452.9</v>
      </c>
      <c r="E60" s="21">
        <f>+E62</f>
        <v>28452.9</v>
      </c>
      <c r="F60" s="21" t="s">
        <v>1</v>
      </c>
      <c r="G60" s="21">
        <f>+G62</f>
        <v>8319.7611111111109</v>
      </c>
      <c r="H60" s="21">
        <f>+H62</f>
        <v>14889.522222222222</v>
      </c>
      <c r="I60" s="21">
        <f>+I62</f>
        <v>21565.24722222222</v>
      </c>
      <c r="J60" s="21">
        <f>+J62</f>
        <v>28452.9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+'6.Gorcarakan ev tntesagitakan'!G31+'6.Gorcarakan ev tntesagitakan'!G92+'6.Gorcarakan ev tntesagitakan'!G99+'6.Gorcarakan ev tntesagitakan'!G359+'6.Gorcarakan ev tntesagitakan'!G446</f>
        <v>28452.9</v>
      </c>
      <c r="E62" s="21">
        <f>+'6.Gorcarakan ev tntesagitakan'!H31+'6.Gorcarakan ev tntesagitakan'!H92+'6.Gorcarakan ev tntesagitakan'!H99+'6.Gorcarakan ev tntesagitakan'!H359+'6.Gorcarakan ev tntesagitakan'!H446</f>
        <v>28452.9</v>
      </c>
      <c r="F62" s="21" t="s">
        <v>1</v>
      </c>
      <c r="G62" s="21">
        <f>+'6.Gorcarakan ev tntesagitakan'!J31+'6.Gorcarakan ev tntesagitakan'!J92+'6.Gorcarakan ev tntesagitakan'!J99+'6.Gorcarakan ev tntesagitakan'!J359+'6.Gorcarakan ev tntesagitakan'!J446</f>
        <v>8319.7611111111109</v>
      </c>
      <c r="H62" s="21">
        <f>+'6.Gorcarakan ev tntesagitakan'!K31+'6.Gorcarakan ev tntesagitakan'!K92+'6.Gorcarakan ev tntesagitakan'!K99+'6.Gorcarakan ev tntesagitakan'!K359+'6.Gorcarakan ev tntesagitakan'!K446</f>
        <v>14889.522222222222</v>
      </c>
      <c r="I62" s="21">
        <f>+'6.Gorcarakan ev tntesagitakan'!L31+'6.Gorcarakan ev tntesagitakan'!L92+'6.Gorcarakan ev tntesagitakan'!L99+'6.Gorcarakan ev tntesagitakan'!L359+'6.Gorcarakan ev tntesagitakan'!L446</f>
        <v>21565.24722222222</v>
      </c>
      <c r="J62" s="21">
        <f>+'6.Gorcarakan ev tntesagitakan'!M31+'6.Gorcarakan ev tntesagitakan'!M92+'6.Gorcarakan ev tntesagitakan'!M99+'6.Gorcarakan ev tntesagitakan'!M359+'6.Gorcarakan ev tntesagitakan'!M446</f>
        <v>28452.9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135434.54999999999</v>
      </c>
      <c r="E63" s="21">
        <f>SUM(E65:E66)</f>
        <v>135434.54999999999</v>
      </c>
      <c r="F63" s="21" t="s">
        <v>1</v>
      </c>
      <c r="G63" s="21">
        <f>SUM(G65:G66)</f>
        <v>34092.468650793649</v>
      </c>
      <c r="H63" s="21">
        <f>SUM(H65:H66)</f>
        <v>66664.746825396825</v>
      </c>
      <c r="I63" s="21">
        <f>SUM(I65:I66)</f>
        <v>100512.38432539682</v>
      </c>
      <c r="J63" s="21">
        <f>SUM(J65:J66)</f>
        <v>135434.54999999999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+'6.Gorcarakan ev tntesagitakan'!G278+'6.Gorcarakan ev tntesagitakan'!G447+'6.Gorcarakan ev tntesagitakan'!G584</f>
        <v>127740.55</v>
      </c>
      <c r="E65" s="21">
        <f>+'6.Gorcarakan ev tntesagitakan'!H278+'6.Gorcarakan ev tntesagitakan'!H447+'6.Gorcarakan ev tntesagitakan'!H584</f>
        <v>127740.55</v>
      </c>
      <c r="F65" s="21" t="s">
        <v>1</v>
      </c>
      <c r="G65" s="21">
        <f>+'6.Gorcarakan ev tntesagitakan'!J278+'6.Gorcarakan ev tntesagitakan'!J447+'6.Gorcarakan ev tntesagitakan'!J584</f>
        <v>31428.230555555554</v>
      </c>
      <c r="H65" s="21">
        <f>+'6.Gorcarakan ev tntesagitakan'!K278+'6.Gorcarakan ev tntesagitakan'!K447+'6.Gorcarakan ev tntesagitakan'!K584</f>
        <v>62856.461111111108</v>
      </c>
      <c r="I65" s="21">
        <f>+'6.Gorcarakan ev tntesagitakan'!L278+'6.Gorcarakan ev tntesagitakan'!L447+'6.Gorcarakan ev tntesagitakan'!L584</f>
        <v>94791.598611111112</v>
      </c>
      <c r="J65" s="21">
        <f>+'6.Gorcarakan ev tntesagitakan'!M278+'6.Gorcarakan ev tntesagitakan'!M447+'6.Gorcarakan ev tntesagitakan'!M584</f>
        <v>127740.55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+'6.Gorcarakan ev tntesagitakan'!G33+'6.Gorcarakan ev tntesagitakan'!G360+'6.Gorcarakan ev tntesagitakan'!G448</f>
        <v>7694</v>
      </c>
      <c r="E66" s="21">
        <f>+'6.Gorcarakan ev tntesagitakan'!H33+'6.Gorcarakan ev tntesagitakan'!H360+'6.Gorcarakan ev tntesagitakan'!H448</f>
        <v>7694</v>
      </c>
      <c r="F66" s="21" t="s">
        <v>1</v>
      </c>
      <c r="G66" s="21">
        <f>+'6.Gorcarakan ev tntesagitakan'!J33+'6.Gorcarakan ev tntesagitakan'!J360+'6.Gorcarakan ev tntesagitakan'!J448</f>
        <v>2664.2380952380954</v>
      </c>
      <c r="H66" s="21">
        <f>+'6.Gorcarakan ev tntesagitakan'!K33+'6.Gorcarakan ev tntesagitakan'!K360+'6.Gorcarakan ev tntesagitakan'!K448</f>
        <v>3808.2857142857142</v>
      </c>
      <c r="I66" s="21">
        <f>+'6.Gorcarakan ev tntesagitakan'!L33+'6.Gorcarakan ev tntesagitakan'!L360+'6.Gorcarakan ev tntesagitakan'!L448</f>
        <v>5720.7857142857138</v>
      </c>
      <c r="J66" s="21">
        <f>+'6.Gorcarakan ev tntesagitakan'!M33+'6.Gorcarakan ev tntesagitakan'!M360+'6.Gorcarakan ev tntesagitakan'!M448</f>
        <v>7694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221589.93</v>
      </c>
      <c r="E67" s="21">
        <f>SUM(E69:E76)</f>
        <v>221589.93</v>
      </c>
      <c r="F67" s="21" t="s">
        <v>1</v>
      </c>
      <c r="G67" s="21">
        <f>SUM(G69:G76)</f>
        <v>66544.547460317452</v>
      </c>
      <c r="H67" s="21">
        <f>SUM(H69:H76)</f>
        <v>112683.87285714285</v>
      </c>
      <c r="I67" s="21">
        <f>SUM(I69:I76)</f>
        <v>169251.33873015872</v>
      </c>
      <c r="J67" s="21">
        <f>SUM(J69:J76)</f>
        <v>221589.93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+'6.Gorcarakan ev tntesagitakan'!G34+'6.Gorcarakan ev tntesagitakan'!G80+'6.Gorcarakan ev tntesagitakan'!G152+'6.Gorcarakan ev tntesagitakan'!G361+'6.Gorcarakan ev tntesagitakan'!G742+'6.Gorcarakan ev tntesagitakan'!G759</f>
        <v>10160</v>
      </c>
      <c r="E69" s="21">
        <f>+'6.Gorcarakan ev tntesagitakan'!H34+'6.Gorcarakan ev tntesagitakan'!H80+'6.Gorcarakan ev tntesagitakan'!H152+'6.Gorcarakan ev tntesagitakan'!H361+'6.Gorcarakan ev tntesagitakan'!H742+'6.Gorcarakan ev tntesagitakan'!H759</f>
        <v>10160</v>
      </c>
      <c r="F69" s="21" t="s">
        <v>1</v>
      </c>
      <c r="G69" s="21">
        <f>+'6.Gorcarakan ev tntesagitakan'!J34+'6.Gorcarakan ev tntesagitakan'!J80+'6.Gorcarakan ev tntesagitakan'!J152+'6.Gorcarakan ev tntesagitakan'!J361+'6.Gorcarakan ev tntesagitakan'!J742+'6.Gorcarakan ev tntesagitakan'!J759</f>
        <v>2499.6825396825398</v>
      </c>
      <c r="H69" s="21">
        <f>+'6.Gorcarakan ev tntesagitakan'!K34+'6.Gorcarakan ev tntesagitakan'!K80+'6.Gorcarakan ev tntesagitakan'!K152+'6.Gorcarakan ev tntesagitakan'!K361+'6.Gorcarakan ev tntesagitakan'!K742+'6.Gorcarakan ev tntesagitakan'!K759</f>
        <v>7031.1111111111113</v>
      </c>
      <c r="I69" s="21">
        <f>+'6.Gorcarakan ev tntesagitakan'!L34+'6.Gorcarakan ev tntesagitakan'!L80+'6.Gorcarakan ev tntesagitakan'!L152+'6.Gorcarakan ev tntesagitakan'!L361+'6.Gorcarakan ev tntesagitakan'!L742+'6.Gorcarakan ev tntesagitakan'!L759</f>
        <v>8571.1111111111113</v>
      </c>
      <c r="J69" s="21">
        <f>+'6.Gorcarakan ev tntesagitakan'!M34+'6.Gorcarakan ev tntesagitakan'!M80+'6.Gorcarakan ev tntesagitakan'!M152+'6.Gorcarakan ev tntesagitakan'!M361+'6.Gorcarakan ev tntesagitakan'!M742+'6.Gorcarakan ev tntesagitakan'!M759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+'6.Gorcarakan ev tntesagitakan'!G396</f>
        <v>3465</v>
      </c>
      <c r="E70" s="21">
        <f>+'6.Gorcarakan ev tntesagitakan'!H396</f>
        <v>3465</v>
      </c>
      <c r="F70" s="21" t="s">
        <v>1</v>
      </c>
      <c r="G70" s="21">
        <f>+'6.Gorcarakan ev tntesagitakan'!J396</f>
        <v>852.5</v>
      </c>
      <c r="H70" s="21">
        <f>+'6.Gorcarakan ev tntesagitakan'!K396</f>
        <v>1705</v>
      </c>
      <c r="I70" s="21">
        <f>+'6.Gorcarakan ev tntesagitakan'!L396</f>
        <v>2571.25</v>
      </c>
      <c r="J70" s="21">
        <f>+'6.Gorcarakan ev tntesagitakan'!M396</f>
        <v>3465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+'6.Gorcarakan ev tntesagitakan'!G35+'6.Gorcarakan ev tntesagitakan'!G153+'6.Gorcarakan ev tntesagitakan'!G362+'6.Gorcarakan ev tntesagitakan'!G397+'6.Gorcarakan ev tntesagitakan'!G449+'6.Gorcarakan ev tntesagitakan'!G761</f>
        <v>154618.03</v>
      </c>
      <c r="E72" s="21">
        <f>+'6.Gorcarakan ev tntesagitakan'!H35+'6.Gorcarakan ev tntesagitakan'!H153+'6.Gorcarakan ev tntesagitakan'!H362+'6.Gorcarakan ev tntesagitakan'!H397+'6.Gorcarakan ev tntesagitakan'!H449+'6.Gorcarakan ev tntesagitakan'!H761</f>
        <v>154618.03</v>
      </c>
      <c r="F72" s="21" t="s">
        <v>1</v>
      </c>
      <c r="G72" s="21">
        <f>+'6.Gorcarakan ev tntesagitakan'!J35+'6.Gorcarakan ev tntesagitakan'!J153+'6.Gorcarakan ev tntesagitakan'!J362+'6.Gorcarakan ev tntesagitakan'!J397+'6.Gorcarakan ev tntesagitakan'!J449+'6.Gorcarakan ev tntesagitakan'!J761</f>
        <v>43943.480793650793</v>
      </c>
      <c r="H72" s="21">
        <f>+'6.Gorcarakan ev tntesagitakan'!K35+'6.Gorcarakan ev tntesagitakan'!K153+'6.Gorcarakan ev tntesagitakan'!K362+'6.Gorcarakan ev tntesagitakan'!K397+'6.Gorcarakan ev tntesagitakan'!K449+'6.Gorcarakan ev tntesagitakan'!K761</f>
        <v>74235.147460317457</v>
      </c>
      <c r="I72" s="21">
        <f>+'6.Gorcarakan ev tntesagitakan'!L35+'6.Gorcarakan ev tntesagitakan'!L153+'6.Gorcarakan ev tntesagitakan'!L362+'6.Gorcarakan ev tntesagitakan'!L397+'6.Gorcarakan ev tntesagitakan'!L449+'6.Gorcarakan ev tntesagitakan'!L761</f>
        <v>116763.86333333333</v>
      </c>
      <c r="J72" s="21">
        <f>+'6.Gorcarakan ev tntesagitakan'!M35+'6.Gorcarakan ev tntesagitakan'!M153+'6.Gorcarakan ev tntesagitakan'!M362+'6.Gorcarakan ev tntesagitakan'!M397+'6.Gorcarakan ev tntesagitakan'!M449+'6.Gorcarakan ev tntesagitakan'!M761</f>
        <v>154618.03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+'6.Gorcarakan ev tntesagitakan'!G154+'6.Gorcarakan ev tntesagitakan'!G757</f>
        <v>0</v>
      </c>
      <c r="E75" s="21">
        <f>+'6.Gorcarakan ev tntesagitakan'!H154+'6.Gorcarakan ev tntesagitakan'!H757</f>
        <v>0</v>
      </c>
      <c r="F75" s="21" t="s">
        <v>1</v>
      </c>
      <c r="G75" s="21">
        <f>+'6.Gorcarakan ev tntesagitakan'!J154+'6.Gorcarakan ev tntesagitakan'!J757</f>
        <v>0</v>
      </c>
      <c r="H75" s="21">
        <f>+'6.Gorcarakan ev tntesagitakan'!K154+'6.Gorcarakan ev tntesagitakan'!K757</f>
        <v>0</v>
      </c>
      <c r="I75" s="21">
        <f>+'6.Gorcarakan ev tntesagitakan'!L154+'6.Gorcarakan ev tntesagitakan'!L757</f>
        <v>0</v>
      </c>
      <c r="J75" s="21">
        <f>+'6.Gorcarakan ev tntesagitakan'!M154+'6.Gorcarakan ev tntesagitakan'!M757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+'6.Gorcarakan ev tntesagitakan'!G36+'6.Gorcarakan ev tntesagitakan'!G81+'6.Gorcarakan ev tntesagitakan'!G279+'6.Gorcarakan ev tntesagitakan'!G363+'6.Gorcarakan ev tntesagitakan'!G398+'6.Gorcarakan ev tntesagitakan'!G429+'6.Gorcarakan ev tntesagitakan'!G450+'6.Gorcarakan ev tntesagitakan'!G585</f>
        <v>53346.9</v>
      </c>
      <c r="E76" s="21">
        <f>+'6.Gorcarakan ev tntesagitakan'!H36+'6.Gorcarakan ev tntesagitakan'!H81+'6.Gorcarakan ev tntesagitakan'!H279+'6.Gorcarakan ev tntesagitakan'!H363+'6.Gorcarakan ev tntesagitakan'!H398+'6.Gorcarakan ev tntesagitakan'!H429+'6.Gorcarakan ev tntesagitakan'!H450+'6.Gorcarakan ev tntesagitakan'!H585</f>
        <v>53346.9</v>
      </c>
      <c r="F76" s="21" t="s">
        <v>1</v>
      </c>
      <c r="G76" s="21">
        <f>+'6.Gorcarakan ev tntesagitakan'!J36+'6.Gorcarakan ev tntesagitakan'!J81+'6.Gorcarakan ev tntesagitakan'!J279+'6.Gorcarakan ev tntesagitakan'!J363+'6.Gorcarakan ev tntesagitakan'!J398+'6.Gorcarakan ev tntesagitakan'!J429+'6.Gorcarakan ev tntesagitakan'!J450+'6.Gorcarakan ev tntesagitakan'!J585</f>
        <v>19248.884126984125</v>
      </c>
      <c r="H76" s="21">
        <f>+'6.Gorcarakan ev tntesagitakan'!K36+'6.Gorcarakan ev tntesagitakan'!K81+'6.Gorcarakan ev tntesagitakan'!K279+'6.Gorcarakan ev tntesagitakan'!K363+'6.Gorcarakan ev tntesagitakan'!K398+'6.Gorcarakan ev tntesagitakan'!K429+'6.Gorcarakan ev tntesagitakan'!K450+'6.Gorcarakan ev tntesagitakan'!K585</f>
        <v>29712.61428571428</v>
      </c>
      <c r="I76" s="21">
        <f>+'6.Gorcarakan ev tntesagitakan'!L36+'6.Gorcarakan ev tntesagitakan'!L81+'6.Gorcarakan ev tntesagitakan'!L279+'6.Gorcarakan ev tntesagitakan'!L363+'6.Gorcarakan ev tntesagitakan'!L398+'6.Gorcarakan ev tntesagitakan'!L429+'6.Gorcarakan ev tntesagitakan'!L450+'6.Gorcarakan ev tntesagitakan'!L585</f>
        <v>41345.114285714284</v>
      </c>
      <c r="J76" s="21">
        <f>+'6.Gorcarakan ev tntesagitakan'!M36+'6.Gorcarakan ev tntesagitakan'!M81+'6.Gorcarakan ev tntesagitakan'!M279+'6.Gorcarakan ev tntesagitakan'!M363+'6.Gorcarakan ev tntesagitakan'!M398+'6.Gorcarakan ev tntesagitakan'!M429+'6.Gorcarakan ev tntesagitakan'!M450+'6.Gorcarakan ev tntesagitakan'!M585</f>
        <v>53346.9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90000</v>
      </c>
      <c r="E77" s="21">
        <f>SUM(E79,E83,E87)</f>
        <v>90000</v>
      </c>
      <c r="F77" s="21" t="s">
        <v>0</v>
      </c>
      <c r="G77" s="21">
        <f>SUM(G79,G83,G87)</f>
        <v>44285.71428571429</v>
      </c>
      <c r="H77" s="21">
        <f>SUM(H79,H83,H87)</f>
        <v>44285.71428571429</v>
      </c>
      <c r="I77" s="21">
        <f>SUM(I79,I83,I87)</f>
        <v>90000</v>
      </c>
      <c r="J77" s="21">
        <f>SUM(J79,J83,J87)</f>
        <v>90000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90000</v>
      </c>
      <c r="E79" s="21">
        <f>SUM(E81:E82)</f>
        <v>90000</v>
      </c>
      <c r="F79" s="21" t="s">
        <v>0</v>
      </c>
      <c r="G79" s="21">
        <f>SUM(G81:G82)</f>
        <v>44285.71428571429</v>
      </c>
      <c r="H79" s="21">
        <f>SUM(H81:H82)</f>
        <v>44285.71428571429</v>
      </c>
      <c r="I79" s="21">
        <f>SUM(I81:I82)</f>
        <v>90000</v>
      </c>
      <c r="J79" s="21">
        <f>SUM(J81:J82)</f>
        <v>90000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+'6.Gorcarakan ev tntesagitakan'!G103</f>
        <v>90000</v>
      </c>
      <c r="E82" s="21">
        <f>+'6.Gorcarakan ev tntesagitakan'!H103</f>
        <v>90000</v>
      </c>
      <c r="F82" s="21" t="s">
        <v>1</v>
      </c>
      <c r="G82" s="21">
        <f>+'6.Gorcarakan ev tntesagitakan'!J103</f>
        <v>44285.71428571429</v>
      </c>
      <c r="H82" s="21">
        <f>+'6.Gorcarakan ev tntesagitakan'!K103</f>
        <v>44285.71428571429</v>
      </c>
      <c r="I82" s="21">
        <f>+'6.Gorcarakan ev tntesagitakan'!L103</f>
        <v>90000</v>
      </c>
      <c r="J82" s="21">
        <f>+'6.Gorcarakan ev tntesagitakan'!M103</f>
        <v>90000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1985331.8840000001</v>
      </c>
      <c r="E92" s="21">
        <f>SUM(E94,E98)</f>
        <v>1985331.8840000001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1476431.4377301587</v>
      </c>
      <c r="J92" s="21">
        <f>SUM(J94,J98)</f>
        <v>1985331.8840000001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1970331.8840000001</v>
      </c>
      <c r="E94" s="21">
        <f>SUM(E96:E97)</f>
        <v>1970331.8840000001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1465300.4853492063</v>
      </c>
      <c r="J94" s="21">
        <f>SUM(J96:J97)</f>
        <v>1970331.8840000001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+'6.Gorcarakan ev tntesagitakan'!G452+'6.Gorcarakan ev tntesagitakan'!G541+'6.Gorcarakan ev tntesagitakan'!G552+'6.Gorcarakan ev tntesagitakan'!G559+'6.Gorcarakan ev tntesagitakan'!G565+'6.Gorcarakan ev tntesagitakan'!G636</f>
        <v>1970331.8840000001</v>
      </c>
      <c r="E96" s="21">
        <f>+'6.Gorcarakan ev tntesagitakan'!H452+'6.Gorcarakan ev tntesagitakan'!H541+'6.Gorcarakan ev tntesagitakan'!H552+'6.Gorcarakan ev tntesagitakan'!H559+'6.Gorcarakan ev tntesagitakan'!H565+'6.Gorcarakan ev tntesagitakan'!H636</f>
        <v>1970331.8840000001</v>
      </c>
      <c r="F96" s="21" t="s">
        <v>0</v>
      </c>
      <c r="G96" s="21">
        <f>+'6.Gorcarakan ev tntesagitakan'!J452+'6.Gorcarakan ev tntesagitakan'!J541+'6.Gorcarakan ev tntesagitakan'!J552+'6.Gorcarakan ev tntesagitakan'!J559+'6.Gorcarakan ev tntesagitakan'!J565+'6.Gorcarakan ev tntesagitakan'!J636</f>
        <v>494086.25717460318</v>
      </c>
      <c r="H96" s="21">
        <f>+'6.Gorcarakan ev tntesagitakan'!K452+'6.Gorcarakan ev tntesagitakan'!K541+'6.Gorcarakan ev tntesagitakan'!K552+'6.Gorcarakan ev tntesagitakan'!K559+'6.Gorcarakan ev tntesagitakan'!K565+'6.Gorcarakan ev tntesagitakan'!K636</f>
        <v>975808.51434920635</v>
      </c>
      <c r="I96" s="21">
        <f>+'6.Gorcarakan ev tntesagitakan'!L452+'6.Gorcarakan ev tntesagitakan'!L541+'6.Gorcarakan ev tntesagitakan'!L552+'6.Gorcarakan ev tntesagitakan'!L559+'6.Gorcarakan ev tntesagitakan'!L565+'6.Gorcarakan ev tntesagitakan'!L636</f>
        <v>1465300.4853492063</v>
      </c>
      <c r="J96" s="21">
        <f>+'6.Gorcarakan ev tntesagitakan'!M452+'6.Gorcarakan ev tntesagitakan'!M541+'6.Gorcarakan ev tntesagitakan'!M552+'6.Gorcarakan ev tntesagitakan'!M559+'6.Gorcarakan ev tntesagitakan'!M565+'6.Gorcarakan ev tntesagitakan'!M636</f>
        <v>1970331.8840000001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15000</v>
      </c>
      <c r="E98" s="21">
        <f>SUM(E100:E101)</f>
        <v>15000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11130.952380952382</v>
      </c>
      <c r="J98" s="21">
        <f>SUM(J100:J101)</f>
        <v>15000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+'6.Gorcarakan ev tntesagitakan'!G155+'6.Gorcarakan ev tntesagitakan'!G451</f>
        <v>15000</v>
      </c>
      <c r="E100" s="21">
        <f>+'6.Gorcarakan ev tntesagitakan'!H155+'6.Gorcarakan ev tntesagitakan'!H451</f>
        <v>15000</v>
      </c>
      <c r="F100" s="21" t="s">
        <v>1</v>
      </c>
      <c r="G100" s="21">
        <f>+'6.Gorcarakan ev tntesagitakan'!J155+'6.Gorcarakan ev tntesagitakan'!J451</f>
        <v>3690.4761904761904</v>
      </c>
      <c r="H100" s="21">
        <f>+'6.Gorcarakan ev tntesagitakan'!K155+'6.Gorcarakan ev tntesagitakan'!K451</f>
        <v>7380.9523809523807</v>
      </c>
      <c r="I100" s="21">
        <f>+'6.Gorcarakan ev tntesagitakan'!L155+'6.Gorcarakan ev tntesagitakan'!L451</f>
        <v>11130.952380952382</v>
      </c>
      <c r="J100" s="21">
        <f>+'6.Gorcarakan ev tntesagitakan'!M155+'6.Gorcarakan ev tntesagitakan'!M451</f>
        <v>15000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+'6.Gorcarakan ev tntesagitakan'!G610</f>
        <v>0</v>
      </c>
      <c r="E114" s="21">
        <f>+'6.Gorcarakan ev tntesagitakan'!H610</f>
        <v>0</v>
      </c>
      <c r="F114" s="21" t="s">
        <v>1</v>
      </c>
      <c r="G114" s="21">
        <f>+'6.Gorcarakan ev tntesagitakan'!J610</f>
        <v>0</v>
      </c>
      <c r="H114" s="21">
        <f>+'6.Gorcarakan ev tntesagitakan'!K610</f>
        <v>0</v>
      </c>
      <c r="I114" s="21">
        <f>+'6.Gorcarakan ev tntesagitakan'!L610</f>
        <v>0</v>
      </c>
      <c r="J114" s="21">
        <f>+'6.Gorcarakan ev tntesagitakan'!M610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85630</v>
      </c>
      <c r="E134" s="21">
        <f>SUM(E136,E140,E146)</f>
        <v>85630</v>
      </c>
      <c r="F134" s="21" t="s">
        <v>0</v>
      </c>
      <c r="G134" s="21">
        <f>SUM(G136,G140,G146)</f>
        <v>24777.222222222223</v>
      </c>
      <c r="H134" s="21">
        <f>SUM(H136,H140,H146)</f>
        <v>44634.444444444445</v>
      </c>
      <c r="I134" s="21">
        <f>SUM(I136,I140,I146)</f>
        <v>64811.944444444445</v>
      </c>
      <c r="J134" s="21">
        <f>SUM(J136,J140,J146)</f>
        <v>85630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85630</v>
      </c>
      <c r="E140" s="21">
        <f>SUM(E142:E145)</f>
        <v>85630</v>
      </c>
      <c r="F140" s="21" t="s">
        <v>1</v>
      </c>
      <c r="G140" s="21">
        <f>SUM(G142:G145)</f>
        <v>24777.222222222223</v>
      </c>
      <c r="H140" s="21">
        <f>SUM(H142:H145)</f>
        <v>44634.444444444445</v>
      </c>
      <c r="I140" s="21">
        <f>SUM(I142:I145)</f>
        <v>64811.944444444445</v>
      </c>
      <c r="J140" s="21">
        <f>SUM(J142:J145)</f>
        <v>85630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+'6.Gorcarakan ev tntesagitakan'!G546+'6.Gorcarakan ev tntesagitakan'!G629</f>
        <v>7000</v>
      </c>
      <c r="E143" s="21">
        <f>+'6.Gorcarakan ev tntesagitakan'!H546+'6.Gorcarakan ev tntesagitakan'!H629</f>
        <v>7000</v>
      </c>
      <c r="F143" s="21" t="s">
        <v>1</v>
      </c>
      <c r="G143" s="21">
        <f>+'6.Gorcarakan ev tntesagitakan'!J546+'6.Gorcarakan ev tntesagitakan'!J629</f>
        <v>1722.2222222222222</v>
      </c>
      <c r="H143" s="21">
        <f>+'6.Gorcarakan ev tntesagitakan'!K546+'6.Gorcarakan ev tntesagitakan'!K629</f>
        <v>3444.4444444444443</v>
      </c>
      <c r="I143" s="21">
        <f>+'6.Gorcarakan ev tntesagitakan'!L546+'6.Gorcarakan ev tntesagitakan'!L629</f>
        <v>5194.4444444444443</v>
      </c>
      <c r="J143" s="21">
        <f>+'6.Gorcarakan ev tntesagitakan'!M546+'6.Gorcarakan ev tntesagitakan'!M629</f>
        <v>7000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+'6.Gorcarakan ev tntesagitakan'!G734</f>
        <v>1260</v>
      </c>
      <c r="E144" s="21">
        <f>+'6.Gorcarakan ev tntesagitakan'!H734</f>
        <v>1260</v>
      </c>
      <c r="F144" s="21" t="s">
        <v>1</v>
      </c>
      <c r="G144" s="21">
        <f>+'6.Gorcarakan ev tntesagitakan'!J734</f>
        <v>310</v>
      </c>
      <c r="H144" s="21">
        <f>+'6.Gorcarakan ev tntesagitakan'!K734</f>
        <v>620</v>
      </c>
      <c r="I144" s="21">
        <f>+'6.Gorcarakan ev tntesagitakan'!L734</f>
        <v>935</v>
      </c>
      <c r="J144" s="21">
        <f>+'6.Gorcarakan ev tntesagitakan'!M734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+'6.Gorcarakan ev tntesagitakan'!G542+'6.Gorcarakan ev tntesagitakan'!G630+'6.Gorcarakan ev tntesagitakan'!G723+'6.Gorcarakan ev tntesagitakan'!G743</f>
        <v>77370</v>
      </c>
      <c r="E145" s="21">
        <f>+'6.Gorcarakan ev tntesagitakan'!H542+'6.Gorcarakan ev tntesagitakan'!H723+'6.Gorcarakan ev tntesagitakan'!H743</f>
        <v>77370</v>
      </c>
      <c r="F145" s="21" t="s">
        <v>1</v>
      </c>
      <c r="G145" s="21">
        <f>+'6.Gorcarakan ev tntesagitakan'!J542+'6.Gorcarakan ev tntesagitakan'!J630+'6.Gorcarakan ev tntesagitakan'!J723+'6.Gorcarakan ev tntesagitakan'!J743</f>
        <v>22745</v>
      </c>
      <c r="H145" s="21">
        <f>+'6.Gorcarakan ev tntesagitakan'!K542+'6.Gorcarakan ev tntesagitakan'!K630+'6.Gorcarakan ev tntesagitakan'!K723+'6.Gorcarakan ev tntesagitakan'!K743</f>
        <v>40570</v>
      </c>
      <c r="I145" s="21">
        <f>+'6.Gorcarakan ev tntesagitakan'!L542+'6.Gorcarakan ev tntesagitakan'!L630+'6.Gorcarakan ev tntesagitakan'!L723+'6.Gorcarakan ev tntesagitakan'!L743</f>
        <v>58682.5</v>
      </c>
      <c r="J145" s="21">
        <f>+'6.Gorcarakan ev tntesagitakan'!M542+'6.Gorcarakan ev tntesagitakan'!M630+'6.Gorcarakan ev tntesagitakan'!M723+'6.Gorcarakan ev tntesagitakan'!M743</f>
        <v>77370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233437.49999999997</v>
      </c>
      <c r="E149" s="21">
        <f t="shared" si="6"/>
        <v>580322.19999999995</v>
      </c>
      <c r="F149" s="21">
        <f t="shared" si="6"/>
        <v>346884.7</v>
      </c>
      <c r="G149" s="21">
        <f t="shared" si="6"/>
        <v>66416.686507936494</v>
      </c>
      <c r="H149" s="21">
        <f t="shared" si="6"/>
        <v>119260.73809523809</v>
      </c>
      <c r="I149" s="21">
        <f t="shared" si="6"/>
        <v>178036.47817460317</v>
      </c>
      <c r="J149" s="21">
        <f t="shared" si="6"/>
        <v>233437.49999999997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166952.59999999998</v>
      </c>
      <c r="E151" s="21">
        <f>SUM(E153:E154)</f>
        <v>166952.59999999998</v>
      </c>
      <c r="F151" s="21" t="s">
        <v>1</v>
      </c>
      <c r="G151" s="21">
        <f>SUM(G153:G154)</f>
        <v>46946.865873015864</v>
      </c>
      <c r="H151" s="21">
        <f>SUM(H153:H154)</f>
        <v>86106.631746031737</v>
      </c>
      <c r="I151" s="21">
        <f>SUM(I153:I154)</f>
        <v>125898.00674603174</v>
      </c>
      <c r="J151" s="21">
        <f>SUM(J153:J154)</f>
        <v>166952.59999999998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+'6.Gorcarakan ev tntesagitakan'!G543+'6.Gorcarakan ev tntesagitakan'!G554+'6.Gorcarakan ev tntesagitakan'!G558+'6.Gorcarakan ev tntesagitakan'!G564+'6.Gorcarakan ev tntesagitakan'!G609+'6.Gorcarakan ev tntesagitakan'!G628+'6.Gorcarakan ev tntesagitakan'!G686+'6.Gorcarakan ev tntesagitakan'!G736+'6.Gorcarakan ev tntesagitakan'!G744</f>
        <v>166952.59999999998</v>
      </c>
      <c r="E154" s="21">
        <f>+'6.Gorcarakan ev tntesagitakan'!H543+'6.Gorcarakan ev tntesagitakan'!H554+'6.Gorcarakan ev tntesagitakan'!H558+'6.Gorcarakan ev tntesagitakan'!H564+'6.Gorcarakan ev tntesagitakan'!H609+'6.Gorcarakan ev tntesagitakan'!H628+'6.Gorcarakan ev tntesagitakan'!H686+'6.Gorcarakan ev tntesagitakan'!H736+'6.Gorcarakan ev tntesagitakan'!H744</f>
        <v>166952.59999999998</v>
      </c>
      <c r="F154" s="21" t="s">
        <v>1</v>
      </c>
      <c r="G154" s="21">
        <f>+'6.Gorcarakan ev tntesagitakan'!J543+'6.Gorcarakan ev tntesagitakan'!J554+'6.Gorcarakan ev tntesagitakan'!J558+'6.Gorcarakan ev tntesagitakan'!J564+'6.Gorcarakan ev tntesagitakan'!J609+'6.Gorcarakan ev tntesagitakan'!J628+'6.Gorcarakan ev tntesagitakan'!J686+'6.Gorcarakan ev tntesagitakan'!J736+'6.Gorcarakan ev tntesagitakan'!J744</f>
        <v>46946.865873015864</v>
      </c>
      <c r="H154" s="21">
        <f>+'6.Gorcarakan ev tntesagitakan'!K543+'6.Gorcarakan ev tntesagitakan'!K554+'6.Gorcarakan ev tntesagitakan'!K558+'6.Gorcarakan ev tntesagitakan'!K564+'6.Gorcarakan ev tntesagitakan'!K609+'6.Gorcarakan ev tntesagitakan'!K628+'6.Gorcarakan ev tntesagitakan'!K686+'6.Gorcarakan ev tntesagitakan'!K736+'6.Gorcarakan ev tntesagitakan'!K744</f>
        <v>86106.631746031737</v>
      </c>
      <c r="I154" s="21">
        <f>+'6.Gorcarakan ev tntesagitakan'!L543+'6.Gorcarakan ev tntesagitakan'!L554+'6.Gorcarakan ev tntesagitakan'!L558+'6.Gorcarakan ev tntesagitakan'!L564+'6.Gorcarakan ev tntesagitakan'!L609+'6.Gorcarakan ev tntesagitakan'!L628+'6.Gorcarakan ev tntesagitakan'!L686+'6.Gorcarakan ev tntesagitakan'!L736+'6.Gorcarakan ev tntesagitakan'!L744</f>
        <v>125898.00674603174</v>
      </c>
      <c r="J154" s="21">
        <f>+'6.Gorcarakan ev tntesagitakan'!M543+'6.Gorcarakan ev tntesagitakan'!M554+'6.Gorcarakan ev tntesagitakan'!M558+'6.Gorcarakan ev tntesagitakan'!M564+'6.Gorcarakan ev tntesagitakan'!M609+'6.Gorcarakan ev tntesagitakan'!M628+'6.Gorcarakan ev tntesagitakan'!M686+'6.Gorcarakan ev tntesagitakan'!M736+'6.Gorcarakan ev tntesagitakan'!M744</f>
        <v>166952.59999999998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22750.3</v>
      </c>
      <c r="E155" s="21">
        <f>SUM(E157:E160)</f>
        <v>22750.3</v>
      </c>
      <c r="F155" s="21" t="s">
        <v>1</v>
      </c>
      <c r="G155" s="21">
        <f>SUM(G157:G160)</f>
        <v>5635.2206349206344</v>
      </c>
      <c r="H155" s="21">
        <f>SUM(H157:H160)</f>
        <v>11220.141269841268</v>
      </c>
      <c r="I155" s="21">
        <f>SUM(I157:I160)</f>
        <v>16895.141269841268</v>
      </c>
      <c r="J155" s="21">
        <f>SUM(J157:J160)</f>
        <v>22750.3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+'6.Gorcarakan ev tntesagitakan'!G37+'6.Gorcarakan ev tntesagitakan'!G100+'6.Gorcarakan ev tntesagitakan'!G357</f>
        <v>22750.3</v>
      </c>
      <c r="E158" s="21">
        <f>+'6.Gorcarakan ev tntesagitakan'!H37+'6.Gorcarakan ev tntesagitakan'!H100+'6.Gorcarakan ev tntesagitakan'!H357</f>
        <v>22750.3</v>
      </c>
      <c r="F158" s="21">
        <f>+'6.Gorcarakan ev tntesagitakan'!I100+'6.Gorcarakan ev tntesagitakan'!I37</f>
        <v>0</v>
      </c>
      <c r="G158" s="21">
        <f>+'6.Gorcarakan ev tntesagitakan'!J37+'6.Gorcarakan ev tntesagitakan'!J100+'6.Gorcarakan ev tntesagitakan'!J357</f>
        <v>5635.2206349206344</v>
      </c>
      <c r="H158" s="21">
        <f>+'6.Gorcarakan ev tntesagitakan'!K37+'6.Gorcarakan ev tntesagitakan'!K100+'6.Gorcarakan ev tntesagitakan'!K357</f>
        <v>11220.141269841268</v>
      </c>
      <c r="I158" s="21">
        <f>+'6.Gorcarakan ev tntesagitakan'!L37+'6.Gorcarakan ev tntesagitakan'!L100+'6.Gorcarakan ev tntesagitakan'!L357</f>
        <v>16895.141269841268</v>
      </c>
      <c r="J158" s="21">
        <f>+'6.Gorcarakan ev tntesagitakan'!M37+'6.Gorcarakan ev tntesagitakan'!M100+'6.Gorcarakan ev tntesagitakan'!M357</f>
        <v>22750.3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+'6.Gorcarakan ev tntesagitakan'!G430</f>
        <v>0</v>
      </c>
      <c r="E159" s="21"/>
      <c r="F159" s="21" t="s">
        <v>1</v>
      </c>
      <c r="G159" s="21">
        <f>+'6.Gorcarakan ev tntesagitakan'!J430</f>
        <v>0</v>
      </c>
      <c r="H159" s="21">
        <f>+'6.Gorcarakan ev tntesagitakan'!K430</f>
        <v>0</v>
      </c>
      <c r="I159" s="21">
        <f>+'6.Gorcarakan ev tntesagitakan'!L430</f>
        <v>0</v>
      </c>
      <c r="J159" s="21">
        <f>+'6.Gorcarakan ev tntesagitakan'!M430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43734.6</v>
      </c>
      <c r="E171" s="21">
        <f>SUM(E173)</f>
        <v>43734.6</v>
      </c>
      <c r="F171" s="21" t="s">
        <v>1</v>
      </c>
      <c r="G171" s="21">
        <f>SUM(G173)</f>
        <v>13834.599999999999</v>
      </c>
      <c r="H171" s="21">
        <f>SUM(H173)</f>
        <v>21933.96507936508</v>
      </c>
      <c r="I171" s="21">
        <f>SUM(I173)</f>
        <v>35243.330158730154</v>
      </c>
      <c r="J171" s="21">
        <f>SUM(J173)</f>
        <v>43734.6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+'6.Gorcarakan ev tntesagitakan'!G38+'6.Gorcarakan ev tntesagitakan'!G107+'6.Gorcarakan ev tntesagitakan'!G544+'6.Gorcarakan ev tntesagitakan'!G627</f>
        <v>43734.6</v>
      </c>
      <c r="E173" s="21">
        <f>+'6.Gorcarakan ev tntesagitakan'!H38+'6.Gorcarakan ev tntesagitakan'!H107+'6.Gorcarakan ev tntesagitakan'!H544+'6.Gorcarakan ev tntesagitakan'!H627</f>
        <v>43734.6</v>
      </c>
      <c r="F173" s="21" t="s">
        <v>1</v>
      </c>
      <c r="G173" s="21">
        <f>+'6.Gorcarakan ev tntesagitakan'!J38+'6.Gorcarakan ev tntesagitakan'!J107+'6.Gorcarakan ev tntesagitakan'!J544+'6.Gorcarakan ev tntesagitakan'!J627</f>
        <v>13834.599999999999</v>
      </c>
      <c r="H173" s="21">
        <f>+'6.Gorcarakan ev tntesagitakan'!K38+'6.Gorcarakan ev tntesagitakan'!K107+'6.Gorcarakan ev tntesagitakan'!K544+'6.Gorcarakan ev tntesagitakan'!K627</f>
        <v>21933.96507936508</v>
      </c>
      <c r="I173" s="21">
        <f>+'6.Gorcarakan ev tntesagitakan'!L38+'6.Gorcarakan ev tntesagitakan'!L107+'6.Gorcarakan ev tntesagitakan'!L544+'6.Gorcarakan ev tntesagitakan'!L627</f>
        <v>35243.330158730154</v>
      </c>
      <c r="J173" s="21">
        <f>+'6.Gorcarakan ev tntesagitakan'!M38+'6.Gorcarakan ev tntesagitakan'!M107+'6.Gorcarakan ev tntesagitakan'!M544+'6.Gorcarakan ev tntesagitakan'!M627</f>
        <v>43734.6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+'6.Gorcarakan ev tntesagitakan'!H772</f>
        <v>346884.7</v>
      </c>
      <c r="F176" s="21">
        <f>+'6.Gorcarakan ev tntesagitakan'!I772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3824534.0427999999</v>
      </c>
      <c r="E178" s="21" t="s">
        <v>650</v>
      </c>
      <c r="F178" s="21">
        <f>SUM(F180,F198,F204,F207)</f>
        <v>3824534.0427999999</v>
      </c>
      <c r="G178" s="21">
        <f>SUM(G180,G198,G204,G207)</f>
        <v>1712697.086450794</v>
      </c>
      <c r="H178" s="21">
        <f>SUM(H180,H198,H204,H207)</f>
        <v>2401822.8301015873</v>
      </c>
      <c r="I178" s="21">
        <f>SUM(I180,I198,I204,I207)</f>
        <v>3102063.5051015858</v>
      </c>
      <c r="J178" s="21">
        <f>SUM(J180,J198,J204,J207)</f>
        <v>3824534.0427999999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3824534.0427999999</v>
      </c>
      <c r="E180" s="21" t="s">
        <v>1</v>
      </c>
      <c r="F180" s="21">
        <f>SUM(F182,F187,F192)</f>
        <v>3824534.0427999999</v>
      </c>
      <c r="G180" s="21">
        <f>SUM(G182,G187,G192)</f>
        <v>1712697.086450794</v>
      </c>
      <c r="H180" s="21">
        <f>SUM(H182,H187,H192)</f>
        <v>2401822.8301015873</v>
      </c>
      <c r="I180" s="21">
        <f>SUM(I182,I187,I192)</f>
        <v>3102063.5051015858</v>
      </c>
      <c r="J180" s="21">
        <f>SUM(J182,J187,J192)</f>
        <v>3824534.0427999999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3058353.7697999999</v>
      </c>
      <c r="E182" s="21" t="s">
        <v>0</v>
      </c>
      <c r="F182" s="21">
        <f>SUM(F184:F186)</f>
        <v>3058353.7697999999</v>
      </c>
      <c r="G182" s="21">
        <f>SUM(G184:G186)</f>
        <v>1067789.9920222233</v>
      </c>
      <c r="H182" s="21">
        <f>SUM(H184:H186)</f>
        <v>1719350.6491650802</v>
      </c>
      <c r="I182" s="21">
        <f>SUM(I184:I186)</f>
        <v>2381420.3491650787</v>
      </c>
      <c r="J182" s="21">
        <f>SUM(J184:J186)</f>
        <v>3058353.7697999999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+'6.Gorcarakan ev tntesagitakan'!G39+'6.Gorcarakan ev tntesagitakan'!G735</f>
        <v>0</v>
      </c>
      <c r="E184" s="21" t="s">
        <v>0</v>
      </c>
      <c r="F184" s="21">
        <f>+'6.Gorcarakan ev tntesagitakan'!I39+'6.Gorcarakan ev tntesagitakan'!I735</f>
        <v>0</v>
      </c>
      <c r="G184" s="21">
        <f>+'6.Gorcarakan ev tntesagitakan'!J39+'6.Gorcarakan ev tntesagitakan'!J735</f>
        <v>0</v>
      </c>
      <c r="H184" s="21">
        <f>+'6.Gorcarakan ev tntesagitakan'!K39+'6.Gorcarakan ev tntesagitakan'!K735</f>
        <v>0</v>
      </c>
      <c r="I184" s="21">
        <f>+'6.Gorcarakan ev tntesagitakan'!L39+'6.Gorcarakan ev tntesagitakan'!L735</f>
        <v>0</v>
      </c>
      <c r="J184" s="21">
        <f>+'6.Gorcarakan ev tntesagitakan'!M39+'6.Gorcarakan ev tntesagitakan'!M735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+'6.Gorcarakan ev tntesagitakan'!G431+'6.Gorcarakan ev tntesagitakan'!G454+'6.Gorcarakan ev tntesagitakan'!G586</f>
        <v>5800</v>
      </c>
      <c r="E185" s="21" t="s">
        <v>0</v>
      </c>
      <c r="F185" s="21">
        <f>+'6.Gorcarakan ev tntesagitakan'!I431+'6.Gorcarakan ev tntesagitakan'!I454+'6.Gorcarakan ev tntesagitakan'!I586</f>
        <v>5800</v>
      </c>
      <c r="G185" s="21">
        <f>+'6.Gorcarakan ev tntesagitakan'!J431+'6.Gorcarakan ev tntesagitakan'!J454+'6.Gorcarakan ev tntesagitakan'!J586</f>
        <v>1426.984126984127</v>
      </c>
      <c r="H185" s="21">
        <f>+'6.Gorcarakan ev tntesagitakan'!K431+'6.Gorcarakan ev tntesagitakan'!K454+'6.Gorcarakan ev tntesagitakan'!K586</f>
        <v>2853.968253968254</v>
      </c>
      <c r="I185" s="21">
        <f>+'6.Gorcarakan ev tntesagitakan'!L431+'6.Gorcarakan ev tntesagitakan'!L454+'6.Gorcarakan ev tntesagitakan'!L586</f>
        <v>4303.9682539682535</v>
      </c>
      <c r="J185" s="21">
        <f>+'6.Gorcarakan ev tntesagitakan'!M431+'6.Gorcarakan ev tntesagitakan'!M454+'6.Gorcarakan ev tntesagitakan'!M586</f>
        <v>5800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+'6.Gorcarakan ev tntesagitakan'!G40+'6.Gorcarakan ev tntesagitakan'!G280+'6.Gorcarakan ev tntesagitakan'!G399+'6.Gorcarakan ev tntesagitakan'!G453+'6.Gorcarakan ev tntesagitakan'!G587</f>
        <v>3052553.7697999999</v>
      </c>
      <c r="E186" s="21">
        <f>+'6.Gorcarakan ev tntesagitakan'!H40+'6.Gorcarakan ev tntesagitakan'!H280+'6.Gorcarakan ev tntesagitakan'!H399+'6.Gorcarakan ev tntesagitakan'!H453+'6.Gorcarakan ev tntesagitakan'!H587</f>
        <v>0</v>
      </c>
      <c r="F186" s="21">
        <f>+'6.Gorcarakan ev tntesagitakan'!I40+'6.Gorcarakan ev tntesagitakan'!I280+'6.Gorcarakan ev tntesagitakan'!I399+'6.Gorcarakan ev tntesagitakan'!I453+'6.Gorcarakan ev tntesagitakan'!I587</f>
        <v>3052553.7697999999</v>
      </c>
      <c r="G186" s="21">
        <f>+'6.Gorcarakan ev tntesagitakan'!J40+'6.Gorcarakan ev tntesagitakan'!J280+'6.Gorcarakan ev tntesagitakan'!J399+'6.Gorcarakan ev tntesagitakan'!J453+'6.Gorcarakan ev tntesagitakan'!J587</f>
        <v>1066363.0078952392</v>
      </c>
      <c r="H186" s="21">
        <f>+'6.Gorcarakan ev tntesagitakan'!K40+'6.Gorcarakan ev tntesagitakan'!K280+'6.Gorcarakan ev tntesagitakan'!K399+'6.Gorcarakan ev tntesagitakan'!K453+'6.Gorcarakan ev tntesagitakan'!K587</f>
        <v>1716496.6809111119</v>
      </c>
      <c r="I186" s="21">
        <f>+'6.Gorcarakan ev tntesagitakan'!L40+'6.Gorcarakan ev tntesagitakan'!L280+'6.Gorcarakan ev tntesagitakan'!L399+'6.Gorcarakan ev tntesagitakan'!L453+'6.Gorcarakan ev tntesagitakan'!L587</f>
        <v>2377116.3809111104</v>
      </c>
      <c r="J186" s="21">
        <f>+'6.Gorcarakan ev tntesagitakan'!M40+'6.Gorcarakan ev tntesagitakan'!M280+'6.Gorcarakan ev tntesagitakan'!M399+'6.Gorcarakan ev tntesagitakan'!M453+'6.Gorcarakan ev tntesagitakan'!M587</f>
        <v>3052553.7697999999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659717.53399999999</v>
      </c>
      <c r="E187" s="21" t="s">
        <v>0</v>
      </c>
      <c r="F187" s="21">
        <f>SUM(F189:F191)</f>
        <v>659717.53399999999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629620.49630158732</v>
      </c>
      <c r="J187" s="21">
        <f>SUM(J189:J191)</f>
        <v>659717.53399999999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+'6.Gorcarakan ev tntesagitakan'!G41+'6.Gorcarakan ev tntesagitakan'!G281</f>
        <v>509028.35</v>
      </c>
      <c r="E189" s="21" t="s">
        <v>1</v>
      </c>
      <c r="F189" s="21">
        <f>+'6.Gorcarakan ev tntesagitakan'!I41+'6.Gorcarakan ev tntesagitakan'!I281</f>
        <v>509028.35</v>
      </c>
      <c r="G189" s="21">
        <f>+'6.Gorcarakan ev tntesagitakan'!J41+'6.Gorcarakan ev tntesagitakan'!J281</f>
        <v>456250.57222222222</v>
      </c>
      <c r="H189" s="21">
        <f>+'6.Gorcarakan ev tntesagitakan'!K41+'6.Gorcarakan ev tntesagitakan'!K281</f>
        <v>473472.79444444447</v>
      </c>
      <c r="I189" s="21">
        <f>+'6.Gorcarakan ev tntesagitakan'!L41+'6.Gorcarakan ev tntesagitakan'!L281</f>
        <v>490972.79444444447</v>
      </c>
      <c r="J189" s="21">
        <f>+'6.Gorcarakan ev tntesagitakan'!M41+'6.Gorcarakan ev tntesagitakan'!M281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+'6.Gorcarakan ev tntesagitakan'!G42+'6.Gorcarakan ev tntesagitakan'!G364+'6.Gorcarakan ev tntesagitakan'!G455+'6.Gorcarakan ev tntesagitakan'!G555</f>
        <v>17630</v>
      </c>
      <c r="E190" s="21"/>
      <c r="F190" s="21">
        <f>+'6.Gorcarakan ev tntesagitakan'!I42+'6.Gorcarakan ev tntesagitakan'!I364+'6.Gorcarakan ev tntesagitakan'!I455+'6.Gorcarakan ev tntesagitakan'!I555</f>
        <v>17630</v>
      </c>
      <c r="G190" s="21">
        <f>+'6.Gorcarakan ev tntesagitakan'!J42+'6.Gorcarakan ev tntesagitakan'!J364+'6.Gorcarakan ev tntesagitakan'!J455+'6.Gorcarakan ev tntesagitakan'!J555</f>
        <v>5566.5079365079364</v>
      </c>
      <c r="H190" s="21">
        <f>+'6.Gorcarakan ev tntesagitakan'!K42+'6.Gorcarakan ev tntesagitakan'!K364+'6.Gorcarakan ev tntesagitakan'!K455+'6.Gorcarakan ev tntesagitakan'!K555</f>
        <v>9503.0158730158728</v>
      </c>
      <c r="I190" s="21">
        <f>+'6.Gorcarakan ev tntesagitakan'!L42+'6.Gorcarakan ev tntesagitakan'!L364+'6.Gorcarakan ev tntesagitakan'!L455+'6.Gorcarakan ev tntesagitakan'!L555</f>
        <v>13503.015873015873</v>
      </c>
      <c r="J190" s="21">
        <f>+'6.Gorcarakan ev tntesagitakan'!M42+'6.Gorcarakan ev tntesagitakan'!M364+'6.Gorcarakan ev tntesagitakan'!M455+'6.Gorcarakan ev tntesagitakan'!M555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+'6.Gorcarakan ev tntesagitakan'!G44+'6.Gorcarakan ev tntesagitakan'!G365+'6.Gorcarakan ev tntesagitakan'!G432+'6.Gorcarakan ev tntesagitakan'!G456</f>
        <v>133059.18400000001</v>
      </c>
      <c r="E191" s="21" t="s">
        <v>1</v>
      </c>
      <c r="F191" s="21">
        <f>+'6.Gorcarakan ev tntesagitakan'!I44+'6.Gorcarakan ev tntesagitakan'!I365+'6.Gorcarakan ev tntesagitakan'!I432+'6.Gorcarakan ev tntesagitakan'!I456</f>
        <v>133059.18400000001</v>
      </c>
      <c r="G191" s="21">
        <f>+'6.Gorcarakan ev tntesagitakan'!J44+'6.Gorcarakan ev tntesagitakan'!J365+'6.Gorcarakan ev tntesagitakan'!J432+'6.Gorcarakan ev tntesagitakan'!J456</f>
        <v>109924.4974920635</v>
      </c>
      <c r="H191" s="21">
        <f>+'6.Gorcarakan ev tntesagitakan'!K44+'6.Gorcarakan ev tntesagitakan'!K365+'6.Gorcarakan ev tntesagitakan'!K432+'6.Gorcarakan ev tntesagitakan'!K456</f>
        <v>117473.71098412698</v>
      </c>
      <c r="I191" s="21">
        <f>+'6.Gorcarakan ev tntesagitakan'!L44+'6.Gorcarakan ev tntesagitakan'!L365+'6.Gorcarakan ev tntesagitakan'!L432+'6.Gorcarakan ev tntesagitakan'!L456</f>
        <v>125144.68598412699</v>
      </c>
      <c r="J191" s="21">
        <f>+'6.Gorcarakan ev tntesagitakan'!M44+'6.Gorcarakan ev tntesagitakan'!M365+'6.Gorcarakan ev tntesagitakan'!M432+'6.Gorcarakan ev tntesagitakan'!M456</f>
        <v>133059.18400000001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106462.739</v>
      </c>
      <c r="E192" s="21" t="s">
        <v>1</v>
      </c>
      <c r="F192" s="21">
        <f>SUM(F194:F197)</f>
        <v>106462.739</v>
      </c>
      <c r="G192" s="21">
        <f>SUM(G194:G197)</f>
        <v>73165.516777777186</v>
      </c>
      <c r="H192" s="21">
        <f>SUM(H194:H197)</f>
        <v>82022.659634920041</v>
      </c>
      <c r="I192" s="21">
        <f>SUM(I194:I197)</f>
        <v>91022.659634920041</v>
      </c>
      <c r="J192" s="21">
        <f>SUM(J194:J197)</f>
        <v>106462.739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+'6.Gorcarakan ev tntesagitakan'!G400</f>
        <v>7150</v>
      </c>
      <c r="E194" s="21" t="s">
        <v>1</v>
      </c>
      <c r="F194" s="21">
        <f>+'6.Gorcarakan ev tntesagitakan'!I400</f>
        <v>7150</v>
      </c>
      <c r="G194" s="21">
        <f>+'6.Gorcarakan ev tntesagitakan'!J400</f>
        <v>1872.2222222222222</v>
      </c>
      <c r="H194" s="21">
        <f>+'6.Gorcarakan ev tntesagitakan'!K400</f>
        <v>3594.4444444444443</v>
      </c>
      <c r="I194" s="21">
        <f>+'6.Gorcarakan ev tntesagitakan'!L400</f>
        <v>5344.4444444444443</v>
      </c>
      <c r="J194" s="21">
        <f>+'6.Gorcarakan ev tntesagitakan'!M400</f>
        <v>7150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+'6.Gorcarakan ev tntesagitakan'!G43</f>
        <v>0</v>
      </c>
      <c r="E195" s="21" t="s">
        <v>1</v>
      </c>
      <c r="F195" s="21">
        <f>+'6.Gorcarakan ev tntesagitakan'!I43</f>
        <v>0</v>
      </c>
      <c r="G195" s="21">
        <f>+'6.Gorcarakan ev tntesagitakan'!J43</f>
        <v>0</v>
      </c>
      <c r="H195" s="21">
        <f>+'6.Gorcarakan ev tntesagitakan'!K43</f>
        <v>0</v>
      </c>
      <c r="I195" s="21">
        <f>+'6.Gorcarakan ev tntesagitakan'!L43</f>
        <v>0</v>
      </c>
      <c r="J195" s="21">
        <f>+'6.Gorcarakan ev tntesagitakan'!M43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+'6.Gorcarakan ev tntesagitakan'!G93+'6.Gorcarakan ev tntesagitakan'!G282+'6.Gorcarakan ev tntesagitakan'!G401+'6.Gorcarakan ev tntesagitakan'!G457</f>
        <v>99312.739000000001</v>
      </c>
      <c r="E197" s="21">
        <f>+'6.Gorcarakan ev tntesagitakan'!H93+'6.Gorcarakan ev tntesagitakan'!H282+'6.Gorcarakan ev tntesagitakan'!H401+'6.Gorcarakan ev tntesagitakan'!H457</f>
        <v>0</v>
      </c>
      <c r="F197" s="21">
        <f>+'6.Gorcarakan ev tntesagitakan'!I93+'6.Gorcarakan ev tntesagitakan'!I282+'6.Gorcarakan ev tntesagitakan'!I401+'6.Gorcarakan ev tntesagitakan'!I457</f>
        <v>99312.739000000001</v>
      </c>
      <c r="G197" s="21">
        <f>+'6.Gorcarakan ev tntesagitakan'!J93+'6.Gorcarakan ev tntesagitakan'!J282+'6.Gorcarakan ev tntesagitakan'!J401+'6.Gorcarakan ev tntesagitakan'!J457</f>
        <v>71293.294555554967</v>
      </c>
      <c r="H197" s="21">
        <f>+'6.Gorcarakan ev tntesagitakan'!K93+'6.Gorcarakan ev tntesagitakan'!K282+'6.Gorcarakan ev tntesagitakan'!K401+'6.Gorcarakan ev tntesagitakan'!K457</f>
        <v>78428.215190475603</v>
      </c>
      <c r="I197" s="21">
        <f>+'6.Gorcarakan ev tntesagitakan'!L93+'6.Gorcarakan ev tntesagitakan'!L282+'6.Gorcarakan ev tntesagitakan'!L401+'6.Gorcarakan ev tntesagitakan'!L457</f>
        <v>85678.215190475603</v>
      </c>
      <c r="J197" s="21">
        <f>+'6.Gorcarakan ev tntesagitakan'!M93+'6.Gorcarakan ev tntesagitakan'!M282+'6.Gorcarakan ev tntesagitakan'!M401+'6.Gorcarakan ev tntesagitakan'!M457</f>
        <v>99312.739000000001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+'6.Gorcarakan ev tntesagitakan'!G583</f>
        <v>0</v>
      </c>
      <c r="E209" s="21" t="s">
        <v>1</v>
      </c>
      <c r="F209" s="21">
        <f>+'6.Gorcarakan ev tntesagitakan'!I583</f>
        <v>0</v>
      </c>
      <c r="G209" s="21">
        <f>+'6.Gorcarakan ev tntesagitakan'!J583</f>
        <v>0</v>
      </c>
      <c r="H209" s="21">
        <f>+'6.Gorcarakan ev tntesagitakan'!K583</f>
        <v>0</v>
      </c>
      <c r="I209" s="21">
        <f>+'6.Gorcarakan ev tntesagitakan'!L583</f>
        <v>0</v>
      </c>
      <c r="J209" s="21">
        <f>+'6.Gorcarakan ev tntesagitakan'!M583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1.2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E20" sqref="E20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9" x14ac:dyDescent="0.2">
      <c r="H1" s="94" t="s">
        <v>1039</v>
      </c>
    </row>
    <row r="2" spans="1:9" s="90" customFormat="1" ht="13.5" customHeight="1" x14ac:dyDescent="0.25">
      <c r="A2" s="92"/>
      <c r="C2" s="92"/>
      <c r="D2" s="139"/>
      <c r="E2" s="140"/>
      <c r="F2" s="285" t="s">
        <v>610</v>
      </c>
      <c r="G2" s="285"/>
      <c r="H2" s="285"/>
      <c r="I2" s="285"/>
    </row>
    <row r="3" spans="1:9" s="90" customFormat="1" ht="13.5" customHeight="1" x14ac:dyDescent="0.25">
      <c r="A3" s="92"/>
      <c r="C3" s="92"/>
      <c r="D3" s="139"/>
      <c r="E3" s="140"/>
      <c r="F3" s="285" t="s">
        <v>1025</v>
      </c>
      <c r="G3" s="285"/>
      <c r="H3" s="285"/>
      <c r="I3" s="285"/>
    </row>
    <row r="4" spans="1:9" s="90" customFormat="1" ht="13.5" customHeight="1" x14ac:dyDescent="0.25">
      <c r="A4" s="92"/>
      <c r="C4" s="92"/>
      <c r="D4" s="139"/>
      <c r="E4" s="140"/>
      <c r="F4" s="286" t="s">
        <v>1038</v>
      </c>
      <c r="G4" s="286"/>
      <c r="H4" s="286"/>
      <c r="I4" s="286"/>
    </row>
    <row r="5" spans="1:9" s="90" customFormat="1" ht="27" customHeight="1" x14ac:dyDescent="0.25">
      <c r="A5" s="92"/>
      <c r="C5" s="92"/>
      <c r="D5" s="139"/>
      <c r="E5" s="140"/>
      <c r="F5" s="300"/>
      <c r="G5" s="300"/>
      <c r="H5" s="300"/>
      <c r="I5" s="300"/>
    </row>
    <row r="6" spans="1:9" s="90" customFormat="1" ht="13.5" customHeight="1" x14ac:dyDescent="0.25">
      <c r="A6" s="92"/>
      <c r="C6" s="92"/>
      <c r="D6" s="139"/>
      <c r="E6" s="140"/>
      <c r="F6" s="285"/>
      <c r="G6" s="285"/>
      <c r="H6" s="285"/>
      <c r="I6" s="285"/>
    </row>
    <row r="7" spans="1:9" s="90" customFormat="1" ht="13.5" customHeight="1" x14ac:dyDescent="0.25">
      <c r="A7" s="92"/>
      <c r="C7" s="92"/>
      <c r="D7" s="139"/>
      <c r="E7" s="140"/>
      <c r="F7" s="285"/>
      <c r="G7" s="285"/>
      <c r="H7" s="285"/>
      <c r="I7" s="285"/>
    </row>
    <row r="8" spans="1:9" s="90" customFormat="1" ht="13.5" customHeight="1" x14ac:dyDescent="0.25">
      <c r="A8" s="92"/>
      <c r="C8" s="92"/>
      <c r="D8" s="139"/>
      <c r="E8" s="140"/>
      <c r="F8" s="286"/>
      <c r="G8" s="286"/>
      <c r="H8" s="286"/>
      <c r="I8" s="286"/>
    </row>
    <row r="9" spans="1:9" ht="13.5" x14ac:dyDescent="0.25">
      <c r="E9" s="318"/>
      <c r="F9" s="318"/>
      <c r="G9" s="318"/>
      <c r="H9" s="318"/>
      <c r="I9" s="318"/>
    </row>
    <row r="10" spans="1:9" ht="16.5" x14ac:dyDescent="0.3">
      <c r="A10" s="319" t="s">
        <v>767</v>
      </c>
      <c r="B10" s="319"/>
      <c r="C10" s="319"/>
      <c r="D10" s="319"/>
      <c r="E10" s="319"/>
      <c r="F10" s="319"/>
      <c r="G10" s="319"/>
      <c r="H10" s="319"/>
      <c r="I10" s="319"/>
    </row>
    <row r="11" spans="1:9" ht="42" customHeight="1" x14ac:dyDescent="0.2">
      <c r="A11" s="320" t="s">
        <v>768</v>
      </c>
      <c r="B11" s="320"/>
      <c r="C11" s="320"/>
      <c r="D11" s="320"/>
      <c r="E11" s="320"/>
      <c r="F11" s="320"/>
      <c r="G11" s="320"/>
      <c r="H11" s="320"/>
      <c r="I11" s="320"/>
    </row>
    <row r="12" spans="1:9" ht="30" customHeight="1" thickBot="1" x14ac:dyDescent="0.35">
      <c r="A12" s="2"/>
      <c r="B12" s="96"/>
      <c r="C12" s="96"/>
      <c r="D12" s="305" t="s">
        <v>763</v>
      </c>
      <c r="E12" s="305"/>
    </row>
    <row r="13" spans="1:9" ht="13.5" customHeight="1" thickBot="1" x14ac:dyDescent="0.35">
      <c r="A13" s="306" t="s">
        <v>769</v>
      </c>
      <c r="B13" s="309"/>
      <c r="C13" s="312" t="s">
        <v>707</v>
      </c>
      <c r="D13" s="312"/>
      <c r="E13" s="313"/>
      <c r="F13" s="314" t="s">
        <v>372</v>
      </c>
      <c r="G13" s="315"/>
      <c r="H13" s="315"/>
      <c r="I13" s="316"/>
    </row>
    <row r="14" spans="1:9" ht="30" customHeight="1" thickBot="1" x14ac:dyDescent="0.35">
      <c r="A14" s="307"/>
      <c r="B14" s="310"/>
      <c r="C14" s="98" t="s">
        <v>370</v>
      </c>
      <c r="D14" s="317" t="s">
        <v>770</v>
      </c>
      <c r="E14" s="313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9" ht="39.75" customHeight="1" thickBot="1" x14ac:dyDescent="0.35">
      <c r="A15" s="308"/>
      <c r="B15" s="311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9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+'6.Gorcarakan ev tntesagitakan'!G11-'1. Ekamutner'!D16</f>
        <v>571759.46279999893</v>
      </c>
      <c r="D17" s="108">
        <f>+'6.Gorcarakan ev tntesagitakan'!H11-'1. Ekamutner'!E16</f>
        <v>64980.419999998994</v>
      </c>
      <c r="E17" s="108">
        <f>+'6.Gorcarakan ev tntesagitakan'!I11-'1. Ekamutner'!F16</f>
        <v>506779.0427999997</v>
      </c>
      <c r="F17" s="108">
        <f>+'6.Gorcarakan ev tntesagitakan'!J11-'1. Ekamutner'!G16</f>
        <v>571759.54279999807</v>
      </c>
      <c r="G17" s="108">
        <f>+'6.Gorcarakan ev tntesagitakan'!K11-'1. Ekamutner'!H16</f>
        <v>571759.52279999806</v>
      </c>
      <c r="H17" s="108">
        <f>+'6.Gorcarakan ev tntesagitakan'!L11-'1. Ekamutner'!I16</f>
        <v>571759.52057777531</v>
      </c>
      <c r="I17" s="108">
        <f>+'6.Gorcarakan ev tntesagitakan'!M11-'1. Ekamutner'!J16</f>
        <v>571759.46279999893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6">
    <mergeCell ref="F2:I2"/>
    <mergeCell ref="F8:I8"/>
    <mergeCell ref="D12:E12"/>
    <mergeCell ref="A13:A15"/>
    <mergeCell ref="B13:B15"/>
    <mergeCell ref="C13:E13"/>
    <mergeCell ref="F13:I13"/>
    <mergeCell ref="D14:E14"/>
    <mergeCell ref="E9:I9"/>
    <mergeCell ref="A10:I10"/>
    <mergeCell ref="A11:I11"/>
    <mergeCell ref="F7:I7"/>
    <mergeCell ref="F3:I3"/>
    <mergeCell ref="F4:I4"/>
    <mergeCell ref="F5:I5"/>
    <mergeCell ref="F6:I6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87"/>
  <sheetViews>
    <sheetView view="pageBreakPreview" zoomScale="60" workbookViewId="0">
      <selection activeCell="E20" sqref="E2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I1" s="116" t="s">
        <v>1035</v>
      </c>
    </row>
    <row r="2" spans="1:218" s="90" customFormat="1" ht="13.5" customHeight="1" x14ac:dyDescent="0.25">
      <c r="A2" s="92"/>
      <c r="C2" s="92"/>
      <c r="D2" s="139"/>
      <c r="E2" s="140"/>
      <c r="F2" s="140"/>
      <c r="G2" s="285" t="s">
        <v>610</v>
      </c>
      <c r="H2" s="285"/>
      <c r="I2" s="285"/>
      <c r="J2" s="285"/>
    </row>
    <row r="3" spans="1:218" s="90" customFormat="1" ht="43.5" customHeight="1" x14ac:dyDescent="0.25">
      <c r="A3" s="92"/>
      <c r="C3" s="92"/>
      <c r="D3" s="139"/>
      <c r="E3" s="140"/>
      <c r="F3" s="140"/>
      <c r="G3" s="288" t="s">
        <v>1037</v>
      </c>
      <c r="H3" s="288"/>
      <c r="I3" s="288"/>
      <c r="J3" s="288"/>
    </row>
    <row r="4" spans="1:218" s="90" customFormat="1" ht="13.5" hidden="1" customHeight="1" x14ac:dyDescent="0.25">
      <c r="A4" s="92"/>
      <c r="C4" s="92"/>
      <c r="D4" s="139"/>
      <c r="E4" s="140"/>
      <c r="F4" s="140"/>
      <c r="G4" s="285" t="s">
        <v>1036</v>
      </c>
      <c r="H4" s="285"/>
      <c r="I4" s="285"/>
      <c r="J4" s="285"/>
    </row>
    <row r="5" spans="1:218" s="90" customFormat="1" ht="13.5" hidden="1" x14ac:dyDescent="0.25">
      <c r="A5" s="92"/>
      <c r="C5" s="92"/>
      <c r="D5" s="139"/>
      <c r="E5" s="140"/>
      <c r="F5" s="140"/>
      <c r="G5" s="326"/>
      <c r="H5" s="326"/>
      <c r="I5" s="326"/>
      <c r="J5" s="326"/>
    </row>
    <row r="6" spans="1:218" x14ac:dyDescent="0.3">
      <c r="E6" s="318"/>
      <c r="F6" s="318"/>
      <c r="G6" s="318"/>
      <c r="H6" s="318"/>
      <c r="I6" s="318"/>
      <c r="J6" s="117"/>
    </row>
    <row r="7" spans="1:218" x14ac:dyDescent="0.3">
      <c r="E7" s="95"/>
      <c r="F7" s="95"/>
      <c r="G7" s="95"/>
      <c r="H7" s="95"/>
      <c r="I7" s="95"/>
      <c r="J7" s="117"/>
    </row>
    <row r="8" spans="1:218" x14ac:dyDescent="0.3">
      <c r="A8" s="319" t="s">
        <v>773</v>
      </c>
      <c r="B8" s="319"/>
      <c r="C8" s="319"/>
      <c r="D8" s="319"/>
      <c r="E8" s="319"/>
      <c r="F8" s="319"/>
      <c r="G8" s="319"/>
      <c r="H8" s="319"/>
      <c r="I8" s="319"/>
      <c r="J8" s="319"/>
    </row>
    <row r="9" spans="1:218" ht="16.5" customHeight="1" x14ac:dyDescent="0.3">
      <c r="A9" s="321" t="s">
        <v>774</v>
      </c>
      <c r="B9" s="321"/>
      <c r="C9" s="321"/>
      <c r="D9" s="321"/>
      <c r="E9" s="321"/>
      <c r="F9" s="321"/>
      <c r="G9" s="321"/>
      <c r="H9" s="321"/>
      <c r="I9" s="321"/>
      <c r="J9" s="321"/>
    </row>
    <row r="10" spans="1:218" ht="33" x14ac:dyDescent="0.3">
      <c r="A10" s="118" t="s">
        <v>775</v>
      </c>
      <c r="B10" s="119" t="s">
        <v>377</v>
      </c>
      <c r="C10" s="120"/>
      <c r="D10" s="322" t="s">
        <v>373</v>
      </c>
      <c r="E10" s="324" t="s">
        <v>776</v>
      </c>
      <c r="F10" s="325"/>
      <c r="G10" s="314" t="s">
        <v>777</v>
      </c>
      <c r="H10" s="315"/>
      <c r="I10" s="315"/>
      <c r="J10" s="316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</row>
    <row r="11" spans="1:218" ht="49.5" x14ac:dyDescent="0.3">
      <c r="A11" s="120"/>
      <c r="B11" s="119" t="s">
        <v>778</v>
      </c>
      <c r="C11" s="122" t="s">
        <v>779</v>
      </c>
      <c r="D11" s="323"/>
      <c r="E11" s="123" t="s">
        <v>780</v>
      </c>
      <c r="F11" s="123" t="s">
        <v>375</v>
      </c>
      <c r="G11" s="99" t="s">
        <v>191</v>
      </c>
      <c r="H11" s="99" t="s">
        <v>192</v>
      </c>
      <c r="I11" s="99" t="s">
        <v>193</v>
      </c>
      <c r="J11" s="99" t="s">
        <v>194</v>
      </c>
    </row>
    <row r="12" spans="1:218" ht="17.25" thickBot="1" x14ac:dyDescent="0.35">
      <c r="A12" s="124">
        <v>1</v>
      </c>
      <c r="B12" s="125">
        <v>2</v>
      </c>
      <c r="C12" s="124">
        <v>3</v>
      </c>
      <c r="D12" s="126">
        <v>4</v>
      </c>
      <c r="E12" s="126">
        <v>5</v>
      </c>
      <c r="F12" s="126">
        <v>6</v>
      </c>
      <c r="G12" s="127">
        <v>7</v>
      </c>
      <c r="H12" s="128">
        <v>8</v>
      </c>
      <c r="I12" s="128">
        <v>9</v>
      </c>
      <c r="J12" s="128">
        <v>10</v>
      </c>
    </row>
    <row r="13" spans="1:218" ht="33" x14ac:dyDescent="0.3">
      <c r="A13" s="129">
        <v>8010</v>
      </c>
      <c r="B13" s="130" t="s">
        <v>781</v>
      </c>
      <c r="C13" s="131"/>
      <c r="D13" s="204">
        <v>571759.48580000002</v>
      </c>
      <c r="E13" s="204">
        <v>64980.442999999999</v>
      </c>
      <c r="F13" s="205">
        <v>506779.04280000005</v>
      </c>
      <c r="G13" s="205">
        <v>571759.48580000002</v>
      </c>
      <c r="H13" s="205">
        <v>571759.48580000002</v>
      </c>
      <c r="I13" s="205">
        <v>571759.48580000002</v>
      </c>
      <c r="J13" s="205">
        <v>571759.48580000002</v>
      </c>
    </row>
    <row r="14" spans="1:218" x14ac:dyDescent="0.3">
      <c r="A14" s="129"/>
      <c r="B14" s="130" t="s">
        <v>154</v>
      </c>
      <c r="C14" s="129"/>
      <c r="D14" s="206"/>
      <c r="E14" s="207"/>
      <c r="F14" s="208"/>
      <c r="G14" s="208"/>
      <c r="H14" s="208"/>
      <c r="I14" s="208"/>
      <c r="J14" s="208"/>
    </row>
    <row r="15" spans="1:218" ht="33" x14ac:dyDescent="0.3">
      <c r="A15" s="129">
        <v>8100</v>
      </c>
      <c r="B15" s="130" t="s">
        <v>782</v>
      </c>
      <c r="C15" s="129"/>
      <c r="D15" s="209"/>
      <c r="E15" s="209"/>
      <c r="F15" s="210"/>
      <c r="G15" s="210"/>
      <c r="H15" s="210"/>
      <c r="I15" s="210"/>
      <c r="J15" s="210"/>
    </row>
    <row r="16" spans="1:218" x14ac:dyDescent="0.3">
      <c r="A16" s="129"/>
      <c r="B16" s="133" t="s">
        <v>154</v>
      </c>
      <c r="C16" s="129"/>
      <c r="D16" s="209"/>
      <c r="E16" s="209"/>
      <c r="F16" s="210"/>
      <c r="G16" s="210"/>
      <c r="H16" s="210"/>
      <c r="I16" s="210"/>
      <c r="J16" s="210"/>
    </row>
    <row r="17" spans="1:10" x14ac:dyDescent="0.3">
      <c r="A17" s="129">
        <v>8110</v>
      </c>
      <c r="B17" s="134" t="s">
        <v>783</v>
      </c>
      <c r="C17" s="129"/>
      <c r="D17" s="209"/>
      <c r="E17" s="209"/>
      <c r="F17" s="210"/>
      <c r="G17" s="210"/>
      <c r="H17" s="210"/>
      <c r="I17" s="210"/>
      <c r="J17" s="210"/>
    </row>
    <row r="18" spans="1:10" x14ac:dyDescent="0.3">
      <c r="A18" s="129"/>
      <c r="B18" s="130" t="s">
        <v>154</v>
      </c>
      <c r="C18" s="129"/>
      <c r="D18" s="211"/>
      <c r="E18" s="211"/>
      <c r="F18" s="211"/>
      <c r="G18" s="211"/>
      <c r="H18" s="211"/>
      <c r="I18" s="211"/>
      <c r="J18" s="211"/>
    </row>
    <row r="19" spans="1:10" ht="33" x14ac:dyDescent="0.3">
      <c r="A19" s="129">
        <v>8111</v>
      </c>
      <c r="B19" s="130" t="s">
        <v>784</v>
      </c>
      <c r="C19" s="129"/>
      <c r="D19" s="209"/>
      <c r="E19" s="212" t="s">
        <v>785</v>
      </c>
      <c r="F19" s="210"/>
      <c r="G19" s="210"/>
      <c r="H19" s="210"/>
      <c r="I19" s="210"/>
      <c r="J19" s="210"/>
    </row>
    <row r="20" spans="1:10" x14ac:dyDescent="0.3">
      <c r="A20" s="129"/>
      <c r="B20" s="130" t="s">
        <v>455</v>
      </c>
      <c r="C20" s="129"/>
      <c r="D20" s="209"/>
      <c r="E20" s="212"/>
      <c r="F20" s="213"/>
      <c r="G20" s="213"/>
      <c r="H20" s="213"/>
      <c r="I20" s="213"/>
      <c r="J20" s="213"/>
    </row>
    <row r="21" spans="1:10" ht="17.25" thickBot="1" x14ac:dyDescent="0.35">
      <c r="A21" s="129">
        <v>8112</v>
      </c>
      <c r="B21" s="136" t="s">
        <v>786</v>
      </c>
      <c r="C21" s="137" t="s">
        <v>787</v>
      </c>
      <c r="D21" s="214"/>
      <c r="E21" s="212" t="s">
        <v>785</v>
      </c>
      <c r="F21" s="213"/>
      <c r="G21" s="213"/>
      <c r="H21" s="213"/>
      <c r="I21" s="213"/>
      <c r="J21" s="213"/>
    </row>
    <row r="22" spans="1:10" ht="17.25" thickBot="1" x14ac:dyDescent="0.35">
      <c r="A22" s="129">
        <v>8113</v>
      </c>
      <c r="B22" s="136" t="s">
        <v>788</v>
      </c>
      <c r="C22" s="137" t="s">
        <v>789</v>
      </c>
      <c r="D22" s="214"/>
      <c r="E22" s="212" t="s">
        <v>785</v>
      </c>
      <c r="F22" s="213"/>
      <c r="G22" s="213"/>
      <c r="H22" s="213"/>
      <c r="I22" s="213"/>
      <c r="J22" s="213"/>
    </row>
    <row r="23" spans="1:10" ht="33" x14ac:dyDescent="0.3">
      <c r="A23" s="129">
        <v>8120</v>
      </c>
      <c r="B23" s="130" t="s">
        <v>790</v>
      </c>
      <c r="C23" s="137"/>
      <c r="D23" s="209"/>
      <c r="E23" s="209"/>
      <c r="F23" s="210"/>
      <c r="G23" s="210"/>
      <c r="H23" s="210"/>
      <c r="I23" s="210"/>
      <c r="J23" s="210"/>
    </row>
    <row r="24" spans="1:10" x14ac:dyDescent="0.3">
      <c r="A24" s="129"/>
      <c r="B24" s="130" t="s">
        <v>154</v>
      </c>
      <c r="C24" s="137"/>
      <c r="D24" s="209"/>
      <c r="E24" s="212"/>
      <c r="F24" s="213"/>
      <c r="G24" s="213"/>
      <c r="H24" s="213"/>
      <c r="I24" s="213"/>
      <c r="J24" s="213"/>
    </row>
    <row r="25" spans="1:10" x14ac:dyDescent="0.3">
      <c r="A25" s="129">
        <v>8121</v>
      </c>
      <c r="B25" s="130" t="s">
        <v>791</v>
      </c>
      <c r="C25" s="137"/>
      <c r="D25" s="209"/>
      <c r="E25" s="212" t="s">
        <v>785</v>
      </c>
      <c r="F25" s="210"/>
      <c r="G25" s="210"/>
      <c r="H25" s="210"/>
      <c r="I25" s="210"/>
      <c r="J25" s="210"/>
    </row>
    <row r="26" spans="1:10" x14ac:dyDescent="0.3">
      <c r="A26" s="129"/>
      <c r="B26" s="130" t="s">
        <v>455</v>
      </c>
      <c r="C26" s="137"/>
      <c r="D26" s="209"/>
      <c r="E26" s="212"/>
      <c r="F26" s="213"/>
      <c r="G26" s="213"/>
      <c r="H26" s="213"/>
      <c r="I26" s="213"/>
      <c r="J26" s="213"/>
    </row>
    <row r="27" spans="1:10" x14ac:dyDescent="0.3">
      <c r="A27" s="129">
        <v>8122</v>
      </c>
      <c r="B27" s="134" t="s">
        <v>792</v>
      </c>
      <c r="C27" s="137" t="s">
        <v>793</v>
      </c>
      <c r="D27" s="209"/>
      <c r="E27" s="212" t="s">
        <v>785</v>
      </c>
      <c r="F27" s="210"/>
      <c r="G27" s="210"/>
      <c r="H27" s="210"/>
      <c r="I27" s="210"/>
      <c r="J27" s="210"/>
    </row>
    <row r="28" spans="1:10" x14ac:dyDescent="0.3">
      <c r="A28" s="129"/>
      <c r="B28" s="134" t="s">
        <v>455</v>
      </c>
      <c r="C28" s="137"/>
      <c r="D28" s="209"/>
      <c r="E28" s="212"/>
      <c r="F28" s="213"/>
      <c r="G28" s="213"/>
      <c r="H28" s="213"/>
      <c r="I28" s="213"/>
      <c r="J28" s="213"/>
    </row>
    <row r="29" spans="1:10" ht="17.25" thickBot="1" x14ac:dyDescent="0.35">
      <c r="A29" s="129">
        <v>8123</v>
      </c>
      <c r="B29" s="134" t="s">
        <v>794</v>
      </c>
      <c r="C29" s="137"/>
      <c r="D29" s="214"/>
      <c r="E29" s="212" t="s">
        <v>785</v>
      </c>
      <c r="F29" s="213"/>
      <c r="G29" s="213"/>
      <c r="H29" s="213"/>
      <c r="I29" s="213"/>
      <c r="J29" s="213"/>
    </row>
    <row r="30" spans="1:10" ht="17.25" thickBot="1" x14ac:dyDescent="0.35">
      <c r="A30" s="129">
        <v>8124</v>
      </c>
      <c r="B30" s="134" t="s">
        <v>795</v>
      </c>
      <c r="C30" s="137"/>
      <c r="D30" s="214"/>
      <c r="E30" s="212" t="s">
        <v>785</v>
      </c>
      <c r="F30" s="213"/>
      <c r="G30" s="213"/>
      <c r="H30" s="213"/>
      <c r="I30" s="213"/>
      <c r="J30" s="213"/>
    </row>
    <row r="31" spans="1:10" x14ac:dyDescent="0.3">
      <c r="A31" s="129">
        <v>8130</v>
      </c>
      <c r="B31" s="134" t="s">
        <v>796</v>
      </c>
      <c r="C31" s="137" t="s">
        <v>797</v>
      </c>
      <c r="D31" s="209"/>
      <c r="E31" s="212" t="s">
        <v>785</v>
      </c>
      <c r="F31" s="210"/>
      <c r="G31" s="210"/>
      <c r="H31" s="210"/>
      <c r="I31" s="210"/>
      <c r="J31" s="210"/>
    </row>
    <row r="32" spans="1:10" x14ac:dyDescent="0.3">
      <c r="A32" s="129"/>
      <c r="B32" s="134" t="s">
        <v>455</v>
      </c>
      <c r="C32" s="137"/>
      <c r="D32" s="209"/>
      <c r="E32" s="212"/>
      <c r="F32" s="213"/>
      <c r="G32" s="213"/>
      <c r="H32" s="213"/>
      <c r="I32" s="213"/>
      <c r="J32" s="213"/>
    </row>
    <row r="33" spans="1:10" ht="17.25" thickBot="1" x14ac:dyDescent="0.35">
      <c r="A33" s="129">
        <v>8131</v>
      </c>
      <c r="B33" s="134" t="s">
        <v>798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ht="17.25" thickBot="1" x14ac:dyDescent="0.35">
      <c r="A34" s="129">
        <v>8132</v>
      </c>
      <c r="B34" s="134" t="s">
        <v>799</v>
      </c>
      <c r="C34" s="137"/>
      <c r="D34" s="214"/>
      <c r="E34" s="212" t="s">
        <v>785</v>
      </c>
      <c r="F34" s="213"/>
      <c r="G34" s="213"/>
      <c r="H34" s="213"/>
      <c r="I34" s="213"/>
      <c r="J34" s="213"/>
    </row>
    <row r="35" spans="1:10" x14ac:dyDescent="0.3">
      <c r="A35" s="129">
        <v>8140</v>
      </c>
      <c r="B35" s="134" t="s">
        <v>800</v>
      </c>
      <c r="C35" s="137"/>
      <c r="D35" s="209"/>
      <c r="E35" s="209"/>
      <c r="F35" s="210"/>
      <c r="G35" s="210"/>
      <c r="H35" s="210"/>
      <c r="I35" s="210"/>
      <c r="J35" s="210"/>
    </row>
    <row r="36" spans="1:10" ht="17.25" thickBot="1" x14ac:dyDescent="0.35">
      <c r="A36" s="129"/>
      <c r="B36" s="130" t="s">
        <v>455</v>
      </c>
      <c r="C36" s="137"/>
      <c r="D36" s="209"/>
      <c r="E36" s="212"/>
      <c r="F36" s="213"/>
      <c r="G36" s="213"/>
      <c r="H36" s="213"/>
      <c r="I36" s="213"/>
      <c r="J36" s="213"/>
    </row>
    <row r="37" spans="1:10" x14ac:dyDescent="0.3">
      <c r="A37" s="129">
        <v>8141</v>
      </c>
      <c r="B37" s="134" t="s">
        <v>801</v>
      </c>
      <c r="C37" s="137" t="s">
        <v>793</v>
      </c>
      <c r="D37" s="215"/>
      <c r="E37" s="215"/>
      <c r="F37" s="216"/>
      <c r="G37" s="216"/>
      <c r="H37" s="216"/>
      <c r="I37" s="216"/>
      <c r="J37" s="216"/>
    </row>
    <row r="38" spans="1:10" x14ac:dyDescent="0.3">
      <c r="A38" s="129"/>
      <c r="B38" s="134" t="s">
        <v>455</v>
      </c>
      <c r="C38" s="137"/>
      <c r="D38" s="209"/>
      <c r="E38" s="212"/>
      <c r="F38" s="213"/>
      <c r="G38" s="213"/>
      <c r="H38" s="213"/>
      <c r="I38" s="213"/>
      <c r="J38" s="213"/>
    </row>
    <row r="39" spans="1:10" ht="17.25" thickBot="1" x14ac:dyDescent="0.35">
      <c r="A39" s="129">
        <v>8142</v>
      </c>
      <c r="B39" s="134" t="s">
        <v>802</v>
      </c>
      <c r="C39" s="137"/>
      <c r="D39" s="214"/>
      <c r="E39" s="212"/>
      <c r="F39" s="213" t="s">
        <v>785</v>
      </c>
      <c r="G39" s="212"/>
      <c r="H39" s="212"/>
      <c r="I39" s="212"/>
      <c r="J39" s="212"/>
    </row>
    <row r="40" spans="1:10" ht="17.25" thickBot="1" x14ac:dyDescent="0.35">
      <c r="A40" s="129">
        <v>8143</v>
      </c>
      <c r="B40" s="134" t="s">
        <v>803</v>
      </c>
      <c r="C40" s="137"/>
      <c r="D40" s="214"/>
      <c r="E40" s="217"/>
      <c r="F40" s="218"/>
      <c r="G40" s="217"/>
      <c r="H40" s="217"/>
      <c r="I40" s="217"/>
      <c r="J40" s="217"/>
    </row>
    <row r="41" spans="1:10" x14ac:dyDescent="0.3">
      <c r="A41" s="129">
        <v>8150</v>
      </c>
      <c r="B41" s="134" t="s">
        <v>804</v>
      </c>
      <c r="C41" s="137" t="s">
        <v>797</v>
      </c>
      <c r="D41" s="215"/>
      <c r="E41" s="215"/>
      <c r="F41" s="216"/>
      <c r="G41" s="215"/>
      <c r="H41" s="215"/>
      <c r="I41" s="215"/>
      <c r="J41" s="215"/>
    </row>
    <row r="42" spans="1:10" x14ac:dyDescent="0.3">
      <c r="A42" s="129"/>
      <c r="B42" s="134" t="s">
        <v>455</v>
      </c>
      <c r="C42" s="137"/>
      <c r="D42" s="209"/>
      <c r="E42" s="212"/>
      <c r="F42" s="213"/>
      <c r="G42" s="212"/>
      <c r="H42" s="212"/>
      <c r="I42" s="212"/>
      <c r="J42" s="212"/>
    </row>
    <row r="43" spans="1:10" ht="17.25" thickBot="1" x14ac:dyDescent="0.35">
      <c r="A43" s="129">
        <v>8151</v>
      </c>
      <c r="B43" s="134" t="s">
        <v>798</v>
      </c>
      <c r="C43" s="137"/>
      <c r="D43" s="214"/>
      <c r="E43" s="212"/>
      <c r="F43" s="213" t="s">
        <v>0</v>
      </c>
      <c r="G43" s="212"/>
      <c r="H43" s="212"/>
      <c r="I43" s="212"/>
      <c r="J43" s="212"/>
    </row>
    <row r="44" spans="1:10" ht="17.25" thickBot="1" x14ac:dyDescent="0.35">
      <c r="A44" s="129">
        <v>8152</v>
      </c>
      <c r="B44" s="134" t="s">
        <v>805</v>
      </c>
      <c r="C44" s="137"/>
      <c r="D44" s="214"/>
      <c r="E44" s="217"/>
      <c r="F44" s="218"/>
      <c r="G44" s="217"/>
      <c r="H44" s="217"/>
      <c r="I44" s="217"/>
      <c r="J44" s="217"/>
    </row>
    <row r="45" spans="1:10" ht="50.25" thickBot="1" x14ac:dyDescent="0.35">
      <c r="A45" s="129">
        <v>8160</v>
      </c>
      <c r="B45" s="134" t="s">
        <v>806</v>
      </c>
      <c r="C45" s="137"/>
      <c r="D45" s="219"/>
      <c r="E45" s="219"/>
      <c r="F45" s="220"/>
      <c r="G45" s="219"/>
      <c r="H45" s="219"/>
      <c r="I45" s="219"/>
      <c r="J45" s="219"/>
    </row>
    <row r="46" spans="1:10" ht="17.25" thickBot="1" x14ac:dyDescent="0.35">
      <c r="A46" s="129"/>
      <c r="B46" s="133" t="s">
        <v>154</v>
      </c>
      <c r="C46" s="137"/>
      <c r="D46" s="221"/>
      <c r="E46" s="222"/>
      <c r="F46" s="223"/>
      <c r="G46" s="222"/>
      <c r="H46" s="222"/>
      <c r="I46" s="222"/>
      <c r="J46" s="222"/>
    </row>
    <row r="47" spans="1:10" ht="17.25" thickBot="1" x14ac:dyDescent="0.35">
      <c r="A47" s="129">
        <v>8161</v>
      </c>
      <c r="B47" s="130" t="s">
        <v>807</v>
      </c>
      <c r="C47" s="137"/>
      <c r="D47" s="224"/>
      <c r="E47" s="225" t="s">
        <v>785</v>
      </c>
      <c r="F47" s="226"/>
      <c r="G47" s="226"/>
      <c r="H47" s="226"/>
      <c r="I47" s="226"/>
      <c r="J47" s="226"/>
    </row>
    <row r="48" spans="1:10" x14ac:dyDescent="0.3">
      <c r="A48" s="129"/>
      <c r="B48" s="130" t="s">
        <v>455</v>
      </c>
      <c r="C48" s="137"/>
      <c r="D48" s="206"/>
      <c r="E48" s="227"/>
      <c r="F48" s="208"/>
      <c r="G48" s="208"/>
      <c r="H48" s="208"/>
      <c r="I48" s="208"/>
      <c r="J48" s="208"/>
    </row>
    <row r="49" spans="1:10" ht="50.25" thickBot="1" x14ac:dyDescent="0.35">
      <c r="A49" s="129">
        <v>8162</v>
      </c>
      <c r="B49" s="134" t="s">
        <v>808</v>
      </c>
      <c r="C49" s="137" t="s">
        <v>809</v>
      </c>
      <c r="D49" s="214"/>
      <c r="E49" s="212" t="s">
        <v>785</v>
      </c>
      <c r="F49" s="213"/>
      <c r="G49" s="213"/>
      <c r="H49" s="213"/>
      <c r="I49" s="213"/>
      <c r="J49" s="213"/>
    </row>
    <row r="50" spans="1:10" ht="99.75" thickBot="1" x14ac:dyDescent="0.35">
      <c r="A50" s="129">
        <v>8163</v>
      </c>
      <c r="B50" s="134" t="s">
        <v>810</v>
      </c>
      <c r="C50" s="137" t="s">
        <v>809</v>
      </c>
      <c r="D50" s="214"/>
      <c r="E50" s="225" t="s">
        <v>785</v>
      </c>
      <c r="F50" s="228"/>
      <c r="G50" s="228"/>
      <c r="H50" s="228"/>
      <c r="I50" s="228"/>
      <c r="J50" s="228"/>
    </row>
    <row r="51" spans="1:10" ht="33.75" thickBot="1" x14ac:dyDescent="0.35">
      <c r="A51" s="129">
        <v>8164</v>
      </c>
      <c r="B51" s="134" t="s">
        <v>811</v>
      </c>
      <c r="C51" s="137" t="s">
        <v>812</v>
      </c>
      <c r="D51" s="214"/>
      <c r="E51" s="217" t="s">
        <v>785</v>
      </c>
      <c r="F51" s="218"/>
      <c r="G51" s="218"/>
      <c r="H51" s="218"/>
      <c r="I51" s="218"/>
      <c r="J51" s="218"/>
    </row>
    <row r="52" spans="1:10" ht="17.25" thickBot="1" x14ac:dyDescent="0.35">
      <c r="A52" s="129">
        <v>8170</v>
      </c>
      <c r="B52" s="130" t="s">
        <v>813</v>
      </c>
      <c r="C52" s="137"/>
      <c r="D52" s="229"/>
      <c r="E52" s="229"/>
      <c r="F52" s="230"/>
      <c r="G52" s="230"/>
      <c r="H52" s="230"/>
      <c r="I52" s="230"/>
      <c r="J52" s="230"/>
    </row>
    <row r="53" spans="1:10" x14ac:dyDescent="0.3">
      <c r="A53" s="129"/>
      <c r="B53" s="130" t="s">
        <v>455</v>
      </c>
      <c r="C53" s="137"/>
      <c r="D53" s="231"/>
      <c r="E53" s="227"/>
      <c r="F53" s="232"/>
      <c r="G53" s="232"/>
      <c r="H53" s="232"/>
      <c r="I53" s="232"/>
      <c r="J53" s="232"/>
    </row>
    <row r="54" spans="1:10" ht="33.75" thickBot="1" x14ac:dyDescent="0.35">
      <c r="A54" s="129">
        <v>8171</v>
      </c>
      <c r="B54" s="134" t="s">
        <v>814</v>
      </c>
      <c r="C54" s="137" t="s">
        <v>815</v>
      </c>
      <c r="D54" s="214"/>
      <c r="E54" s="233"/>
      <c r="F54" s="213"/>
      <c r="G54" s="213"/>
      <c r="H54" s="213"/>
      <c r="I54" s="213"/>
      <c r="J54" s="213"/>
    </row>
    <row r="55" spans="1:10" ht="17.25" thickBot="1" x14ac:dyDescent="0.35">
      <c r="A55" s="129">
        <v>8172</v>
      </c>
      <c r="B55" s="136" t="s">
        <v>816</v>
      </c>
      <c r="C55" s="137" t="s">
        <v>817</v>
      </c>
      <c r="D55" s="214"/>
      <c r="E55" s="234"/>
      <c r="F55" s="235"/>
      <c r="G55" s="235"/>
      <c r="H55" s="235"/>
      <c r="I55" s="235"/>
      <c r="J55" s="235"/>
    </row>
    <row r="56" spans="1:10" ht="33.75" thickBot="1" x14ac:dyDescent="0.35">
      <c r="A56" s="129">
        <v>8190</v>
      </c>
      <c r="B56" s="130" t="s">
        <v>818</v>
      </c>
      <c r="C56" s="129"/>
      <c r="D56" s="160"/>
      <c r="E56" s="224"/>
      <c r="F56" s="226"/>
      <c r="G56" s="226"/>
      <c r="H56" s="226"/>
      <c r="I56" s="226"/>
      <c r="J56" s="226"/>
    </row>
    <row r="57" spans="1:10" x14ac:dyDescent="0.3">
      <c r="A57" s="129"/>
      <c r="B57" s="130" t="s">
        <v>379</v>
      </c>
      <c r="C57" s="129"/>
      <c r="D57" s="236"/>
      <c r="E57" s="237"/>
      <c r="F57" s="238"/>
      <c r="G57" s="238"/>
      <c r="H57" s="238"/>
      <c r="I57" s="238"/>
      <c r="J57" s="238"/>
    </row>
    <row r="58" spans="1:10" ht="33" x14ac:dyDescent="0.3">
      <c r="A58" s="129">
        <v>8191</v>
      </c>
      <c r="B58" s="130" t="s">
        <v>819</v>
      </c>
      <c r="C58" s="129">
        <v>9320</v>
      </c>
      <c r="D58" s="239">
        <v>467080.0233</v>
      </c>
      <c r="E58" s="240">
        <v>467080.0233</v>
      </c>
      <c r="F58" s="241"/>
      <c r="G58" s="240">
        <v>467080.0233</v>
      </c>
      <c r="H58" s="240">
        <v>467080.0233</v>
      </c>
      <c r="I58" s="240">
        <v>467080.0233</v>
      </c>
      <c r="J58" s="240">
        <v>467080.0233</v>
      </c>
    </row>
    <row r="59" spans="1:10" x14ac:dyDescent="0.3">
      <c r="A59" s="129"/>
      <c r="B59" s="130" t="s">
        <v>156</v>
      </c>
      <c r="C59" s="129"/>
      <c r="D59" s="209"/>
      <c r="E59" s="233"/>
      <c r="F59" s="213"/>
      <c r="G59" s="233"/>
      <c r="H59" s="233"/>
      <c r="I59" s="233"/>
      <c r="J59" s="233"/>
    </row>
    <row r="60" spans="1:10" ht="66" x14ac:dyDescent="0.3">
      <c r="A60" s="129">
        <v>8192</v>
      </c>
      <c r="B60" s="134" t="s">
        <v>820</v>
      </c>
      <c r="C60" s="129"/>
      <c r="D60" s="239">
        <v>64980.442999999999</v>
      </c>
      <c r="E60" s="233">
        <v>64980.442999999999</v>
      </c>
      <c r="F60" s="242"/>
      <c r="G60" s="233">
        <v>64980.442999999999</v>
      </c>
      <c r="H60" s="233">
        <v>64980.442999999999</v>
      </c>
      <c r="I60" s="233">
        <v>64980.442999999999</v>
      </c>
      <c r="J60" s="233">
        <v>64980.442999999999</v>
      </c>
    </row>
    <row r="61" spans="1:10" ht="33.75" thickBot="1" x14ac:dyDescent="0.35">
      <c r="A61" s="129">
        <v>8193</v>
      </c>
      <c r="B61" s="134" t="s">
        <v>821</v>
      </c>
      <c r="C61" s="129"/>
      <c r="D61" s="209">
        <f>+D58-D60</f>
        <v>402099.58030000003</v>
      </c>
      <c r="E61" s="209">
        <f t="shared" ref="E61:J61" si="0">+E58-E60</f>
        <v>402099.58030000003</v>
      </c>
      <c r="F61" s="209"/>
      <c r="G61" s="209">
        <f t="shared" si="0"/>
        <v>402099.58030000003</v>
      </c>
      <c r="H61" s="209">
        <f t="shared" si="0"/>
        <v>402099.58030000003</v>
      </c>
      <c r="I61" s="209">
        <f t="shared" si="0"/>
        <v>402099.58030000003</v>
      </c>
      <c r="J61" s="209">
        <f t="shared" si="0"/>
        <v>402099.58030000003</v>
      </c>
    </row>
    <row r="62" spans="1:10" ht="33.75" thickBot="1" x14ac:dyDescent="0.35">
      <c r="A62" s="129">
        <v>8194</v>
      </c>
      <c r="B62" s="130" t="s">
        <v>822</v>
      </c>
      <c r="C62" s="135">
        <v>9330</v>
      </c>
      <c r="D62" s="224">
        <v>506779.04280000005</v>
      </c>
      <c r="E62" s="224"/>
      <c r="F62" s="226">
        <v>506779.04280000005</v>
      </c>
      <c r="G62" s="224">
        <v>506779.04280000005</v>
      </c>
      <c r="H62" s="224">
        <v>506779.04280000005</v>
      </c>
      <c r="I62" s="224">
        <v>506779.04280000005</v>
      </c>
      <c r="J62" s="224">
        <v>506779.04280000005</v>
      </c>
    </row>
    <row r="63" spans="1:10" x14ac:dyDescent="0.3">
      <c r="A63" s="129"/>
      <c r="B63" s="130" t="s">
        <v>156</v>
      </c>
      <c r="C63" s="135"/>
      <c r="D63" s="209"/>
      <c r="E63" s="212"/>
      <c r="F63" s="213"/>
      <c r="G63" s="212"/>
      <c r="H63" s="212"/>
      <c r="I63" s="212"/>
      <c r="J63" s="212"/>
    </row>
    <row r="64" spans="1:10" ht="50.25" thickBot="1" x14ac:dyDescent="0.35">
      <c r="A64" s="129">
        <v>8195</v>
      </c>
      <c r="B64" s="134" t="s">
        <v>823</v>
      </c>
      <c r="C64" s="135"/>
      <c r="D64" s="214">
        <f>+D62-D65</f>
        <v>104679.46250000002</v>
      </c>
      <c r="E64" s="212"/>
      <c r="F64" s="213">
        <v>104679.46250000002</v>
      </c>
      <c r="G64" s="213">
        <v>104679.46250000002</v>
      </c>
      <c r="H64" s="213">
        <v>104679.46250000002</v>
      </c>
      <c r="I64" s="213">
        <v>104679.46250000002</v>
      </c>
      <c r="J64" s="213">
        <v>104679.46250000002</v>
      </c>
    </row>
    <row r="65" spans="1:10" ht="50.25" thickBot="1" x14ac:dyDescent="0.35">
      <c r="A65" s="129">
        <v>8196</v>
      </c>
      <c r="B65" s="134" t="s">
        <v>824</v>
      </c>
      <c r="C65" s="135"/>
      <c r="D65" s="214">
        <v>402099.58030000003</v>
      </c>
      <c r="E65" s="212"/>
      <c r="F65" s="243">
        <v>402099.58030000003</v>
      </c>
      <c r="G65" s="243">
        <v>402099.58030000003</v>
      </c>
      <c r="H65" s="243">
        <v>402099.58030000003</v>
      </c>
      <c r="I65" s="243">
        <v>402099.58030000003</v>
      </c>
      <c r="J65" s="243">
        <v>402099.58030000003</v>
      </c>
    </row>
    <row r="66" spans="1:10" ht="33.75" thickBot="1" x14ac:dyDescent="0.35">
      <c r="A66" s="129">
        <v>8197</v>
      </c>
      <c r="B66" s="130" t="s">
        <v>825</v>
      </c>
      <c r="C66" s="135"/>
      <c r="D66" s="214"/>
      <c r="E66" s="244"/>
      <c r="F66" s="245"/>
      <c r="G66" s="132"/>
      <c r="H66" s="132"/>
      <c r="I66" s="132"/>
      <c r="J66" s="132"/>
    </row>
    <row r="67" spans="1:10" ht="50.25" thickBot="1" x14ac:dyDescent="0.35">
      <c r="A67" s="129">
        <v>8198</v>
      </c>
      <c r="B67" s="130" t="s">
        <v>826</v>
      </c>
      <c r="C67" s="135"/>
      <c r="D67" s="214"/>
      <c r="E67" s="212"/>
      <c r="F67" s="213"/>
      <c r="G67" s="132"/>
      <c r="H67" s="132"/>
      <c r="I67" s="132"/>
      <c r="J67" s="132"/>
    </row>
    <row r="68" spans="1:10" ht="66" x14ac:dyDescent="0.3">
      <c r="A68" s="129">
        <v>8199</v>
      </c>
      <c r="B68" s="130" t="s">
        <v>827</v>
      </c>
      <c r="C68" s="135"/>
      <c r="D68" s="211"/>
      <c r="E68" s="212"/>
      <c r="F68" s="213"/>
      <c r="G68" s="132"/>
      <c r="H68" s="132"/>
      <c r="I68" s="132"/>
      <c r="J68" s="132"/>
    </row>
    <row r="69" spans="1:10" ht="33" x14ac:dyDescent="0.3">
      <c r="A69" s="129" t="s">
        <v>828</v>
      </c>
      <c r="B69" s="134" t="s">
        <v>829</v>
      </c>
      <c r="C69" s="135"/>
      <c r="D69" s="211"/>
      <c r="E69" s="244"/>
      <c r="F69" s="213"/>
      <c r="G69" s="132"/>
      <c r="H69" s="132"/>
      <c r="I69" s="132"/>
      <c r="J69" s="132"/>
    </row>
    <row r="70" spans="1:10" x14ac:dyDescent="0.3">
      <c r="A70" s="129">
        <v>8200</v>
      </c>
      <c r="B70" s="130" t="s">
        <v>830</v>
      </c>
      <c r="C70" s="129"/>
      <c r="D70" s="209"/>
      <c r="E70" s="209"/>
      <c r="F70" s="210"/>
      <c r="G70" s="210"/>
      <c r="H70" s="210"/>
      <c r="I70" s="210"/>
      <c r="J70" s="210"/>
    </row>
    <row r="71" spans="1:10" x14ac:dyDescent="0.3">
      <c r="A71" s="129"/>
      <c r="B71" s="133" t="s">
        <v>154</v>
      </c>
      <c r="C71" s="129"/>
      <c r="D71" s="209"/>
      <c r="E71" s="233"/>
      <c r="F71" s="213"/>
      <c r="G71" s="213"/>
      <c r="H71" s="213"/>
      <c r="I71" s="213"/>
      <c r="J71" s="213"/>
    </row>
    <row r="72" spans="1:10" x14ac:dyDescent="0.3">
      <c r="A72" s="129">
        <v>8210</v>
      </c>
      <c r="B72" s="134" t="s">
        <v>831</v>
      </c>
      <c r="C72" s="129"/>
      <c r="D72" s="209"/>
      <c r="E72" s="209"/>
      <c r="F72" s="210"/>
      <c r="G72" s="210"/>
      <c r="H72" s="210"/>
      <c r="I72" s="210"/>
      <c r="J72" s="210"/>
    </row>
    <row r="73" spans="1:10" x14ac:dyDescent="0.3">
      <c r="A73" s="129"/>
      <c r="B73" s="134" t="s">
        <v>154</v>
      </c>
      <c r="C73" s="129"/>
      <c r="D73" s="209"/>
      <c r="E73" s="212"/>
      <c r="F73" s="213"/>
      <c r="G73" s="213"/>
      <c r="H73" s="213"/>
      <c r="I73" s="213"/>
      <c r="J73" s="213"/>
    </row>
    <row r="74" spans="1:10" ht="33" x14ac:dyDescent="0.3">
      <c r="A74" s="129">
        <v>8211</v>
      </c>
      <c r="B74" s="130" t="s">
        <v>784</v>
      </c>
      <c r="C74" s="129"/>
      <c r="D74" s="209"/>
      <c r="E74" s="212" t="s">
        <v>785</v>
      </c>
      <c r="F74" s="210"/>
      <c r="G74" s="210"/>
      <c r="H74" s="210"/>
      <c r="I74" s="210"/>
      <c r="J74" s="210"/>
    </row>
    <row r="75" spans="1:10" x14ac:dyDescent="0.3">
      <c r="A75" s="129"/>
      <c r="B75" s="130" t="s">
        <v>156</v>
      </c>
      <c r="C75" s="129"/>
      <c r="D75" s="209"/>
      <c r="E75" s="212"/>
      <c r="F75" s="213"/>
      <c r="G75" s="132"/>
      <c r="H75" s="132"/>
      <c r="I75" s="132"/>
      <c r="J75" s="132"/>
    </row>
    <row r="76" spans="1:10" ht="17.25" thickBot="1" x14ac:dyDescent="0.35">
      <c r="A76" s="129">
        <v>8212</v>
      </c>
      <c r="B76" s="136" t="s">
        <v>786</v>
      </c>
      <c r="C76" s="137" t="s">
        <v>832</v>
      </c>
      <c r="D76" s="214"/>
      <c r="E76" s="212" t="s">
        <v>785</v>
      </c>
      <c r="F76" s="213"/>
      <c r="G76" s="132"/>
      <c r="H76" s="132"/>
      <c r="I76" s="132"/>
      <c r="J76" s="132"/>
    </row>
    <row r="77" spans="1:10" ht="17.25" thickBot="1" x14ac:dyDescent="0.35">
      <c r="A77" s="129">
        <v>8213</v>
      </c>
      <c r="B77" s="136" t="s">
        <v>788</v>
      </c>
      <c r="C77" s="137" t="s">
        <v>833</v>
      </c>
      <c r="D77" s="214"/>
      <c r="E77" s="212" t="s">
        <v>785</v>
      </c>
      <c r="F77" s="213"/>
      <c r="G77" s="132"/>
      <c r="H77" s="132"/>
      <c r="I77" s="132"/>
      <c r="J77" s="132"/>
    </row>
    <row r="78" spans="1:10" ht="33" x14ac:dyDescent="0.3">
      <c r="A78" s="129">
        <v>8220</v>
      </c>
      <c r="B78" s="130" t="s">
        <v>834</v>
      </c>
      <c r="C78" s="129"/>
      <c r="D78" s="209"/>
      <c r="E78" s="209"/>
      <c r="F78" s="210"/>
      <c r="G78" s="210"/>
      <c r="H78" s="210"/>
      <c r="I78" s="210"/>
      <c r="J78" s="210"/>
    </row>
    <row r="79" spans="1:10" x14ac:dyDescent="0.3">
      <c r="A79" s="129"/>
      <c r="B79" s="130" t="s">
        <v>154</v>
      </c>
      <c r="C79" s="129"/>
      <c r="D79" s="209"/>
      <c r="E79" s="233"/>
      <c r="F79" s="213"/>
      <c r="G79" s="213"/>
      <c r="H79" s="213"/>
      <c r="I79" s="213"/>
      <c r="J79" s="213"/>
    </row>
    <row r="80" spans="1:10" x14ac:dyDescent="0.3">
      <c r="A80" s="129">
        <v>8221</v>
      </c>
      <c r="B80" s="130" t="s">
        <v>791</v>
      </c>
      <c r="C80" s="129"/>
      <c r="D80" s="209"/>
      <c r="E80" s="212" t="s">
        <v>785</v>
      </c>
      <c r="F80" s="210"/>
      <c r="G80" s="210"/>
      <c r="H80" s="210"/>
      <c r="I80" s="210"/>
      <c r="J80" s="210"/>
    </row>
    <row r="81" spans="1:10" x14ac:dyDescent="0.3">
      <c r="A81" s="129"/>
      <c r="B81" s="130" t="s">
        <v>455</v>
      </c>
      <c r="C81" s="129"/>
      <c r="D81" s="209"/>
      <c r="E81" s="212"/>
      <c r="F81" s="213"/>
      <c r="G81" s="132"/>
      <c r="H81" s="132"/>
      <c r="I81" s="132"/>
      <c r="J81" s="132"/>
    </row>
    <row r="82" spans="1:10" ht="17.25" thickBot="1" x14ac:dyDescent="0.35">
      <c r="A82" s="129">
        <v>8222</v>
      </c>
      <c r="B82" s="134" t="s">
        <v>792</v>
      </c>
      <c r="C82" s="137" t="s">
        <v>835</v>
      </c>
      <c r="D82" s="214"/>
      <c r="E82" s="212" t="s">
        <v>785</v>
      </c>
      <c r="F82" s="213"/>
      <c r="G82" s="132"/>
      <c r="H82" s="132"/>
      <c r="I82" s="132"/>
      <c r="J82" s="132"/>
    </row>
    <row r="83" spans="1:10" ht="17.25" thickBot="1" x14ac:dyDescent="0.35">
      <c r="A83" s="129">
        <v>8230</v>
      </c>
      <c r="B83" s="134" t="s">
        <v>796</v>
      </c>
      <c r="C83" s="137" t="s">
        <v>836</v>
      </c>
      <c r="D83" s="214"/>
      <c r="E83" s="212" t="s">
        <v>785</v>
      </c>
      <c r="F83" s="213"/>
      <c r="G83" s="132"/>
      <c r="H83" s="132"/>
      <c r="I83" s="132"/>
      <c r="J83" s="132"/>
    </row>
    <row r="84" spans="1:10" x14ac:dyDescent="0.3">
      <c r="A84" s="129">
        <v>8240</v>
      </c>
      <c r="B84" s="130" t="s">
        <v>800</v>
      </c>
      <c r="C84" s="129"/>
      <c r="D84" s="209"/>
      <c r="E84" s="209"/>
      <c r="F84" s="210"/>
      <c r="G84" s="210"/>
      <c r="H84" s="210"/>
      <c r="I84" s="210"/>
      <c r="J84" s="210"/>
    </row>
    <row r="85" spans="1:10" x14ac:dyDescent="0.3">
      <c r="A85" s="129"/>
      <c r="B85" s="130" t="s">
        <v>455</v>
      </c>
      <c r="C85" s="129"/>
      <c r="D85" s="209"/>
      <c r="E85" s="233"/>
      <c r="F85" s="213"/>
      <c r="G85" s="132"/>
      <c r="H85" s="132"/>
      <c r="I85" s="132"/>
      <c r="J85" s="132"/>
    </row>
    <row r="86" spans="1:10" ht="17.25" thickBot="1" x14ac:dyDescent="0.35">
      <c r="A86" s="129">
        <v>8241</v>
      </c>
      <c r="B86" s="134" t="s">
        <v>837</v>
      </c>
      <c r="C86" s="137" t="s">
        <v>835</v>
      </c>
      <c r="D86" s="214"/>
      <c r="E86" s="233"/>
      <c r="F86" s="213"/>
      <c r="G86" s="132"/>
      <c r="H86" s="132"/>
      <c r="I86" s="132"/>
      <c r="J86" s="132"/>
    </row>
    <row r="87" spans="1:10" ht="17.25" thickBot="1" x14ac:dyDescent="0.35">
      <c r="A87" s="129">
        <v>8250</v>
      </c>
      <c r="B87" s="134" t="s">
        <v>804</v>
      </c>
      <c r="C87" s="137" t="s">
        <v>836</v>
      </c>
      <c r="D87" s="214"/>
      <c r="E87" s="234"/>
      <c r="F87" s="235"/>
      <c r="G87" s="132"/>
      <c r="H87" s="132"/>
      <c r="I87" s="132"/>
      <c r="J87" s="132"/>
    </row>
  </sheetData>
  <protectedRanges>
    <protectedRange sqref="F77" name="Range23_1"/>
    <protectedRange sqref="F55:J55" name="Range21_1"/>
    <protectedRange sqref="E68:F69 F76:F77 F82:F83 E86:E87 D85:F85 D81:F81 D75:F75 D79:J79 D71:J71 D73:J73" name="Range5_1"/>
    <protectedRange sqref="E43:E44 D49 F33:J34 D36:J36 D38:J38 D32:J32 G39:J40 G42:J44 D46:J46 F49:J51 D48:J48 E39:E40 D42:F42" name="Range3_1"/>
    <protectedRange sqref="F21:J22 D24:J24 F29:J30 D28:J28 D26:J26 D20:J20 D16:J16 D14:J14" name="Range2_1"/>
    <protectedRange sqref="E54:J55 D57:J57 D53:J53 G58:J60 D59:J59 D63:J63 G64:J65 E58:E60 F64:F67" name="Range4_1"/>
    <protectedRange sqref="F54:J54" name="Range20_1"/>
    <protectedRange sqref="F49:J49" name="Range22_1"/>
    <protectedRange sqref="D18:J18" name="Range2_2_1"/>
  </protectedRanges>
  <mergeCells count="10">
    <mergeCell ref="G2:J2"/>
    <mergeCell ref="G3:J3"/>
    <mergeCell ref="G4:J4"/>
    <mergeCell ref="G5:J5"/>
    <mergeCell ref="E6:I6"/>
    <mergeCell ref="A8:J8"/>
    <mergeCell ref="A9:J9"/>
    <mergeCell ref="D10:D11"/>
    <mergeCell ref="E10:F10"/>
    <mergeCell ref="G10:J10"/>
  </mergeCells>
  <pageMargins left="1.45" right="0.2" top="0.25" bottom="0.25" header="0" footer="0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79"/>
  <sheetViews>
    <sheetView tabSelected="1" view="pageBreakPreview" zoomScaleSheetLayoutView="100" workbookViewId="0">
      <selection activeCell="J1" sqref="J1:M1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6384" width="9.140625" style="2"/>
  </cols>
  <sheetData>
    <row r="1" spans="1:13" s="90" customFormat="1" ht="27" customHeight="1" x14ac:dyDescent="0.25">
      <c r="A1" s="92"/>
      <c r="C1" s="92"/>
      <c r="E1" s="92"/>
      <c r="F1" s="92"/>
      <c r="G1" s="253"/>
      <c r="H1" s="253"/>
      <c r="I1" s="253"/>
      <c r="J1" s="300" t="s">
        <v>1041</v>
      </c>
      <c r="K1" s="300"/>
      <c r="L1" s="300"/>
      <c r="M1" s="300"/>
    </row>
    <row r="2" spans="1:13" s="90" customFormat="1" ht="13.5" customHeight="1" x14ac:dyDescent="0.25">
      <c r="A2" s="92"/>
      <c r="C2" s="92"/>
      <c r="E2" s="92"/>
      <c r="F2" s="92"/>
      <c r="G2" s="18"/>
      <c r="H2" s="18"/>
      <c r="I2" s="18"/>
      <c r="J2" s="288" t="s">
        <v>610</v>
      </c>
      <c r="K2" s="288"/>
      <c r="L2" s="288"/>
      <c r="M2" s="288"/>
    </row>
    <row r="3" spans="1:13" s="90" customFormat="1" ht="13.5" customHeight="1" x14ac:dyDescent="0.25">
      <c r="A3" s="92"/>
      <c r="C3" s="92"/>
      <c r="E3" s="92"/>
      <c r="F3" s="92"/>
      <c r="G3" s="263"/>
      <c r="H3" s="263"/>
      <c r="I3" s="263"/>
      <c r="J3" s="288" t="s">
        <v>867</v>
      </c>
      <c r="K3" s="288"/>
      <c r="L3" s="288"/>
      <c r="M3" s="288"/>
    </row>
    <row r="4" spans="1:13" s="90" customFormat="1" ht="13.5" customHeight="1" x14ac:dyDescent="0.25">
      <c r="A4" s="92"/>
      <c r="C4" s="92"/>
      <c r="E4" s="92"/>
      <c r="F4" s="92"/>
      <c r="G4" s="18"/>
      <c r="H4" s="18"/>
      <c r="I4" s="18"/>
      <c r="J4" s="288" t="s">
        <v>1042</v>
      </c>
      <c r="K4" s="288"/>
      <c r="L4" s="288"/>
      <c r="M4" s="288"/>
    </row>
    <row r="5" spans="1:13" s="19" customFormat="1" ht="12.75" customHeight="1" x14ac:dyDescent="0.25">
      <c r="A5" s="17"/>
      <c r="B5" s="18"/>
      <c r="C5" s="17"/>
      <c r="E5" s="262"/>
      <c r="F5" s="17"/>
      <c r="G5" s="264"/>
      <c r="H5" s="264"/>
      <c r="I5" s="264"/>
      <c r="J5" s="264"/>
      <c r="K5" s="264"/>
      <c r="L5" s="264"/>
      <c r="M5" s="264"/>
    </row>
    <row r="6" spans="1:13" ht="20.25" x14ac:dyDescent="0.35">
      <c r="A6" s="62" t="s">
        <v>142</v>
      </c>
      <c r="E6" s="332" t="s">
        <v>646</v>
      </c>
      <c r="F6" s="332"/>
      <c r="G6" s="332"/>
      <c r="H6" s="63"/>
      <c r="J6" s="152"/>
      <c r="K6" s="152"/>
      <c r="L6" s="152"/>
      <c r="M6" s="152"/>
    </row>
    <row r="7" spans="1:13" ht="54" customHeight="1" x14ac:dyDescent="0.35">
      <c r="A7" s="333" t="s">
        <v>611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</row>
    <row r="8" spans="1:13" ht="17.25" customHeight="1" x14ac:dyDescent="0.25">
      <c r="A8" s="327" t="s">
        <v>143</v>
      </c>
      <c r="B8" s="328" t="s">
        <v>144</v>
      </c>
      <c r="C8" s="335" t="s">
        <v>145</v>
      </c>
      <c r="D8" s="329" t="s">
        <v>146</v>
      </c>
      <c r="E8" s="330" t="s">
        <v>147</v>
      </c>
      <c r="F8" s="334" t="s">
        <v>148</v>
      </c>
      <c r="G8" s="336" t="s">
        <v>607</v>
      </c>
      <c r="H8" s="338" t="s">
        <v>149</v>
      </c>
      <c r="I8" s="338"/>
      <c r="J8" s="292" t="s">
        <v>372</v>
      </c>
      <c r="K8" s="293"/>
      <c r="L8" s="293"/>
      <c r="M8" s="294"/>
    </row>
    <row r="9" spans="1:13" ht="64.5" customHeight="1" x14ac:dyDescent="0.25">
      <c r="A9" s="327"/>
      <c r="B9" s="327"/>
      <c r="C9" s="327"/>
      <c r="D9" s="327"/>
      <c r="E9" s="331"/>
      <c r="F9" s="334"/>
      <c r="G9" s="337"/>
      <c r="H9" s="13" t="s">
        <v>150</v>
      </c>
      <c r="I9" s="13" t="s">
        <v>151</v>
      </c>
      <c r="J9" s="251" t="s">
        <v>191</v>
      </c>
      <c r="K9" s="251" t="s">
        <v>192</v>
      </c>
      <c r="L9" s="251" t="s">
        <v>193</v>
      </c>
      <c r="M9" s="251" t="s">
        <v>194</v>
      </c>
    </row>
    <row r="10" spans="1:13" x14ac:dyDescent="0.25">
      <c r="A10" s="64">
        <v>1</v>
      </c>
      <c r="B10" s="64">
        <v>2</v>
      </c>
      <c r="C10" s="64">
        <v>3</v>
      </c>
      <c r="D10" s="64">
        <v>4</v>
      </c>
      <c r="E10" s="76" t="s">
        <v>184</v>
      </c>
      <c r="F10" s="64"/>
      <c r="G10" s="64" t="s">
        <v>762</v>
      </c>
      <c r="H10" s="64">
        <v>7</v>
      </c>
      <c r="I10" s="64">
        <v>8</v>
      </c>
      <c r="J10" s="249">
        <v>7</v>
      </c>
      <c r="K10" s="250">
        <v>8</v>
      </c>
      <c r="L10" s="250">
        <v>9</v>
      </c>
      <c r="M10" s="250">
        <v>10</v>
      </c>
    </row>
    <row r="11" spans="1:13" ht="66.75" customHeight="1" x14ac:dyDescent="0.25">
      <c r="A11" s="64">
        <v>2000</v>
      </c>
      <c r="B11" s="64" t="s">
        <v>1</v>
      </c>
      <c r="C11" s="64" t="s">
        <v>0</v>
      </c>
      <c r="D11" s="64" t="s">
        <v>0</v>
      </c>
      <c r="E11" s="71" t="s">
        <v>152</v>
      </c>
      <c r="F11" s="64"/>
      <c r="G11" s="21">
        <f>G12+G124+G157+G213+G348+G403+G459+G533+G631+G700</f>
        <v>5645393.1547999997</v>
      </c>
      <c r="H11" s="21">
        <f>H12+H124+H157+H213+H348+H403+H459+H533+H631+H700+H767</f>
        <v>4621821.8119999999</v>
      </c>
      <c r="I11" s="21">
        <f>+I12+I124+I157+I213+I348+I403+I459+I533+I631+I700</f>
        <v>1370456.0427999997</v>
      </c>
      <c r="J11" s="21">
        <f>J12+J124+J157+J213+J348+J403+J459+J533+J631+J700</f>
        <v>2220222.6205936489</v>
      </c>
      <c r="K11" s="21">
        <f>K12+K124+K157+K213+K348+K403+K459+K533+K631+K700</f>
        <v>3351533.3783872998</v>
      </c>
      <c r="L11" s="21">
        <f>L12+L124+L157+L213+L348+L403+L459+L533+L631+L700</f>
        <v>4490653.7241650773</v>
      </c>
      <c r="M11" s="21">
        <f>M12+M124+M157+M213+M348+M403+M459+M533+M631+M700</f>
        <v>5645393.1547999997</v>
      </c>
    </row>
    <row r="12" spans="1:13" ht="66.75" customHeight="1" x14ac:dyDescent="0.25">
      <c r="A12" s="64">
        <v>2100</v>
      </c>
      <c r="B12" s="64" t="s">
        <v>2</v>
      </c>
      <c r="C12" s="64">
        <v>0</v>
      </c>
      <c r="D12" s="64">
        <v>0</v>
      </c>
      <c r="E12" s="71" t="s">
        <v>153</v>
      </c>
      <c r="F12" s="64"/>
      <c r="G12" s="21">
        <f>+G14+G62+G82+G88+G95+G108+G114</f>
        <v>820330.76199999964</v>
      </c>
      <c r="H12" s="21">
        <f>+H14+H62+H82+H88+H95+H108+H114</f>
        <v>790678.36199999962</v>
      </c>
      <c r="I12" s="21">
        <f>+I14+I62+I82+I88+I95+I108+I114</f>
        <v>29652.400000000001</v>
      </c>
      <c r="J12" s="21">
        <f>+J14+J60+J82+J88+J95+J108+J114</f>
        <v>244491.41696031802</v>
      </c>
      <c r="K12" s="21">
        <f>+K14+K60+K82+K88+K95+K108+K114</f>
        <v>448734.04742857144</v>
      </c>
      <c r="L12" s="21">
        <f>+L14+L60+L82+L88+L95+L108+L114</f>
        <v>659307.91646428546</v>
      </c>
      <c r="M12" s="21">
        <f>+M14+M60+M82+M88+M95+M108+M114</f>
        <v>820330.76199999964</v>
      </c>
    </row>
    <row r="13" spans="1:13" x14ac:dyDescent="0.25">
      <c r="A13" s="64"/>
      <c r="B13" s="64"/>
      <c r="C13" s="64"/>
      <c r="D13" s="64"/>
      <c r="E13" s="71" t="s">
        <v>154</v>
      </c>
      <c r="F13" s="64"/>
      <c r="G13" s="21"/>
      <c r="H13" s="21"/>
      <c r="I13" s="21"/>
      <c r="J13" s="21"/>
      <c r="K13" s="21"/>
      <c r="L13" s="21"/>
      <c r="M13" s="21"/>
    </row>
    <row r="14" spans="1:13" ht="68.25" customHeight="1" x14ac:dyDescent="0.25">
      <c r="A14" s="64">
        <v>2110</v>
      </c>
      <c r="B14" s="64" t="s">
        <v>2</v>
      </c>
      <c r="C14" s="64">
        <v>1</v>
      </c>
      <c r="D14" s="64">
        <v>0</v>
      </c>
      <c r="E14" s="71" t="s">
        <v>155</v>
      </c>
      <c r="F14" s="64"/>
      <c r="G14" s="21">
        <f>G16+G45+G49</f>
        <v>676420.76199999964</v>
      </c>
      <c r="H14" s="21">
        <f t="shared" ref="H14:M14" si="0">H16+H45+H49</f>
        <v>658928.36199999962</v>
      </c>
      <c r="I14" s="21">
        <f t="shared" si="0"/>
        <v>17492.400000000001</v>
      </c>
      <c r="J14" s="21">
        <f t="shared" si="0"/>
        <v>173994.11537301642</v>
      </c>
      <c r="K14" s="21">
        <f t="shared" si="0"/>
        <v>370855.79346031748</v>
      </c>
      <c r="L14" s="21">
        <f t="shared" si="0"/>
        <v>523136.01170238067</v>
      </c>
      <c r="M14" s="21">
        <f t="shared" si="0"/>
        <v>676420.76199999964</v>
      </c>
    </row>
    <row r="15" spans="1:13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</row>
    <row r="16" spans="1:13" ht="35.25" customHeight="1" x14ac:dyDescent="0.25">
      <c r="A16" s="64">
        <v>2111</v>
      </c>
      <c r="B16" s="64" t="s">
        <v>2</v>
      </c>
      <c r="C16" s="64">
        <v>1</v>
      </c>
      <c r="D16" s="64">
        <v>1</v>
      </c>
      <c r="E16" s="71" t="s">
        <v>157</v>
      </c>
      <c r="F16" s="64"/>
      <c r="G16" s="21">
        <f>SUM(G17:G44)</f>
        <v>676420.76199999964</v>
      </c>
      <c r="H16" s="21">
        <f t="shared" ref="H16:M16" si="1">SUM(H17:H44)</f>
        <v>658928.36199999962</v>
      </c>
      <c r="I16" s="21">
        <f t="shared" si="1"/>
        <v>17492.400000000001</v>
      </c>
      <c r="J16" s="21">
        <f t="shared" si="1"/>
        <v>173994.11537301642</v>
      </c>
      <c r="K16" s="21">
        <f t="shared" si="1"/>
        <v>370855.79346031748</v>
      </c>
      <c r="L16" s="21">
        <f t="shared" si="1"/>
        <v>523136.01170238067</v>
      </c>
      <c r="M16" s="21">
        <f t="shared" si="1"/>
        <v>676420.76199999964</v>
      </c>
    </row>
    <row r="17" spans="1:13" ht="35.25" customHeight="1" x14ac:dyDescent="0.25">
      <c r="A17" s="64"/>
      <c r="B17" s="64"/>
      <c r="C17" s="64"/>
      <c r="D17" s="64"/>
      <c r="E17" s="71" t="s">
        <v>158</v>
      </c>
      <c r="F17" s="64">
        <v>4111</v>
      </c>
      <c r="G17" s="21">
        <f>+H17+I17</f>
        <v>519558.033</v>
      </c>
      <c r="H17" s="21">
        <v>519558.033</v>
      </c>
      <c r="I17" s="21"/>
      <c r="J17" s="146">
        <v>114338.26196825464</v>
      </c>
      <c r="K17" s="146">
        <v>285961.9893492065</v>
      </c>
      <c r="L17" s="146">
        <v>395764.13379365101</v>
      </c>
      <c r="M17" s="146">
        <f t="shared" ref="M17:M44" si="2">+G17</f>
        <v>519558.033</v>
      </c>
    </row>
    <row r="18" spans="1:13" x14ac:dyDescent="0.25">
      <c r="A18" s="64"/>
      <c r="B18" s="64"/>
      <c r="C18" s="64"/>
      <c r="D18" s="64"/>
      <c r="E18" s="71" t="s">
        <v>1020</v>
      </c>
      <c r="F18" s="64" t="s">
        <v>21</v>
      </c>
      <c r="G18" s="21">
        <f t="shared" ref="G18:G37" si="3">SUM(H18:I18)</f>
        <v>0</v>
      </c>
      <c r="H18" s="21">
        <v>0</v>
      </c>
      <c r="I18" s="21"/>
      <c r="J18" s="146">
        <v>0</v>
      </c>
      <c r="K18" s="146">
        <v>0</v>
      </c>
      <c r="L18" s="146">
        <v>0</v>
      </c>
      <c r="M18" s="146">
        <f t="shared" si="2"/>
        <v>0</v>
      </c>
    </row>
    <row r="19" spans="1:13" x14ac:dyDescent="0.25">
      <c r="A19" s="64"/>
      <c r="B19" s="64"/>
      <c r="C19" s="64"/>
      <c r="D19" s="64"/>
      <c r="E19" s="72" t="s">
        <v>185</v>
      </c>
      <c r="F19" s="64">
        <v>4212</v>
      </c>
      <c r="G19" s="21">
        <f t="shared" si="3"/>
        <v>23126.0789999995</v>
      </c>
      <c r="H19" s="21">
        <v>23126.0789999995</v>
      </c>
      <c r="I19" s="21"/>
      <c r="J19" s="146">
        <v>7156.9565793649599</v>
      </c>
      <c r="K19" s="146">
        <v>12367.9231587299</v>
      </c>
      <c r="L19" s="146">
        <v>17663.007908729785</v>
      </c>
      <c r="M19" s="146">
        <f t="shared" si="2"/>
        <v>23126.0789999995</v>
      </c>
    </row>
    <row r="20" spans="1:13" x14ac:dyDescent="0.25">
      <c r="A20" s="64"/>
      <c r="B20" s="64"/>
      <c r="C20" s="64"/>
      <c r="D20" s="64"/>
      <c r="E20" s="71" t="s">
        <v>159</v>
      </c>
      <c r="F20" s="64">
        <v>4213</v>
      </c>
      <c r="G20" s="21">
        <f t="shared" si="3"/>
        <v>15684.55</v>
      </c>
      <c r="H20" s="21">
        <v>15684.55</v>
      </c>
      <c r="I20" s="21"/>
      <c r="J20" s="146">
        <v>8295.7111111111117</v>
      </c>
      <c r="K20" s="146">
        <v>10706.822222222221</v>
      </c>
      <c r="L20" s="146">
        <v>13156.77</v>
      </c>
      <c r="M20" s="146">
        <f t="shared" si="2"/>
        <v>15684.55</v>
      </c>
    </row>
    <row r="21" spans="1:13" x14ac:dyDescent="0.25">
      <c r="A21" s="64"/>
      <c r="B21" s="64"/>
      <c r="C21" s="64"/>
      <c r="D21" s="64"/>
      <c r="E21" s="71" t="s">
        <v>160</v>
      </c>
      <c r="F21" s="64">
        <v>4214</v>
      </c>
      <c r="G21" s="21">
        <f t="shared" si="3"/>
        <v>6371.5</v>
      </c>
      <c r="H21" s="21">
        <v>6371.5</v>
      </c>
      <c r="I21" s="21"/>
      <c r="J21" s="146">
        <v>1696.8968253968255</v>
      </c>
      <c r="K21" s="146">
        <v>3222.2936507936511</v>
      </c>
      <c r="L21" s="146">
        <v>4772.2936507936511</v>
      </c>
      <c r="M21" s="146">
        <f t="shared" si="2"/>
        <v>6371.5</v>
      </c>
    </row>
    <row r="22" spans="1:13" x14ac:dyDescent="0.25">
      <c r="A22" s="64"/>
      <c r="B22" s="64"/>
      <c r="C22" s="64"/>
      <c r="D22" s="64"/>
      <c r="E22" s="71" t="s">
        <v>161</v>
      </c>
      <c r="F22" s="64">
        <v>4215</v>
      </c>
      <c r="G22" s="21">
        <f t="shared" si="3"/>
        <v>3000</v>
      </c>
      <c r="H22" s="21">
        <v>3000</v>
      </c>
      <c r="I22" s="21"/>
      <c r="J22" s="146">
        <v>738.09523809523807</v>
      </c>
      <c r="K22" s="146">
        <v>1476.1904761904761</v>
      </c>
      <c r="L22" s="146">
        <v>2226.1904761904761</v>
      </c>
      <c r="M22" s="146">
        <f t="shared" si="2"/>
        <v>3000</v>
      </c>
    </row>
    <row r="23" spans="1:13" x14ac:dyDescent="0.25">
      <c r="A23" s="64"/>
      <c r="B23" s="64"/>
      <c r="C23" s="64"/>
      <c r="D23" s="64"/>
      <c r="E23" s="71" t="s">
        <v>609</v>
      </c>
      <c r="F23" s="64">
        <v>4216</v>
      </c>
      <c r="G23" s="21">
        <f t="shared" si="3"/>
        <v>400</v>
      </c>
      <c r="H23" s="21">
        <v>400</v>
      </c>
      <c r="I23" s="21"/>
      <c r="J23" s="146">
        <v>98.412698412698404</v>
      </c>
      <c r="K23" s="146">
        <v>196.82539682539681</v>
      </c>
      <c r="L23" s="146">
        <v>296.82539682539681</v>
      </c>
      <c r="M23" s="146">
        <f t="shared" si="2"/>
        <v>400</v>
      </c>
    </row>
    <row r="24" spans="1:13" x14ac:dyDescent="0.25">
      <c r="A24" s="64"/>
      <c r="B24" s="64"/>
      <c r="C24" s="64"/>
      <c r="D24" s="64"/>
      <c r="E24" s="71" t="s">
        <v>162</v>
      </c>
      <c r="F24" s="64">
        <v>4217</v>
      </c>
      <c r="G24" s="21">
        <f t="shared" si="3"/>
        <v>0</v>
      </c>
      <c r="H24" s="21">
        <v>0</v>
      </c>
      <c r="I24" s="21"/>
      <c r="J24" s="146">
        <v>0</v>
      </c>
      <c r="K24" s="146">
        <v>0</v>
      </c>
      <c r="L24" s="146">
        <v>0</v>
      </c>
      <c r="M24" s="146">
        <f t="shared" si="2"/>
        <v>0</v>
      </c>
    </row>
    <row r="25" spans="1:13" x14ac:dyDescent="0.25">
      <c r="A25" s="64"/>
      <c r="B25" s="64"/>
      <c r="C25" s="64"/>
      <c r="D25" s="64"/>
      <c r="E25" s="71" t="s">
        <v>163</v>
      </c>
      <c r="F25" s="64">
        <v>4221</v>
      </c>
      <c r="G25" s="21">
        <f t="shared" si="3"/>
        <v>1500</v>
      </c>
      <c r="H25" s="21">
        <v>1500</v>
      </c>
      <c r="I25" s="21"/>
      <c r="J25" s="146">
        <v>369.04761904761904</v>
      </c>
      <c r="K25" s="146">
        <v>738.09523809523807</v>
      </c>
      <c r="L25" s="146">
        <v>1113.0952380952381</v>
      </c>
      <c r="M25" s="146">
        <f t="shared" si="2"/>
        <v>1500</v>
      </c>
    </row>
    <row r="26" spans="1:13" x14ac:dyDescent="0.25">
      <c r="A26" s="64"/>
      <c r="B26" s="64"/>
      <c r="C26" s="64"/>
      <c r="D26" s="64"/>
      <c r="E26" s="71" t="s">
        <v>164</v>
      </c>
      <c r="F26" s="64">
        <v>4222</v>
      </c>
      <c r="G26" s="21">
        <f t="shared" si="3"/>
        <v>2500</v>
      </c>
      <c r="H26" s="21">
        <v>2500</v>
      </c>
      <c r="I26" s="21"/>
      <c r="J26" s="146">
        <v>615.07936507936506</v>
      </c>
      <c r="K26" s="146">
        <v>1230.1587301587301</v>
      </c>
      <c r="L26" s="146">
        <v>1855.1587301587301</v>
      </c>
      <c r="M26" s="146">
        <f t="shared" si="2"/>
        <v>2500</v>
      </c>
    </row>
    <row r="27" spans="1:13" x14ac:dyDescent="0.25">
      <c r="A27" s="64"/>
      <c r="B27" s="64"/>
      <c r="C27" s="64"/>
      <c r="D27" s="64"/>
      <c r="E27" s="71" t="s">
        <v>1021</v>
      </c>
      <c r="F27" s="64" t="s">
        <v>35</v>
      </c>
      <c r="G27" s="21">
        <f t="shared" si="3"/>
        <v>10000</v>
      </c>
      <c r="H27" s="21">
        <v>10000</v>
      </c>
      <c r="I27" s="21"/>
      <c r="J27" s="146">
        <v>4182.5396825397347</v>
      </c>
      <c r="K27" s="146">
        <v>4920.6349206349723</v>
      </c>
      <c r="L27" s="146">
        <v>7226.1904761902988</v>
      </c>
      <c r="M27" s="146">
        <f t="shared" si="2"/>
        <v>10000</v>
      </c>
    </row>
    <row r="28" spans="1:13" x14ac:dyDescent="0.25">
      <c r="A28" s="64"/>
      <c r="B28" s="64"/>
      <c r="C28" s="64"/>
      <c r="D28" s="64"/>
      <c r="E28" s="71" t="s">
        <v>165</v>
      </c>
      <c r="F28" s="64">
        <v>4234</v>
      </c>
      <c r="G28" s="21">
        <f t="shared" si="3"/>
        <v>5466</v>
      </c>
      <c r="H28" s="21">
        <v>5466</v>
      </c>
      <c r="I28" s="21"/>
      <c r="J28" s="146">
        <v>1696.1587301587301</v>
      </c>
      <c r="K28" s="146">
        <v>2926.3174603174602</v>
      </c>
      <c r="L28" s="146">
        <v>4176.3174603174602</v>
      </c>
      <c r="M28" s="146">
        <f t="shared" si="2"/>
        <v>5466</v>
      </c>
    </row>
    <row r="29" spans="1:13" x14ac:dyDescent="0.25">
      <c r="A29" s="64"/>
      <c r="B29" s="64"/>
      <c r="C29" s="64"/>
      <c r="D29" s="64"/>
      <c r="E29" s="71" t="s">
        <v>166</v>
      </c>
      <c r="F29" s="64">
        <v>4237</v>
      </c>
      <c r="G29" s="21">
        <f t="shared" si="3"/>
        <v>15147.1</v>
      </c>
      <c r="H29" s="21">
        <v>15147.1</v>
      </c>
      <c r="I29" s="21"/>
      <c r="J29" s="146">
        <v>6476.465079365079</v>
      </c>
      <c r="K29" s="146">
        <v>9305.8301587301576</v>
      </c>
      <c r="L29" s="146">
        <v>12180.830158730159</v>
      </c>
      <c r="M29" s="146">
        <f t="shared" si="2"/>
        <v>15147.1</v>
      </c>
    </row>
    <row r="30" spans="1:13" x14ac:dyDescent="0.25">
      <c r="A30" s="64"/>
      <c r="B30" s="64"/>
      <c r="C30" s="64"/>
      <c r="D30" s="64"/>
      <c r="E30" s="71" t="s">
        <v>167</v>
      </c>
      <c r="F30" s="64">
        <v>4239</v>
      </c>
      <c r="G30" s="21">
        <f t="shared" si="3"/>
        <v>8980</v>
      </c>
      <c r="H30" s="21">
        <v>8980</v>
      </c>
      <c r="I30" s="21"/>
      <c r="J30" s="146">
        <v>4418.7301587301581</v>
      </c>
      <c r="K30" s="146">
        <f>+G30/252*124</f>
        <v>4418.7301587301581</v>
      </c>
      <c r="L30" s="146">
        <v>8980</v>
      </c>
      <c r="M30" s="146">
        <f t="shared" si="2"/>
        <v>8980</v>
      </c>
    </row>
    <row r="31" spans="1:13" x14ac:dyDescent="0.25">
      <c r="A31" s="64"/>
      <c r="B31" s="64"/>
      <c r="C31" s="64"/>
      <c r="D31" s="64"/>
      <c r="E31" s="71" t="s">
        <v>168</v>
      </c>
      <c r="F31" s="64">
        <v>4241</v>
      </c>
      <c r="G31" s="21">
        <f t="shared" si="3"/>
        <v>15000</v>
      </c>
      <c r="H31" s="21">
        <v>15000</v>
      </c>
      <c r="I31" s="21"/>
      <c r="J31" s="146">
        <v>3690.4761904761904</v>
      </c>
      <c r="K31" s="146">
        <v>7380.9523809523807</v>
      </c>
      <c r="L31" s="146">
        <v>11130.952380952382</v>
      </c>
      <c r="M31" s="146">
        <f t="shared" si="2"/>
        <v>15000</v>
      </c>
    </row>
    <row r="32" spans="1:13" ht="27" x14ac:dyDescent="0.25">
      <c r="A32" s="64"/>
      <c r="B32" s="64"/>
      <c r="C32" s="64"/>
      <c r="D32" s="64"/>
      <c r="E32" s="71" t="s">
        <v>1022</v>
      </c>
      <c r="F32" s="64" t="s">
        <v>42</v>
      </c>
      <c r="G32" s="21">
        <f t="shared" si="3"/>
        <v>0</v>
      </c>
      <c r="H32" s="21">
        <v>0</v>
      </c>
      <c r="I32" s="21"/>
      <c r="J32" s="146">
        <v>0</v>
      </c>
      <c r="K32" s="146">
        <v>0</v>
      </c>
      <c r="L32" s="146">
        <v>0</v>
      </c>
      <c r="M32" s="146">
        <f t="shared" si="2"/>
        <v>0</v>
      </c>
    </row>
    <row r="33" spans="1:13" x14ac:dyDescent="0.25">
      <c r="A33" s="64"/>
      <c r="B33" s="64"/>
      <c r="C33" s="64"/>
      <c r="D33" s="64"/>
      <c r="E33" s="71" t="s">
        <v>169</v>
      </c>
      <c r="F33" s="64">
        <v>4252</v>
      </c>
      <c r="G33" s="21">
        <f t="shared" si="3"/>
        <v>1544</v>
      </c>
      <c r="H33" s="21">
        <v>1544</v>
      </c>
      <c r="I33" s="21"/>
      <c r="J33" s="146">
        <v>413.04761904761904</v>
      </c>
      <c r="K33" s="146">
        <v>782.09523809523807</v>
      </c>
      <c r="L33" s="146">
        <v>1157.0952380952381</v>
      </c>
      <c r="M33" s="146">
        <f t="shared" si="2"/>
        <v>1544</v>
      </c>
    </row>
    <row r="34" spans="1:13" x14ac:dyDescent="0.25">
      <c r="A34" s="64"/>
      <c r="B34" s="64"/>
      <c r="C34" s="64"/>
      <c r="D34" s="64"/>
      <c r="E34" s="71" t="s">
        <v>170</v>
      </c>
      <c r="F34" s="64">
        <v>4261</v>
      </c>
      <c r="G34" s="21">
        <f t="shared" si="3"/>
        <v>5000</v>
      </c>
      <c r="H34" s="21">
        <v>5000</v>
      </c>
      <c r="I34" s="21"/>
      <c r="J34" s="146">
        <v>1230.1587301587301</v>
      </c>
      <c r="K34" s="146">
        <v>2460.3174603174602</v>
      </c>
      <c r="L34" s="146">
        <v>3710.3174603174602</v>
      </c>
      <c r="M34" s="146">
        <f t="shared" si="2"/>
        <v>5000</v>
      </c>
    </row>
    <row r="35" spans="1:13" x14ac:dyDescent="0.25">
      <c r="A35" s="64"/>
      <c r="B35" s="64"/>
      <c r="C35" s="64"/>
      <c r="D35" s="64"/>
      <c r="E35" s="71" t="s">
        <v>171</v>
      </c>
      <c r="F35" s="64">
        <v>4264</v>
      </c>
      <c r="G35" s="21">
        <f t="shared" si="3"/>
        <v>19128.8</v>
      </c>
      <c r="H35" s="21">
        <v>19128.8</v>
      </c>
      <c r="I35" s="21"/>
      <c r="J35" s="146">
        <v>9412.5841269841276</v>
      </c>
      <c r="K35" s="146">
        <f>+G35/252*124</f>
        <v>9412.5841269841276</v>
      </c>
      <c r="L35" s="146">
        <v>19128.8</v>
      </c>
      <c r="M35" s="146">
        <f t="shared" si="2"/>
        <v>19128.8</v>
      </c>
    </row>
    <row r="36" spans="1:13" x14ac:dyDescent="0.25">
      <c r="A36" s="64"/>
      <c r="B36" s="64"/>
      <c r="C36" s="64"/>
      <c r="D36" s="64"/>
      <c r="E36" s="71" t="s">
        <v>172</v>
      </c>
      <c r="F36" s="64">
        <v>4269</v>
      </c>
      <c r="G36" s="21">
        <f t="shared" si="3"/>
        <v>4472</v>
      </c>
      <c r="H36" s="21">
        <v>4472</v>
      </c>
      <c r="I36" s="21"/>
      <c r="J36" s="146">
        <v>2440.2539682539682</v>
      </c>
      <c r="K36" s="146">
        <v>2440.2539682539682</v>
      </c>
      <c r="L36" s="146">
        <v>3440.2539682539682</v>
      </c>
      <c r="M36" s="146">
        <f t="shared" si="2"/>
        <v>4472</v>
      </c>
    </row>
    <row r="37" spans="1:13" ht="40.5" customHeight="1" x14ac:dyDescent="0.25">
      <c r="A37" s="64"/>
      <c r="B37" s="64"/>
      <c r="C37" s="64"/>
      <c r="D37" s="64"/>
      <c r="E37" s="71" t="s">
        <v>173</v>
      </c>
      <c r="F37" s="64">
        <v>4823</v>
      </c>
      <c r="G37" s="21">
        <f t="shared" si="3"/>
        <v>2050.3000000000002</v>
      </c>
      <c r="H37" s="21">
        <v>2050.3000000000002</v>
      </c>
      <c r="I37" s="21"/>
      <c r="J37" s="146">
        <v>542.363492063492</v>
      </c>
      <c r="K37" s="146">
        <v>1034.4269841269841</v>
      </c>
      <c r="L37" s="146">
        <v>1534.4269841269841</v>
      </c>
      <c r="M37" s="146">
        <f t="shared" si="2"/>
        <v>2050.3000000000002</v>
      </c>
    </row>
    <row r="38" spans="1:13" x14ac:dyDescent="0.25">
      <c r="A38" s="64"/>
      <c r="B38" s="64"/>
      <c r="C38" s="64"/>
      <c r="D38" s="64"/>
      <c r="E38" s="71" t="s">
        <v>174</v>
      </c>
      <c r="F38" s="64">
        <v>4861</v>
      </c>
      <c r="G38" s="21">
        <v>0</v>
      </c>
      <c r="H38" s="21">
        <f>+G38</f>
        <v>0</v>
      </c>
      <c r="I38" s="21"/>
      <c r="J38" s="146">
        <v>0</v>
      </c>
      <c r="K38" s="146">
        <v>0</v>
      </c>
      <c r="L38" s="146">
        <v>0</v>
      </c>
      <c r="M38" s="146">
        <f t="shared" si="2"/>
        <v>0</v>
      </c>
    </row>
    <row r="39" spans="1:13" x14ac:dyDescent="0.25">
      <c r="A39" s="64"/>
      <c r="B39" s="64"/>
      <c r="C39" s="64"/>
      <c r="D39" s="64"/>
      <c r="E39" s="71" t="s">
        <v>175</v>
      </c>
      <c r="F39" s="64">
        <v>5111</v>
      </c>
      <c r="G39" s="21">
        <v>0</v>
      </c>
      <c r="H39" s="21"/>
      <c r="I39" s="21">
        <f t="shared" ref="I39:I44" si="4">+G39</f>
        <v>0</v>
      </c>
      <c r="J39" s="146">
        <v>0</v>
      </c>
      <c r="K39" s="146">
        <v>0</v>
      </c>
      <c r="L39" s="146">
        <v>0</v>
      </c>
      <c r="M39" s="146">
        <f t="shared" si="2"/>
        <v>0</v>
      </c>
    </row>
    <row r="40" spans="1:13" ht="27" x14ac:dyDescent="0.25">
      <c r="A40" s="64"/>
      <c r="B40" s="64"/>
      <c r="C40" s="64"/>
      <c r="D40" s="64"/>
      <c r="E40" s="71" t="s">
        <v>615</v>
      </c>
      <c r="F40" s="64" t="s">
        <v>92</v>
      </c>
      <c r="G40" s="21">
        <f>+I40</f>
        <v>862.4</v>
      </c>
      <c r="H40" s="21"/>
      <c r="I40" s="21">
        <v>862.4</v>
      </c>
      <c r="J40" s="146">
        <v>862.4</v>
      </c>
      <c r="K40" s="146">
        <v>862.4</v>
      </c>
      <c r="L40" s="146">
        <v>862.4</v>
      </c>
      <c r="M40" s="146">
        <f t="shared" si="2"/>
        <v>862.4</v>
      </c>
    </row>
    <row r="41" spans="1:13" x14ac:dyDescent="0.25">
      <c r="A41" s="64"/>
      <c r="B41" s="64"/>
      <c r="C41" s="64"/>
      <c r="D41" s="64"/>
      <c r="E41" s="73" t="s">
        <v>177</v>
      </c>
      <c r="F41" s="64">
        <v>5121</v>
      </c>
      <c r="G41" s="21">
        <v>0</v>
      </c>
      <c r="H41" s="21"/>
      <c r="I41" s="21">
        <v>0</v>
      </c>
      <c r="J41" s="146">
        <v>0</v>
      </c>
      <c r="K41" s="146">
        <v>0</v>
      </c>
      <c r="L41" s="146">
        <v>0</v>
      </c>
      <c r="M41" s="146">
        <f t="shared" si="2"/>
        <v>0</v>
      </c>
    </row>
    <row r="42" spans="1:13" ht="40.5" customHeight="1" x14ac:dyDescent="0.25">
      <c r="A42" s="64"/>
      <c r="B42" s="64"/>
      <c r="C42" s="64"/>
      <c r="D42" s="64"/>
      <c r="E42" s="71" t="s">
        <v>178</v>
      </c>
      <c r="F42" s="64">
        <v>5122</v>
      </c>
      <c r="G42" s="21">
        <f>SUM(H42:I42)</f>
        <v>16630</v>
      </c>
      <c r="H42" s="21"/>
      <c r="I42" s="21">
        <v>16630</v>
      </c>
      <c r="J42" s="146">
        <v>5320.4761904761908</v>
      </c>
      <c r="K42" s="146">
        <v>9010.9523809523816</v>
      </c>
      <c r="L42" s="146">
        <v>12760.952380952382</v>
      </c>
      <c r="M42" s="146">
        <f t="shared" si="2"/>
        <v>16630</v>
      </c>
    </row>
    <row r="43" spans="1:13" ht="48.75" customHeight="1" x14ac:dyDescent="0.25">
      <c r="A43" s="64"/>
      <c r="B43" s="64"/>
      <c r="C43" s="64"/>
      <c r="D43" s="64"/>
      <c r="E43" s="71" t="s">
        <v>614</v>
      </c>
      <c r="F43" s="64">
        <v>5132</v>
      </c>
      <c r="G43" s="21">
        <v>0</v>
      </c>
      <c r="H43" s="21"/>
      <c r="I43" s="21">
        <f t="shared" si="4"/>
        <v>0</v>
      </c>
      <c r="J43" s="146">
        <f>+G43/252*62</f>
        <v>0</v>
      </c>
      <c r="K43" s="146">
        <f>+G43/252*124</f>
        <v>0</v>
      </c>
      <c r="L43" s="146">
        <f>+G43/252*187</f>
        <v>0</v>
      </c>
      <c r="M43" s="146">
        <f t="shared" si="2"/>
        <v>0</v>
      </c>
    </row>
    <row r="44" spans="1:13" x14ac:dyDescent="0.25">
      <c r="A44" s="64"/>
      <c r="B44" s="64"/>
      <c r="C44" s="64"/>
      <c r="E44" s="71" t="s">
        <v>555</v>
      </c>
      <c r="F44" s="64">
        <v>5129</v>
      </c>
      <c r="G44" s="21">
        <v>0</v>
      </c>
      <c r="H44" s="21"/>
      <c r="I44" s="21">
        <f t="shared" si="4"/>
        <v>0</v>
      </c>
      <c r="J44" s="146">
        <f>+G44/252*62</f>
        <v>0</v>
      </c>
      <c r="K44" s="146">
        <f>+G44/252*124</f>
        <v>0</v>
      </c>
      <c r="L44" s="146">
        <f>+G44/252*187</f>
        <v>0</v>
      </c>
      <c r="M44" s="146">
        <f t="shared" si="2"/>
        <v>0</v>
      </c>
    </row>
    <row r="45" spans="1:13" ht="27" x14ac:dyDescent="0.25">
      <c r="A45" s="64">
        <v>2112</v>
      </c>
      <c r="B45" s="64" t="s">
        <v>2</v>
      </c>
      <c r="C45" s="64">
        <v>1</v>
      </c>
      <c r="D45" s="64">
        <v>2</v>
      </c>
      <c r="E45" s="71" t="s">
        <v>179</v>
      </c>
      <c r="F45" s="64"/>
      <c r="G45" s="21"/>
      <c r="H45" s="21"/>
      <c r="I45" s="21"/>
      <c r="J45" s="21"/>
      <c r="K45" s="21"/>
      <c r="L45" s="21"/>
      <c r="M45" s="21"/>
    </row>
    <row r="46" spans="1:13" ht="40.5" x14ac:dyDescent="0.25">
      <c r="A46" s="64"/>
      <c r="B46" s="64"/>
      <c r="C46" s="64"/>
      <c r="D46" s="64"/>
      <c r="E46" s="71" t="s">
        <v>180</v>
      </c>
      <c r="F46" s="64"/>
      <c r="G46" s="21"/>
      <c r="H46" s="21"/>
      <c r="I46" s="21"/>
      <c r="J46" s="21"/>
      <c r="K46" s="21"/>
      <c r="L46" s="21"/>
      <c r="M46" s="21"/>
    </row>
    <row r="47" spans="1:13" ht="49.5" customHeight="1" x14ac:dyDescent="0.25">
      <c r="A47" s="64"/>
      <c r="B47" s="64"/>
      <c r="C47" s="64"/>
      <c r="D47" s="64"/>
      <c r="E47" s="265"/>
      <c r="F47" s="64"/>
      <c r="G47" s="21"/>
      <c r="H47" s="21"/>
      <c r="I47" s="21"/>
      <c r="J47" s="21"/>
      <c r="K47" s="21"/>
      <c r="L47" s="21"/>
      <c r="M47" s="21"/>
    </row>
    <row r="48" spans="1:13" x14ac:dyDescent="0.25">
      <c r="A48" s="64">
        <v>2113</v>
      </c>
      <c r="B48" s="64" t="s">
        <v>2</v>
      </c>
      <c r="C48" s="64">
        <v>1</v>
      </c>
      <c r="D48" s="64">
        <v>3</v>
      </c>
      <c r="E48" s="265"/>
      <c r="F48" s="64"/>
      <c r="G48" s="21"/>
      <c r="H48" s="21"/>
      <c r="I48" s="21"/>
      <c r="J48" s="21"/>
      <c r="K48" s="21"/>
      <c r="L48" s="21"/>
      <c r="M48" s="21"/>
    </row>
    <row r="49" spans="1:13" x14ac:dyDescent="0.25">
      <c r="A49" s="64"/>
      <c r="B49" s="64"/>
      <c r="C49" s="64"/>
      <c r="D49" s="64"/>
      <c r="E49" s="71" t="s">
        <v>186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x14ac:dyDescent="0.25">
      <c r="A51" s="64"/>
      <c r="B51" s="64"/>
      <c r="C51" s="64"/>
      <c r="D51" s="64"/>
      <c r="E51" s="71" t="s">
        <v>187</v>
      </c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2120</v>
      </c>
      <c r="B52" s="64" t="s">
        <v>2</v>
      </c>
      <c r="C52" s="64">
        <v>2</v>
      </c>
      <c r="D52" s="64">
        <v>0</v>
      </c>
      <c r="E52" s="71" t="s">
        <v>156</v>
      </c>
      <c r="F52" s="64"/>
      <c r="G52" s="21"/>
      <c r="H52" s="21"/>
      <c r="I52" s="21"/>
      <c r="J52" s="21"/>
      <c r="K52" s="21"/>
      <c r="L52" s="21"/>
      <c r="M52" s="21"/>
    </row>
    <row r="53" spans="1:13" ht="53.25" customHeight="1" x14ac:dyDescent="0.25">
      <c r="A53" s="64"/>
      <c r="B53" s="64"/>
      <c r="C53" s="64"/>
      <c r="D53" s="64"/>
      <c r="E53" s="265" t="s">
        <v>187</v>
      </c>
      <c r="F53" s="64"/>
      <c r="G53" s="21"/>
      <c r="H53" s="21"/>
      <c r="I53" s="21"/>
      <c r="J53" s="21"/>
      <c r="K53" s="21"/>
      <c r="L53" s="21"/>
      <c r="M53" s="21"/>
    </row>
    <row r="54" spans="1:13" x14ac:dyDescent="0.25">
      <c r="A54" s="64">
        <v>2121</v>
      </c>
      <c r="B54" s="64" t="s">
        <v>2</v>
      </c>
      <c r="C54" s="64">
        <v>2</v>
      </c>
      <c r="D54" s="64">
        <v>1</v>
      </c>
      <c r="E54" s="265" t="s">
        <v>189</v>
      </c>
      <c r="F54" s="64"/>
      <c r="G54" s="21"/>
      <c r="H54" s="21"/>
      <c r="I54" s="21"/>
      <c r="J54" s="21"/>
      <c r="K54" s="21"/>
      <c r="L54" s="21"/>
      <c r="M54" s="21"/>
    </row>
    <row r="55" spans="1:13" ht="51.75" customHeight="1" x14ac:dyDescent="0.25">
      <c r="A55" s="64"/>
      <c r="B55" s="64"/>
      <c r="C55" s="64"/>
      <c r="D55" s="64"/>
      <c r="E55" s="71" t="s">
        <v>182</v>
      </c>
      <c r="F55" s="64"/>
      <c r="G55" s="21"/>
      <c r="H55" s="21"/>
      <c r="I55" s="21"/>
      <c r="J55" s="21"/>
      <c r="K55" s="21"/>
      <c r="L55" s="21"/>
      <c r="M55" s="21"/>
    </row>
    <row r="56" spans="1:13" ht="40.5" x14ac:dyDescent="0.25">
      <c r="A56" s="64"/>
      <c r="B56" s="64"/>
      <c r="C56" s="64"/>
      <c r="D56" s="64"/>
      <c r="E56" s="71" t="s">
        <v>180</v>
      </c>
      <c r="F56" s="64"/>
      <c r="G56" s="21"/>
      <c r="H56" s="21"/>
      <c r="I56" s="21"/>
      <c r="J56" s="21"/>
      <c r="K56" s="21"/>
      <c r="L56" s="21"/>
      <c r="M56" s="21"/>
    </row>
    <row r="57" spans="1:13" ht="59.25" customHeight="1" x14ac:dyDescent="0.25">
      <c r="A57" s="64"/>
      <c r="B57" s="64"/>
      <c r="C57" s="64"/>
      <c r="D57" s="64"/>
      <c r="E57" s="71" t="s">
        <v>183</v>
      </c>
      <c r="F57" s="64"/>
      <c r="G57" s="21"/>
      <c r="H57" s="21"/>
      <c r="I57" s="21"/>
      <c r="J57" s="21"/>
      <c r="K57" s="21"/>
      <c r="L57" s="21"/>
      <c r="M57" s="21"/>
    </row>
    <row r="58" spans="1:13" ht="40.5" x14ac:dyDescent="0.25">
      <c r="A58" s="64">
        <v>2122</v>
      </c>
      <c r="B58" s="64" t="s">
        <v>2</v>
      </c>
      <c r="C58" s="64">
        <v>2</v>
      </c>
      <c r="D58" s="64">
        <v>2</v>
      </c>
      <c r="E58" s="71" t="s">
        <v>180</v>
      </c>
      <c r="F58" s="64"/>
      <c r="G58" s="21"/>
      <c r="H58" s="21"/>
      <c r="I58" s="21"/>
      <c r="J58" s="21"/>
      <c r="K58" s="21"/>
      <c r="L58" s="21"/>
      <c r="M58" s="21"/>
    </row>
    <row r="59" spans="1:13" ht="27" x14ac:dyDescent="0.25">
      <c r="A59" s="64"/>
      <c r="B59" s="64"/>
      <c r="C59" s="64"/>
      <c r="D59" s="64"/>
      <c r="E59" s="71" t="s">
        <v>183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574</v>
      </c>
      <c r="F60" s="64"/>
      <c r="G60" s="21"/>
      <c r="H60" s="21"/>
      <c r="I60" s="21"/>
      <c r="J60" s="21"/>
      <c r="K60" s="21"/>
      <c r="L60" s="21"/>
      <c r="M60" s="21"/>
    </row>
    <row r="61" spans="1:13" x14ac:dyDescent="0.25">
      <c r="A61" s="64"/>
      <c r="B61" s="64"/>
      <c r="C61" s="64"/>
      <c r="D61" s="64"/>
      <c r="E61" s="71" t="s">
        <v>181</v>
      </c>
      <c r="F61" s="64"/>
      <c r="G61" s="21"/>
      <c r="H61" s="21"/>
      <c r="I61" s="21"/>
      <c r="J61" s="21"/>
      <c r="K61" s="21"/>
      <c r="L61" s="21"/>
      <c r="M61" s="21"/>
    </row>
    <row r="62" spans="1:13" ht="36.75" customHeight="1" x14ac:dyDescent="0.25">
      <c r="A62" s="64">
        <v>2130</v>
      </c>
      <c r="B62" s="64" t="s">
        <v>2</v>
      </c>
      <c r="C62" s="64">
        <v>3</v>
      </c>
      <c r="D62" s="64">
        <v>0</v>
      </c>
      <c r="E62" s="71" t="s">
        <v>198</v>
      </c>
      <c r="F62" s="64"/>
      <c r="G62" s="21">
        <f>G64+G68+G72</f>
        <v>0</v>
      </c>
      <c r="H62" s="21">
        <f>H64+H68+H72</f>
        <v>0</v>
      </c>
      <c r="I62" s="21">
        <f>I64+I68+I72</f>
        <v>0</v>
      </c>
      <c r="J62" s="21">
        <f>J64+J71+J75</f>
        <v>0</v>
      </c>
      <c r="K62" s="21">
        <f>K64+K71+K75</f>
        <v>0</v>
      </c>
      <c r="L62" s="21">
        <f>L64+L71+L75</f>
        <v>0</v>
      </c>
      <c r="M62" s="21">
        <f>M64+M71+M75</f>
        <v>0</v>
      </c>
    </row>
    <row r="63" spans="1:13" ht="47.25" customHeight="1" x14ac:dyDescent="0.25">
      <c r="A63" s="64"/>
      <c r="B63" s="64"/>
      <c r="C63" s="64"/>
      <c r="D63" s="64"/>
      <c r="E63" s="71" t="s">
        <v>575</v>
      </c>
      <c r="F63" s="64"/>
      <c r="G63" s="21"/>
      <c r="H63" s="21"/>
      <c r="I63" s="21"/>
      <c r="J63" s="21"/>
      <c r="K63" s="21"/>
      <c r="L63" s="21"/>
      <c r="M63" s="21"/>
    </row>
    <row r="64" spans="1:13" ht="27" x14ac:dyDescent="0.25">
      <c r="A64" s="64">
        <v>2131</v>
      </c>
      <c r="B64" s="64" t="s">
        <v>2</v>
      </c>
      <c r="C64" s="64">
        <v>3</v>
      </c>
      <c r="D64" s="64">
        <v>1</v>
      </c>
      <c r="E64" s="71" t="s">
        <v>199</v>
      </c>
      <c r="F64" s="64"/>
      <c r="G64" s="21"/>
      <c r="H64" s="21"/>
      <c r="I64" s="21"/>
      <c r="J64" s="21"/>
      <c r="K64" s="21"/>
      <c r="L64" s="21"/>
      <c r="M64" s="21"/>
    </row>
    <row r="65" spans="1:13" ht="40.5" x14ac:dyDescent="0.25">
      <c r="A65" s="64"/>
      <c r="B65" s="64"/>
      <c r="C65" s="64"/>
      <c r="D65" s="64"/>
      <c r="E65" s="71" t="s">
        <v>574</v>
      </c>
      <c r="F65" s="64"/>
      <c r="G65" s="21"/>
      <c r="H65" s="21"/>
      <c r="I65" s="21"/>
      <c r="J65" s="21"/>
      <c r="K65" s="21"/>
      <c r="L65" s="21"/>
      <c r="M65" s="21"/>
    </row>
    <row r="66" spans="1:13" ht="34.5" customHeight="1" x14ac:dyDescent="0.25">
      <c r="A66" s="64"/>
      <c r="B66" s="64"/>
      <c r="C66" s="64"/>
      <c r="D66" s="64"/>
      <c r="E66" s="71" t="s">
        <v>181</v>
      </c>
      <c r="F66" s="64"/>
      <c r="G66" s="21"/>
      <c r="H66" s="21"/>
      <c r="I66" s="21"/>
      <c r="J66" s="21"/>
      <c r="K66" s="21"/>
      <c r="L66" s="21"/>
      <c r="M66" s="21"/>
    </row>
    <row r="67" spans="1:13" ht="51" customHeight="1" x14ac:dyDescent="0.25">
      <c r="A67" s="64"/>
      <c r="B67" s="64"/>
      <c r="C67" s="64"/>
      <c r="D67" s="64"/>
      <c r="E67" s="71" t="s">
        <v>181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2132</v>
      </c>
      <c r="B68" s="64" t="s">
        <v>2</v>
      </c>
      <c r="C68" s="64">
        <v>3</v>
      </c>
      <c r="D68" s="64">
        <v>2</v>
      </c>
      <c r="E68" s="71" t="s">
        <v>200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180</v>
      </c>
      <c r="F69" s="64"/>
      <c r="G69" s="21"/>
      <c r="H69" s="21"/>
      <c r="I69" s="21"/>
      <c r="J69" s="21"/>
      <c r="K69" s="21"/>
      <c r="L69" s="21"/>
      <c r="M69" s="21"/>
    </row>
    <row r="70" spans="1:13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48.7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x14ac:dyDescent="0.25">
      <c r="A72" s="64">
        <v>2133</v>
      </c>
      <c r="B72" s="64" t="s">
        <v>2</v>
      </c>
      <c r="C72" s="64">
        <v>3</v>
      </c>
      <c r="D72" s="64">
        <v>3</v>
      </c>
      <c r="E72" s="71" t="s">
        <v>201</v>
      </c>
      <c r="F72" s="64"/>
      <c r="G72" s="21">
        <f t="shared" ref="G72:M72" si="5">SUM(G74:G81)</f>
        <v>0</v>
      </c>
      <c r="H72" s="21">
        <f t="shared" si="5"/>
        <v>0</v>
      </c>
      <c r="I72" s="21">
        <f t="shared" si="5"/>
        <v>0</v>
      </c>
      <c r="J72" s="21">
        <f t="shared" si="5"/>
        <v>0</v>
      </c>
      <c r="K72" s="21">
        <f t="shared" si="5"/>
        <v>0</v>
      </c>
      <c r="L72" s="21">
        <f t="shared" si="5"/>
        <v>0</v>
      </c>
      <c r="M72" s="21">
        <f t="shared" si="5"/>
        <v>0</v>
      </c>
    </row>
    <row r="73" spans="1:13" ht="96" customHeight="1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ht="27" x14ac:dyDescent="0.25">
      <c r="A74" s="64"/>
      <c r="B74" s="64"/>
      <c r="C74" s="64"/>
      <c r="D74" s="64"/>
      <c r="E74" s="71" t="s">
        <v>158</v>
      </c>
      <c r="F74" s="64">
        <v>4111</v>
      </c>
      <c r="G74" s="21">
        <v>0</v>
      </c>
      <c r="H74" s="21">
        <f>+G74</f>
        <v>0</v>
      </c>
      <c r="I74" s="21"/>
      <c r="J74" s="146">
        <f t="shared" ref="J74:J81" si="6">+G74/252*62</f>
        <v>0</v>
      </c>
      <c r="K74" s="146">
        <f t="shared" ref="K74:K81" si="7">+G74/252*124</f>
        <v>0</v>
      </c>
      <c r="L74" s="146">
        <f t="shared" ref="L74:L81" si="8">+G74/252*187</f>
        <v>0</v>
      </c>
      <c r="M74" s="146">
        <f t="shared" ref="M74:M81" si="9">+G74</f>
        <v>0</v>
      </c>
    </row>
    <row r="75" spans="1:13" x14ac:dyDescent="0.25">
      <c r="A75" s="64"/>
      <c r="B75" s="64"/>
      <c r="C75" s="64"/>
      <c r="D75" s="64"/>
      <c r="E75" s="71" t="s">
        <v>542</v>
      </c>
      <c r="F75" s="64">
        <v>4212</v>
      </c>
      <c r="G75" s="21">
        <v>0</v>
      </c>
      <c r="H75" s="21">
        <f t="shared" ref="H75:H81" si="10">+G75</f>
        <v>0</v>
      </c>
      <c r="I75" s="21"/>
      <c r="J75" s="146">
        <f t="shared" si="6"/>
        <v>0</v>
      </c>
      <c r="K75" s="146">
        <f t="shared" si="7"/>
        <v>0</v>
      </c>
      <c r="L75" s="146">
        <f t="shared" si="8"/>
        <v>0</v>
      </c>
      <c r="M75" s="146">
        <f t="shared" si="9"/>
        <v>0</v>
      </c>
    </row>
    <row r="76" spans="1:13" x14ac:dyDescent="0.25">
      <c r="A76" s="64"/>
      <c r="B76" s="64"/>
      <c r="C76" s="64"/>
      <c r="D76" s="64"/>
      <c r="E76" s="71" t="s">
        <v>543</v>
      </c>
      <c r="F76" s="64">
        <v>4213</v>
      </c>
      <c r="G76" s="21">
        <v>0</v>
      </c>
      <c r="H76" s="21">
        <f t="shared" si="10"/>
        <v>0</v>
      </c>
      <c r="I76" s="21"/>
      <c r="J76" s="146">
        <f t="shared" si="6"/>
        <v>0</v>
      </c>
      <c r="K76" s="146">
        <f t="shared" si="7"/>
        <v>0</v>
      </c>
      <c r="L76" s="146">
        <f t="shared" si="8"/>
        <v>0</v>
      </c>
      <c r="M76" s="146">
        <f t="shared" si="9"/>
        <v>0</v>
      </c>
    </row>
    <row r="77" spans="1:13" x14ac:dyDescent="0.25">
      <c r="A77" s="64"/>
      <c r="B77" s="64"/>
      <c r="C77" s="64"/>
      <c r="D77" s="64"/>
      <c r="E77" s="71" t="s">
        <v>544</v>
      </c>
      <c r="F77" s="64">
        <v>4214</v>
      </c>
      <c r="G77" s="21">
        <v>0</v>
      </c>
      <c r="H77" s="21">
        <f t="shared" si="10"/>
        <v>0</v>
      </c>
      <c r="I77" s="21"/>
      <c r="J77" s="146">
        <f t="shared" si="6"/>
        <v>0</v>
      </c>
      <c r="K77" s="146">
        <f t="shared" si="7"/>
        <v>0</v>
      </c>
      <c r="L77" s="146">
        <f t="shared" si="8"/>
        <v>0</v>
      </c>
      <c r="M77" s="146">
        <f t="shared" si="9"/>
        <v>0</v>
      </c>
    </row>
    <row r="78" spans="1:13" x14ac:dyDescent="0.25">
      <c r="A78" s="64"/>
      <c r="B78" s="64"/>
      <c r="C78" s="64"/>
      <c r="D78" s="64"/>
      <c r="E78" s="71" t="s">
        <v>163</v>
      </c>
      <c r="F78" s="64" t="s">
        <v>758</v>
      </c>
      <c r="G78" s="21">
        <v>0</v>
      </c>
      <c r="H78" s="21">
        <f t="shared" si="10"/>
        <v>0</v>
      </c>
      <c r="I78" s="21"/>
      <c r="J78" s="146">
        <f t="shared" si="6"/>
        <v>0</v>
      </c>
      <c r="K78" s="146">
        <f t="shared" si="7"/>
        <v>0</v>
      </c>
      <c r="L78" s="146">
        <f t="shared" si="8"/>
        <v>0</v>
      </c>
      <c r="M78" s="146">
        <f t="shared" si="9"/>
        <v>0</v>
      </c>
    </row>
    <row r="79" spans="1:13" x14ac:dyDescent="0.25">
      <c r="A79" s="64"/>
      <c r="B79" s="64"/>
      <c r="C79" s="64"/>
      <c r="D79" s="64"/>
      <c r="E79" s="71" t="s">
        <v>167</v>
      </c>
      <c r="F79" s="64">
        <v>4239</v>
      </c>
      <c r="G79" s="21">
        <v>0</v>
      </c>
      <c r="H79" s="21">
        <f t="shared" si="10"/>
        <v>0</v>
      </c>
      <c r="I79" s="21"/>
      <c r="J79" s="146">
        <f t="shared" si="6"/>
        <v>0</v>
      </c>
      <c r="K79" s="146">
        <f t="shared" si="7"/>
        <v>0</v>
      </c>
      <c r="L79" s="146">
        <f t="shared" si="8"/>
        <v>0</v>
      </c>
      <c r="M79" s="146">
        <f t="shared" si="9"/>
        <v>0</v>
      </c>
    </row>
    <row r="80" spans="1:13" ht="34.5" customHeight="1" x14ac:dyDescent="0.25">
      <c r="A80" s="64"/>
      <c r="B80" s="64"/>
      <c r="C80" s="64"/>
      <c r="D80" s="64"/>
      <c r="E80" s="71" t="s">
        <v>545</v>
      </c>
      <c r="F80" s="64">
        <v>4261</v>
      </c>
      <c r="G80" s="21">
        <v>0</v>
      </c>
      <c r="H80" s="21">
        <f t="shared" si="10"/>
        <v>0</v>
      </c>
      <c r="I80" s="21"/>
      <c r="J80" s="146">
        <f t="shared" si="6"/>
        <v>0</v>
      </c>
      <c r="K80" s="146">
        <f t="shared" si="7"/>
        <v>0</v>
      </c>
      <c r="L80" s="146">
        <f t="shared" si="8"/>
        <v>0</v>
      </c>
      <c r="M80" s="146">
        <f t="shared" si="9"/>
        <v>0</v>
      </c>
    </row>
    <row r="81" spans="1:13" x14ac:dyDescent="0.25">
      <c r="A81" s="64"/>
      <c r="B81" s="64"/>
      <c r="C81" s="64"/>
      <c r="D81" s="64"/>
      <c r="E81" s="71" t="s">
        <v>172</v>
      </c>
      <c r="F81" s="64" t="s">
        <v>51</v>
      </c>
      <c r="G81" s="21">
        <v>0</v>
      </c>
      <c r="H81" s="21">
        <f t="shared" si="10"/>
        <v>0</v>
      </c>
      <c r="I81" s="21"/>
      <c r="J81" s="146">
        <f t="shared" si="6"/>
        <v>0</v>
      </c>
      <c r="K81" s="146">
        <f t="shared" si="7"/>
        <v>0</v>
      </c>
      <c r="L81" s="146">
        <f t="shared" si="8"/>
        <v>0</v>
      </c>
      <c r="M81" s="146">
        <f t="shared" si="9"/>
        <v>0</v>
      </c>
    </row>
    <row r="82" spans="1:13" ht="36" customHeight="1" x14ac:dyDescent="0.25">
      <c r="A82" s="64">
        <v>2140</v>
      </c>
      <c r="B82" s="64" t="s">
        <v>2</v>
      </c>
      <c r="C82" s="64">
        <v>4</v>
      </c>
      <c r="D82" s="64">
        <v>0</v>
      </c>
      <c r="E82" s="71" t="s">
        <v>202</v>
      </c>
      <c r="F82" s="64"/>
      <c r="G82" s="21"/>
      <c r="H82" s="21"/>
      <c r="I82" s="21"/>
      <c r="J82" s="21"/>
      <c r="K82" s="21"/>
      <c r="L82" s="21"/>
      <c r="M82" s="21"/>
    </row>
    <row r="83" spans="1:13" ht="47.25" customHeight="1" x14ac:dyDescent="0.25">
      <c r="A83" s="64"/>
      <c r="B83" s="64"/>
      <c r="C83" s="64"/>
      <c r="D83" s="64"/>
      <c r="E83" s="71" t="s">
        <v>156</v>
      </c>
      <c r="F83" s="64"/>
      <c r="G83" s="21"/>
      <c r="H83" s="21"/>
      <c r="I83" s="21"/>
      <c r="J83" s="21"/>
      <c r="K83" s="21"/>
      <c r="L83" s="21"/>
      <c r="M83" s="21"/>
    </row>
    <row r="84" spans="1:13" x14ac:dyDescent="0.25">
      <c r="A84" s="64">
        <v>2141</v>
      </c>
      <c r="B84" s="64" t="s">
        <v>2</v>
      </c>
      <c r="C84" s="64">
        <v>4</v>
      </c>
      <c r="D84" s="64">
        <v>1</v>
      </c>
      <c r="E84" s="71" t="s">
        <v>202</v>
      </c>
      <c r="F84" s="64"/>
      <c r="G84" s="21"/>
      <c r="H84" s="21"/>
      <c r="I84" s="21"/>
      <c r="J84" s="21"/>
      <c r="K84" s="21"/>
      <c r="L84" s="21"/>
      <c r="M84" s="21"/>
    </row>
    <row r="85" spans="1:13" ht="40.5" x14ac:dyDescent="0.25">
      <c r="A85" s="64"/>
      <c r="B85" s="64"/>
      <c r="C85" s="64"/>
      <c r="D85" s="64"/>
      <c r="E85" s="71" t="s">
        <v>180</v>
      </c>
      <c r="F85" s="64"/>
      <c r="G85" s="21"/>
      <c r="H85" s="21"/>
      <c r="I85" s="21"/>
      <c r="J85" s="21"/>
      <c r="K85" s="21"/>
      <c r="L85" s="21"/>
      <c r="M85" s="21"/>
    </row>
    <row r="86" spans="1:13" ht="50.25" customHeight="1" x14ac:dyDescent="0.25">
      <c r="A86" s="64"/>
      <c r="B86" s="64"/>
      <c r="C86" s="64"/>
      <c r="D86" s="64"/>
      <c r="E86" s="71" t="s">
        <v>181</v>
      </c>
      <c r="F86" s="64"/>
      <c r="G86" s="21"/>
      <c r="H86" s="21"/>
      <c r="I86" s="21"/>
      <c r="J86" s="21"/>
      <c r="K86" s="21"/>
      <c r="L86" s="21"/>
      <c r="M86" s="21"/>
    </row>
    <row r="87" spans="1:13" x14ac:dyDescent="0.25">
      <c r="A87" s="64"/>
      <c r="B87" s="64"/>
      <c r="C87" s="64"/>
      <c r="D87" s="64"/>
      <c r="E87" s="71" t="s">
        <v>181</v>
      </c>
      <c r="F87" s="64"/>
      <c r="G87" s="21"/>
      <c r="H87" s="21"/>
      <c r="I87" s="21"/>
      <c r="J87" s="21"/>
      <c r="K87" s="21"/>
      <c r="L87" s="21"/>
      <c r="M87" s="21"/>
    </row>
    <row r="88" spans="1:13" ht="50.25" customHeight="1" x14ac:dyDescent="0.25">
      <c r="A88" s="64">
        <v>2150</v>
      </c>
      <c r="B88" s="64" t="s">
        <v>2</v>
      </c>
      <c r="C88" s="64">
        <v>5</v>
      </c>
      <c r="D88" s="64">
        <v>0</v>
      </c>
      <c r="E88" s="71" t="s">
        <v>204</v>
      </c>
      <c r="F88" s="64"/>
      <c r="G88" s="21">
        <f t="shared" ref="G88:M88" si="11">G90</f>
        <v>18910</v>
      </c>
      <c r="H88" s="21">
        <f t="shared" si="11"/>
        <v>6750</v>
      </c>
      <c r="I88" s="21">
        <f t="shared" si="11"/>
        <v>12160</v>
      </c>
      <c r="J88" s="21">
        <f t="shared" si="11"/>
        <v>15140.15873015873</v>
      </c>
      <c r="K88" s="21">
        <f t="shared" si="11"/>
        <v>16370.317460317459</v>
      </c>
      <c r="L88" s="21">
        <f t="shared" si="11"/>
        <v>17620.317460317459</v>
      </c>
      <c r="M88" s="21">
        <f t="shared" si="11"/>
        <v>18910</v>
      </c>
    </row>
    <row r="89" spans="1:13" ht="54" customHeight="1" x14ac:dyDescent="0.25">
      <c r="A89" s="64"/>
      <c r="B89" s="64"/>
      <c r="C89" s="64"/>
      <c r="D89" s="64"/>
      <c r="E89" s="71" t="s">
        <v>156</v>
      </c>
      <c r="F89" s="64"/>
      <c r="G89" s="21"/>
      <c r="H89" s="21"/>
      <c r="I89" s="21"/>
      <c r="J89" s="21"/>
      <c r="K89" s="21"/>
      <c r="L89" s="21"/>
      <c r="M89" s="21"/>
    </row>
    <row r="90" spans="1:13" ht="40.5" x14ac:dyDescent="0.25">
      <c r="A90" s="64">
        <v>2151</v>
      </c>
      <c r="B90" s="64" t="s">
        <v>2</v>
      </c>
      <c r="C90" s="64">
        <v>5</v>
      </c>
      <c r="D90" s="64">
        <v>1</v>
      </c>
      <c r="E90" s="71" t="s">
        <v>205</v>
      </c>
      <c r="F90" s="64"/>
      <c r="G90" s="21">
        <f t="shared" ref="G90:M90" si="12">G92+G93</f>
        <v>18910</v>
      </c>
      <c r="H90" s="21">
        <f t="shared" si="12"/>
        <v>6750</v>
      </c>
      <c r="I90" s="21">
        <f t="shared" si="12"/>
        <v>12160</v>
      </c>
      <c r="J90" s="21">
        <f t="shared" si="12"/>
        <v>15140.15873015873</v>
      </c>
      <c r="K90" s="21">
        <f t="shared" si="12"/>
        <v>16370.317460317459</v>
      </c>
      <c r="L90" s="21">
        <f t="shared" si="12"/>
        <v>17620.317460317459</v>
      </c>
      <c r="M90" s="21">
        <f t="shared" si="12"/>
        <v>18910</v>
      </c>
    </row>
    <row r="91" spans="1:13" ht="40.5" x14ac:dyDescent="0.25">
      <c r="A91" s="64"/>
      <c r="B91" s="64"/>
      <c r="C91" s="64"/>
      <c r="D91" s="64"/>
      <c r="E91" s="71" t="s">
        <v>180</v>
      </c>
      <c r="F91" s="64"/>
      <c r="G91" s="21"/>
      <c r="H91" s="21"/>
      <c r="I91" s="21"/>
      <c r="J91" s="21"/>
      <c r="K91" s="21"/>
      <c r="L91" s="21"/>
      <c r="M91" s="21"/>
    </row>
    <row r="92" spans="1:13" x14ac:dyDescent="0.25">
      <c r="A92" s="64"/>
      <c r="B92" s="64"/>
      <c r="C92" s="64"/>
      <c r="D92" s="64"/>
      <c r="E92" s="71" t="s">
        <v>546</v>
      </c>
      <c r="F92" s="64">
        <v>4241</v>
      </c>
      <c r="G92" s="21">
        <f>+H92+I92</f>
        <v>6750</v>
      </c>
      <c r="H92" s="21">
        <v>6750</v>
      </c>
      <c r="I92" s="21"/>
      <c r="J92" s="146">
        <v>2980.1587301587301</v>
      </c>
      <c r="K92" s="146">
        <v>4210.3174603174602</v>
      </c>
      <c r="L92" s="146">
        <v>5460.3174603174602</v>
      </c>
      <c r="M92" s="146">
        <f>+G92</f>
        <v>6750</v>
      </c>
    </row>
    <row r="93" spans="1:13" ht="37.5" customHeight="1" x14ac:dyDescent="0.25">
      <c r="A93" s="64"/>
      <c r="B93" s="64"/>
      <c r="C93" s="64"/>
      <c r="D93" s="64"/>
      <c r="E93" s="71" t="s">
        <v>604</v>
      </c>
      <c r="F93" s="64">
        <v>5134</v>
      </c>
      <c r="G93" s="21">
        <f>+H93+I93</f>
        <v>12160</v>
      </c>
      <c r="H93" s="21"/>
      <c r="I93" s="21">
        <v>12160</v>
      </c>
      <c r="J93" s="146">
        <v>12160</v>
      </c>
      <c r="K93" s="146">
        <v>12160</v>
      </c>
      <c r="L93" s="146">
        <v>12160</v>
      </c>
      <c r="M93" s="146">
        <f>+G93</f>
        <v>12160</v>
      </c>
    </row>
    <row r="94" spans="1:13" x14ac:dyDescent="0.25">
      <c r="A94" s="64"/>
      <c r="B94" s="64"/>
      <c r="C94" s="64"/>
      <c r="D94" s="64"/>
      <c r="E94" s="71" t="s">
        <v>181</v>
      </c>
      <c r="F94" s="64"/>
      <c r="G94" s="21"/>
      <c r="H94" s="21"/>
      <c r="I94" s="21"/>
      <c r="J94" s="21"/>
      <c r="K94" s="21"/>
      <c r="L94" s="21"/>
      <c r="M94" s="21"/>
    </row>
    <row r="95" spans="1:13" ht="38.25" customHeight="1" x14ac:dyDescent="0.25">
      <c r="A95" s="64">
        <v>2160</v>
      </c>
      <c r="B95" s="64" t="s">
        <v>2</v>
      </c>
      <c r="C95" s="64">
        <v>6</v>
      </c>
      <c r="D95" s="64">
        <v>0</v>
      </c>
      <c r="E95" s="71" t="s">
        <v>206</v>
      </c>
      <c r="F95" s="64"/>
      <c r="G95" s="21">
        <f>+G97+G102</f>
        <v>125000</v>
      </c>
      <c r="H95" s="21">
        <f>+H97+H102</f>
        <v>125000</v>
      </c>
      <c r="I95" s="21">
        <f>I97</f>
        <v>0</v>
      </c>
      <c r="J95" s="21">
        <f>J97</f>
        <v>55357.142857142862</v>
      </c>
      <c r="K95" s="21">
        <f>K97</f>
        <v>61507.936507936509</v>
      </c>
      <c r="L95" s="21">
        <f>L97</f>
        <v>118551.58730158731</v>
      </c>
      <c r="M95" s="21">
        <f>M97</f>
        <v>125000</v>
      </c>
    </row>
    <row r="96" spans="1:13" x14ac:dyDescent="0.25">
      <c r="A96" s="64"/>
      <c r="B96" s="64"/>
      <c r="C96" s="64"/>
      <c r="D96" s="64"/>
      <c r="E96" s="71" t="s">
        <v>156</v>
      </c>
      <c r="F96" s="64"/>
      <c r="G96" s="21"/>
      <c r="H96" s="21"/>
      <c r="I96" s="21"/>
      <c r="J96" s="21"/>
      <c r="K96" s="21"/>
      <c r="L96" s="21"/>
      <c r="M96" s="21"/>
    </row>
    <row r="97" spans="1:13" ht="27" x14ac:dyDescent="0.25">
      <c r="A97" s="64">
        <v>2161</v>
      </c>
      <c r="B97" s="64" t="s">
        <v>2</v>
      </c>
      <c r="C97" s="64">
        <v>6</v>
      </c>
      <c r="D97" s="64">
        <v>1</v>
      </c>
      <c r="E97" s="71" t="s">
        <v>207</v>
      </c>
      <c r="F97" s="64"/>
      <c r="G97" s="21">
        <f>+G99+G100+G103+G107</f>
        <v>125000</v>
      </c>
      <c r="H97" s="21">
        <f t="shared" ref="H97:M97" si="13">+H99+H100+H103+H107</f>
        <v>125000</v>
      </c>
      <c r="I97" s="21">
        <f t="shared" si="13"/>
        <v>0</v>
      </c>
      <c r="J97" s="21">
        <f t="shared" si="13"/>
        <v>55357.142857142862</v>
      </c>
      <c r="K97" s="21">
        <f t="shared" si="13"/>
        <v>61507.936507936509</v>
      </c>
      <c r="L97" s="21">
        <f t="shared" si="13"/>
        <v>118551.58730158731</v>
      </c>
      <c r="M97" s="21">
        <f t="shared" si="13"/>
        <v>125000</v>
      </c>
    </row>
    <row r="98" spans="1:13" ht="40.5" x14ac:dyDescent="0.25">
      <c r="A98" s="64"/>
      <c r="B98" s="64"/>
      <c r="C98" s="64"/>
      <c r="D98" s="64"/>
      <c r="E98" s="71" t="s">
        <v>180</v>
      </c>
      <c r="F98" s="64"/>
      <c r="G98" s="21"/>
      <c r="H98" s="21"/>
      <c r="I98" s="21"/>
      <c r="J98" s="21"/>
      <c r="K98" s="21"/>
      <c r="L98" s="21"/>
      <c r="M98" s="21"/>
    </row>
    <row r="99" spans="1:13" x14ac:dyDescent="0.25">
      <c r="A99" s="64"/>
      <c r="B99" s="64"/>
      <c r="C99" s="64"/>
      <c r="D99" s="64"/>
      <c r="E99" s="71" t="s">
        <v>547</v>
      </c>
      <c r="F99" s="64">
        <v>4241</v>
      </c>
      <c r="G99" s="21">
        <f>SUM(H99:I99)</f>
        <v>6000</v>
      </c>
      <c r="H99" s="21">
        <v>6000</v>
      </c>
      <c r="I99" s="21"/>
      <c r="J99" s="146">
        <v>1476.1904761904761</v>
      </c>
      <c r="K99" s="146">
        <v>2952.3809523809523</v>
      </c>
      <c r="L99" s="146">
        <v>4452.3809523809523</v>
      </c>
      <c r="M99" s="146">
        <f>+G99</f>
        <v>6000</v>
      </c>
    </row>
    <row r="100" spans="1:13" x14ac:dyDescent="0.25">
      <c r="A100" s="64"/>
      <c r="B100" s="64"/>
      <c r="C100" s="64"/>
      <c r="D100" s="64"/>
      <c r="E100" s="71" t="s">
        <v>173</v>
      </c>
      <c r="F100" s="64">
        <v>4823</v>
      </c>
      <c r="G100" s="21">
        <f>SUM(H100:I100)</f>
        <v>19000</v>
      </c>
      <c r="H100" s="21">
        <v>19000</v>
      </c>
      <c r="I100" s="21"/>
      <c r="J100" s="146">
        <v>4674.603174603174</v>
      </c>
      <c r="K100" s="146">
        <v>9349.206349206348</v>
      </c>
      <c r="L100" s="146">
        <v>14099.206349206348</v>
      </c>
      <c r="M100" s="146">
        <f>+G100</f>
        <v>19000</v>
      </c>
    </row>
    <row r="101" spans="1:13" x14ac:dyDescent="0.25">
      <c r="A101" s="64"/>
      <c r="B101" s="64"/>
      <c r="C101" s="64"/>
      <c r="D101" s="64"/>
      <c r="E101" s="71"/>
      <c r="F101" s="64"/>
      <c r="G101" s="21"/>
      <c r="H101" s="21"/>
      <c r="I101" s="21"/>
      <c r="J101" s="21"/>
      <c r="K101" s="21"/>
      <c r="L101" s="21"/>
      <c r="M101" s="84"/>
    </row>
    <row r="102" spans="1:13" x14ac:dyDescent="0.25">
      <c r="A102" s="64"/>
      <c r="B102" s="64"/>
      <c r="C102" s="64"/>
      <c r="D102" s="64"/>
      <c r="E102" s="71" t="s">
        <v>648</v>
      </c>
      <c r="F102" s="64"/>
      <c r="G102" s="21"/>
      <c r="H102" s="21"/>
      <c r="I102" s="21"/>
      <c r="J102" s="21"/>
      <c r="K102" s="21"/>
      <c r="L102" s="21"/>
      <c r="M102" s="84"/>
    </row>
    <row r="103" spans="1:13" x14ac:dyDescent="0.25">
      <c r="A103" s="64"/>
      <c r="B103" s="64"/>
      <c r="C103" s="64"/>
      <c r="D103" s="64"/>
      <c r="E103" s="71" t="s">
        <v>649</v>
      </c>
      <c r="F103" s="64" t="s">
        <v>53</v>
      </c>
      <c r="G103" s="21">
        <f>+H103+I103</f>
        <v>90000</v>
      </c>
      <c r="H103" s="21">
        <v>90000</v>
      </c>
      <c r="I103" s="21"/>
      <c r="J103" s="146">
        <v>44285.71428571429</v>
      </c>
      <c r="K103" s="146">
        <f>+G103/252*124</f>
        <v>44285.71428571429</v>
      </c>
      <c r="L103" s="146">
        <v>90000</v>
      </c>
      <c r="M103" s="146">
        <f>+G103</f>
        <v>90000</v>
      </c>
    </row>
    <row r="104" spans="1:13" x14ac:dyDescent="0.25">
      <c r="A104" s="64"/>
      <c r="B104" s="64"/>
      <c r="C104" s="64"/>
      <c r="D104" s="64"/>
      <c r="E104" s="71"/>
      <c r="F104" s="64"/>
      <c r="G104" s="21"/>
      <c r="H104" s="21"/>
      <c r="I104" s="21"/>
      <c r="J104" s="21"/>
      <c r="K104" s="21"/>
      <c r="L104" s="21"/>
      <c r="M104" s="146"/>
    </row>
    <row r="105" spans="1:13" x14ac:dyDescent="0.25">
      <c r="A105" s="64"/>
      <c r="B105" s="64"/>
      <c r="C105" s="64"/>
      <c r="D105" s="64"/>
      <c r="E105" s="71" t="s">
        <v>181</v>
      </c>
      <c r="F105" s="64"/>
      <c r="G105" s="21"/>
      <c r="H105" s="21"/>
      <c r="I105" s="21"/>
      <c r="J105" s="21"/>
      <c r="K105" s="21"/>
      <c r="L105" s="21"/>
      <c r="M105" s="146"/>
    </row>
    <row r="106" spans="1:13" x14ac:dyDescent="0.25">
      <c r="A106" s="64"/>
      <c r="B106" s="64"/>
      <c r="C106" s="64"/>
      <c r="D106" s="64"/>
      <c r="E106" s="71" t="s">
        <v>181</v>
      </c>
      <c r="F106" s="64"/>
      <c r="G106" s="21"/>
      <c r="H106" s="21"/>
      <c r="I106" s="21"/>
      <c r="J106" s="21"/>
      <c r="K106" s="21"/>
      <c r="L106" s="21"/>
      <c r="M106" s="146"/>
    </row>
    <row r="107" spans="1:13" x14ac:dyDescent="0.25">
      <c r="A107" s="64"/>
      <c r="B107" s="64"/>
      <c r="C107" s="64"/>
      <c r="D107" s="64"/>
      <c r="E107" s="71" t="s">
        <v>549</v>
      </c>
      <c r="F107" s="64">
        <v>4861</v>
      </c>
      <c r="G107" s="21">
        <f>+H107+I107</f>
        <v>10000</v>
      </c>
      <c r="H107" s="21">
        <v>10000</v>
      </c>
      <c r="I107" s="21"/>
      <c r="J107" s="146">
        <v>4920.6349206349205</v>
      </c>
      <c r="K107" s="146">
        <f>+G107/252*124</f>
        <v>4920.6349206349205</v>
      </c>
      <c r="L107" s="146">
        <v>10000</v>
      </c>
      <c r="M107" s="146">
        <f>+G107</f>
        <v>10000</v>
      </c>
    </row>
    <row r="108" spans="1:13" x14ac:dyDescent="0.25">
      <c r="A108" s="64">
        <v>2170</v>
      </c>
      <c r="B108" s="64" t="s">
        <v>2</v>
      </c>
      <c r="C108" s="64">
        <v>7</v>
      </c>
      <c r="D108" s="64">
        <v>0</v>
      </c>
      <c r="E108" s="71" t="s">
        <v>208</v>
      </c>
      <c r="F108" s="64"/>
      <c r="G108" s="21"/>
      <c r="H108" s="21"/>
      <c r="I108" s="21"/>
      <c r="J108" s="21"/>
      <c r="K108" s="21"/>
      <c r="L108" s="21"/>
      <c r="M108" s="21"/>
    </row>
    <row r="109" spans="1:13" ht="49.5" customHeight="1" x14ac:dyDescent="0.25">
      <c r="A109" s="64"/>
      <c r="B109" s="64"/>
      <c r="C109" s="64"/>
      <c r="D109" s="64"/>
      <c r="E109" s="71" t="s">
        <v>156</v>
      </c>
      <c r="F109" s="64"/>
      <c r="G109" s="21"/>
      <c r="H109" s="21"/>
      <c r="I109" s="21"/>
      <c r="J109" s="21"/>
      <c r="K109" s="21"/>
      <c r="L109" s="21"/>
      <c r="M109" s="21"/>
    </row>
    <row r="110" spans="1:13" x14ac:dyDescent="0.25">
      <c r="A110" s="64">
        <v>2171</v>
      </c>
      <c r="B110" s="64" t="s">
        <v>2</v>
      </c>
      <c r="C110" s="64">
        <v>7</v>
      </c>
      <c r="D110" s="64">
        <v>1</v>
      </c>
      <c r="E110" s="71" t="s">
        <v>603</v>
      </c>
      <c r="F110" s="64"/>
      <c r="G110" s="21"/>
      <c r="H110" s="21"/>
      <c r="I110" s="21"/>
      <c r="J110" s="21"/>
      <c r="K110" s="21"/>
      <c r="L110" s="21"/>
      <c r="M110" s="21"/>
    </row>
    <row r="111" spans="1:13" ht="40.5" x14ac:dyDescent="0.25">
      <c r="A111" s="64"/>
      <c r="B111" s="64"/>
      <c r="C111" s="64"/>
      <c r="D111" s="64"/>
      <c r="E111" s="71" t="s">
        <v>180</v>
      </c>
      <c r="F111" s="64"/>
      <c r="G111" s="21"/>
      <c r="H111" s="21"/>
      <c r="I111" s="21"/>
      <c r="J111" s="21"/>
      <c r="K111" s="21"/>
      <c r="L111" s="21"/>
      <c r="M111" s="21"/>
    </row>
    <row r="112" spans="1:13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</row>
    <row r="113" spans="1:13" x14ac:dyDescent="0.25">
      <c r="A113" s="64"/>
      <c r="B113" s="64"/>
      <c r="C113" s="64"/>
      <c r="D113" s="64"/>
      <c r="E113" s="71" t="s">
        <v>181</v>
      </c>
      <c r="F113" s="64"/>
      <c r="G113" s="21"/>
      <c r="H113" s="21"/>
      <c r="I113" s="21"/>
      <c r="J113" s="21"/>
      <c r="K113" s="21"/>
      <c r="L113" s="21"/>
      <c r="M113" s="21"/>
    </row>
    <row r="114" spans="1:13" ht="52.5" customHeight="1" x14ac:dyDescent="0.25">
      <c r="A114" s="64">
        <v>2180</v>
      </c>
      <c r="B114" s="64" t="s">
        <v>2</v>
      </c>
      <c r="C114" s="64">
        <v>8</v>
      </c>
      <c r="D114" s="64">
        <v>0</v>
      </c>
      <c r="E114" s="71" t="s">
        <v>209</v>
      </c>
      <c r="F114" s="64"/>
      <c r="G114" s="21"/>
      <c r="H114" s="21"/>
      <c r="I114" s="21"/>
      <c r="J114" s="21"/>
      <c r="K114" s="21"/>
      <c r="L114" s="21"/>
      <c r="M114" s="21"/>
    </row>
    <row r="115" spans="1:13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</row>
    <row r="116" spans="1:13" ht="40.5" x14ac:dyDescent="0.25">
      <c r="A116" s="64">
        <v>2181</v>
      </c>
      <c r="B116" s="64" t="s">
        <v>2</v>
      </c>
      <c r="C116" s="64">
        <v>8</v>
      </c>
      <c r="D116" s="64">
        <v>1</v>
      </c>
      <c r="E116" s="71" t="s">
        <v>209</v>
      </c>
      <c r="F116" s="64"/>
      <c r="G116" s="21"/>
      <c r="H116" s="21"/>
      <c r="I116" s="21"/>
      <c r="J116" s="21"/>
      <c r="K116" s="21"/>
      <c r="L116" s="21"/>
      <c r="M116" s="21"/>
    </row>
    <row r="117" spans="1:13" ht="35.25" customHeight="1" x14ac:dyDescent="0.25">
      <c r="A117" s="64"/>
      <c r="B117" s="64"/>
      <c r="C117" s="64"/>
      <c r="D117" s="64"/>
      <c r="E117" s="71" t="s">
        <v>156</v>
      </c>
      <c r="F117" s="64"/>
      <c r="G117" s="21"/>
      <c r="H117" s="21"/>
      <c r="I117" s="21"/>
      <c r="J117" s="21"/>
      <c r="K117" s="21"/>
      <c r="L117" s="21"/>
      <c r="M117" s="21"/>
    </row>
    <row r="118" spans="1:13" ht="40.5" customHeight="1" x14ac:dyDescent="0.25">
      <c r="A118" s="64">
        <v>2182</v>
      </c>
      <c r="B118" s="64" t="s">
        <v>2</v>
      </c>
      <c r="C118" s="64">
        <v>8</v>
      </c>
      <c r="D118" s="64">
        <v>1</v>
      </c>
      <c r="E118" s="71" t="s">
        <v>210</v>
      </c>
      <c r="F118" s="64"/>
      <c r="G118" s="21"/>
      <c r="H118" s="21"/>
      <c r="I118" s="21"/>
      <c r="J118" s="21"/>
      <c r="K118" s="21"/>
      <c r="L118" s="21"/>
      <c r="M118" s="21"/>
    </row>
    <row r="119" spans="1:13" ht="47.25" customHeight="1" x14ac:dyDescent="0.25">
      <c r="A119" s="64">
        <v>2183</v>
      </c>
      <c r="B119" s="64" t="s">
        <v>2</v>
      </c>
      <c r="C119" s="64">
        <v>8</v>
      </c>
      <c r="D119" s="64">
        <v>1</v>
      </c>
      <c r="E119" s="71" t="s">
        <v>211</v>
      </c>
      <c r="F119" s="64"/>
      <c r="G119" s="21"/>
      <c r="H119" s="21"/>
      <c r="I119" s="21"/>
      <c r="J119" s="21"/>
      <c r="K119" s="21"/>
      <c r="L119" s="21"/>
      <c r="M119" s="21"/>
    </row>
    <row r="120" spans="1:13" ht="27" x14ac:dyDescent="0.25">
      <c r="A120" s="64">
        <v>2184</v>
      </c>
      <c r="B120" s="64" t="s">
        <v>2</v>
      </c>
      <c r="C120" s="64">
        <v>8</v>
      </c>
      <c r="D120" s="64">
        <v>1</v>
      </c>
      <c r="E120" s="71" t="s">
        <v>550</v>
      </c>
      <c r="F120" s="64"/>
      <c r="G120" s="21"/>
      <c r="H120" s="21"/>
      <c r="I120" s="21"/>
      <c r="J120" s="21"/>
      <c r="K120" s="21"/>
      <c r="L120" s="21"/>
      <c r="M120" s="21"/>
    </row>
    <row r="121" spans="1:13" ht="40.5" x14ac:dyDescent="0.25">
      <c r="A121" s="64"/>
      <c r="B121" s="64"/>
      <c r="C121" s="64"/>
      <c r="D121" s="64"/>
      <c r="E121" s="71" t="s">
        <v>180</v>
      </c>
      <c r="F121" s="64"/>
      <c r="G121" s="21"/>
      <c r="H121" s="21"/>
      <c r="I121" s="21"/>
      <c r="J121" s="21"/>
      <c r="K121" s="21"/>
      <c r="L121" s="21"/>
      <c r="M121" s="21"/>
    </row>
    <row r="122" spans="1:13" x14ac:dyDescent="0.25">
      <c r="A122" s="64"/>
      <c r="B122" s="64"/>
      <c r="C122" s="64"/>
      <c r="D122" s="64"/>
      <c r="E122" s="71" t="s">
        <v>181</v>
      </c>
      <c r="F122" s="64"/>
      <c r="G122" s="21"/>
      <c r="H122" s="21"/>
      <c r="I122" s="21"/>
      <c r="J122" s="21"/>
      <c r="K122" s="21"/>
      <c r="L122" s="21"/>
      <c r="M122" s="21"/>
    </row>
    <row r="123" spans="1:13" x14ac:dyDescent="0.25">
      <c r="A123" s="64"/>
      <c r="B123" s="64"/>
      <c r="C123" s="64"/>
      <c r="D123" s="64"/>
      <c r="E123" s="71" t="s">
        <v>181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2200</v>
      </c>
      <c r="B124" s="64" t="s">
        <v>7</v>
      </c>
      <c r="C124" s="64">
        <v>0</v>
      </c>
      <c r="D124" s="64">
        <v>0</v>
      </c>
      <c r="E124" s="71" t="s">
        <v>212</v>
      </c>
      <c r="F124" s="64"/>
      <c r="G124" s="21">
        <f t="shared" ref="G124:M124" si="14">G125+G132+G138+G144+G148</f>
        <v>2400</v>
      </c>
      <c r="H124" s="21">
        <f t="shared" si="14"/>
        <v>2400</v>
      </c>
      <c r="I124" s="21">
        <f t="shared" si="14"/>
        <v>0</v>
      </c>
      <c r="J124" s="21">
        <f t="shared" si="14"/>
        <v>590.47619047619048</v>
      </c>
      <c r="K124" s="21">
        <f t="shared" si="14"/>
        <v>1180.952380952381</v>
      </c>
      <c r="L124" s="21">
        <f t="shared" si="14"/>
        <v>1780.952380952381</v>
      </c>
      <c r="M124" s="21">
        <f t="shared" si="14"/>
        <v>2400</v>
      </c>
    </row>
    <row r="125" spans="1:13" x14ac:dyDescent="0.25">
      <c r="A125" s="64"/>
      <c r="B125" s="64"/>
      <c r="C125" s="64"/>
      <c r="D125" s="64"/>
      <c r="E125" s="71" t="s">
        <v>154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>
        <v>2210</v>
      </c>
      <c r="B126" s="64" t="s">
        <v>7</v>
      </c>
      <c r="C126" s="64">
        <v>1</v>
      </c>
      <c r="D126" s="64">
        <v>0</v>
      </c>
      <c r="E126" s="71" t="s">
        <v>213</v>
      </c>
      <c r="F126" s="64"/>
      <c r="G126" s="21"/>
      <c r="H126" s="21"/>
      <c r="I126" s="21"/>
      <c r="J126" s="21"/>
      <c r="K126" s="21"/>
      <c r="L126" s="21"/>
      <c r="M126" s="21"/>
    </row>
    <row r="127" spans="1:13" ht="48.75" customHeight="1" x14ac:dyDescent="0.25">
      <c r="A127" s="64"/>
      <c r="B127" s="64"/>
      <c r="C127" s="64"/>
      <c r="D127" s="64"/>
      <c r="E127" s="71" t="s">
        <v>156</v>
      </c>
      <c r="F127" s="64"/>
      <c r="G127" s="21"/>
      <c r="H127" s="21"/>
      <c r="I127" s="21"/>
      <c r="J127" s="21"/>
      <c r="K127" s="21"/>
      <c r="L127" s="21"/>
      <c r="M127" s="21"/>
    </row>
    <row r="128" spans="1:13" x14ac:dyDescent="0.25">
      <c r="A128" s="64">
        <v>2211</v>
      </c>
      <c r="B128" s="64" t="s">
        <v>7</v>
      </c>
      <c r="C128" s="64">
        <v>1</v>
      </c>
      <c r="D128" s="64">
        <v>1</v>
      </c>
      <c r="E128" s="71" t="s">
        <v>214</v>
      </c>
      <c r="F128" s="64"/>
      <c r="G128" s="21"/>
      <c r="H128" s="21"/>
      <c r="I128" s="21"/>
      <c r="J128" s="21"/>
      <c r="K128" s="21"/>
      <c r="L128" s="21"/>
      <c r="M128" s="21"/>
    </row>
    <row r="129" spans="1:13" ht="40.5" x14ac:dyDescent="0.25">
      <c r="A129" s="64"/>
      <c r="B129" s="64"/>
      <c r="C129" s="64"/>
      <c r="D129" s="64"/>
      <c r="E129" s="71" t="s">
        <v>180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/>
      <c r="B130" s="64"/>
      <c r="C130" s="64"/>
      <c r="D130" s="64"/>
      <c r="E130" s="71" t="s">
        <v>181</v>
      </c>
      <c r="F130" s="64"/>
      <c r="G130" s="21"/>
      <c r="H130" s="21"/>
      <c r="I130" s="21"/>
      <c r="J130" s="21"/>
      <c r="K130" s="21"/>
      <c r="L130" s="21"/>
      <c r="M130" s="21"/>
    </row>
    <row r="131" spans="1:13" x14ac:dyDescent="0.25">
      <c r="A131" s="64"/>
      <c r="B131" s="64"/>
      <c r="C131" s="64"/>
      <c r="D131" s="64"/>
      <c r="E131" s="71" t="s">
        <v>181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2220</v>
      </c>
      <c r="B132" s="64" t="s">
        <v>7</v>
      </c>
      <c r="C132" s="64">
        <v>2</v>
      </c>
      <c r="D132" s="64">
        <v>0</v>
      </c>
      <c r="E132" s="71" t="s">
        <v>215</v>
      </c>
      <c r="F132" s="64"/>
      <c r="G132" s="21"/>
      <c r="H132" s="21"/>
      <c r="I132" s="21"/>
      <c r="J132" s="21"/>
      <c r="K132" s="21"/>
      <c r="L132" s="21"/>
      <c r="M132" s="21"/>
    </row>
    <row r="133" spans="1:13" ht="51" customHeight="1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>
        <v>2221</v>
      </c>
      <c r="B134" s="64" t="s">
        <v>7</v>
      </c>
      <c r="C134" s="64">
        <v>2</v>
      </c>
      <c r="D134" s="64">
        <v>1</v>
      </c>
      <c r="E134" s="71" t="s">
        <v>215</v>
      </c>
      <c r="F134" s="64"/>
      <c r="G134" s="21"/>
      <c r="H134" s="21"/>
      <c r="I134" s="21"/>
      <c r="J134" s="21"/>
      <c r="K134" s="21"/>
      <c r="L134" s="21"/>
      <c r="M134" s="21"/>
    </row>
    <row r="135" spans="1:13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</row>
    <row r="137" spans="1:13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2230</v>
      </c>
      <c r="B138" s="64" t="s">
        <v>7</v>
      </c>
      <c r="C138" s="64">
        <v>3</v>
      </c>
      <c r="D138" s="64">
        <v>0</v>
      </c>
      <c r="E138" s="71" t="s">
        <v>217</v>
      </c>
      <c r="F138" s="64"/>
      <c r="G138" s="21"/>
      <c r="H138" s="21"/>
      <c r="I138" s="21"/>
      <c r="J138" s="21"/>
      <c r="K138" s="21"/>
      <c r="L138" s="21"/>
      <c r="M138" s="21"/>
    </row>
    <row r="139" spans="1:13" ht="52.5" customHeight="1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>
        <v>2231</v>
      </c>
      <c r="B140" s="64" t="s">
        <v>7</v>
      </c>
      <c r="C140" s="64">
        <v>3</v>
      </c>
      <c r="D140" s="64">
        <v>1</v>
      </c>
      <c r="E140" s="71" t="s">
        <v>218</v>
      </c>
      <c r="F140" s="64"/>
      <c r="G140" s="21"/>
      <c r="H140" s="21"/>
      <c r="I140" s="21"/>
      <c r="J140" s="21"/>
      <c r="K140" s="21"/>
      <c r="L140" s="21"/>
      <c r="M140" s="21"/>
    </row>
    <row r="141" spans="1:13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</row>
    <row r="142" spans="1:13" ht="35.25" customHeight="1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</row>
    <row r="143" spans="1:13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</row>
    <row r="144" spans="1:13" ht="35.25" customHeight="1" x14ac:dyDescent="0.25">
      <c r="A144" s="64">
        <v>2240</v>
      </c>
      <c r="B144" s="64" t="s">
        <v>7</v>
      </c>
      <c r="C144" s="64">
        <v>4</v>
      </c>
      <c r="D144" s="64">
        <v>0</v>
      </c>
      <c r="E144" s="71" t="s">
        <v>219</v>
      </c>
      <c r="F144" s="64"/>
      <c r="G144" s="21"/>
      <c r="H144" s="21"/>
      <c r="I144" s="21"/>
      <c r="J144" s="21"/>
      <c r="K144" s="21"/>
      <c r="L144" s="21"/>
      <c r="M144" s="21"/>
    </row>
    <row r="145" spans="1:13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</row>
    <row r="146" spans="1:13" ht="27" x14ac:dyDescent="0.25">
      <c r="A146" s="64">
        <v>2241</v>
      </c>
      <c r="B146" s="64" t="s">
        <v>7</v>
      </c>
      <c r="C146" s="64">
        <v>4</v>
      </c>
      <c r="D146" s="64">
        <v>1</v>
      </c>
      <c r="E146" s="71" t="s">
        <v>219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156</v>
      </c>
      <c r="F147" s="64"/>
      <c r="G147" s="21"/>
      <c r="H147" s="21"/>
      <c r="I147" s="21"/>
      <c r="J147" s="21"/>
      <c r="K147" s="21"/>
      <c r="L147" s="21"/>
      <c r="M147" s="21"/>
    </row>
    <row r="148" spans="1:13" x14ac:dyDescent="0.25">
      <c r="A148" s="64">
        <v>2250</v>
      </c>
      <c r="B148" s="64" t="s">
        <v>7</v>
      </c>
      <c r="C148" s="64">
        <v>5</v>
      </c>
      <c r="D148" s="64">
        <v>0</v>
      </c>
      <c r="E148" s="71" t="s">
        <v>220</v>
      </c>
      <c r="F148" s="64"/>
      <c r="G148" s="21">
        <f t="shared" ref="G148:M148" si="15">G150</f>
        <v>2400</v>
      </c>
      <c r="H148" s="21">
        <f t="shared" si="15"/>
        <v>2400</v>
      </c>
      <c r="I148" s="21">
        <f t="shared" si="15"/>
        <v>0</v>
      </c>
      <c r="J148" s="21">
        <f t="shared" si="15"/>
        <v>590.47619047619048</v>
      </c>
      <c r="K148" s="21">
        <f t="shared" si="15"/>
        <v>1180.952380952381</v>
      </c>
      <c r="L148" s="21">
        <f t="shared" si="15"/>
        <v>1780.952380952381</v>
      </c>
      <c r="M148" s="21">
        <f t="shared" si="15"/>
        <v>2400</v>
      </c>
    </row>
    <row r="149" spans="1:13" ht="50.25" customHeight="1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x14ac:dyDescent="0.25">
      <c r="A150" s="64">
        <v>2251</v>
      </c>
      <c r="B150" s="64" t="s">
        <v>7</v>
      </c>
      <c r="C150" s="64">
        <v>5</v>
      </c>
      <c r="D150" s="64">
        <v>1</v>
      </c>
      <c r="E150" s="71" t="s">
        <v>220</v>
      </c>
      <c r="F150" s="64"/>
      <c r="G150" s="21">
        <f>+G152+G153+G154+G155+G156</f>
        <v>2400</v>
      </c>
      <c r="H150" s="21">
        <f t="shared" ref="H150:M150" si="16">+H152+H153+H154+H155+H156</f>
        <v>2400</v>
      </c>
      <c r="I150" s="21">
        <f t="shared" si="16"/>
        <v>0</v>
      </c>
      <c r="J150" s="21">
        <f t="shared" si="16"/>
        <v>590.47619047619048</v>
      </c>
      <c r="K150" s="21">
        <f t="shared" si="16"/>
        <v>1180.952380952381</v>
      </c>
      <c r="L150" s="21">
        <f t="shared" si="16"/>
        <v>1780.952380952381</v>
      </c>
      <c r="M150" s="21">
        <f t="shared" si="16"/>
        <v>2400</v>
      </c>
    </row>
    <row r="151" spans="1:13" ht="40.5" x14ac:dyDescent="0.25">
      <c r="A151" s="64"/>
      <c r="B151" s="64"/>
      <c r="C151" s="64"/>
      <c r="D151" s="64"/>
      <c r="E151" s="71" t="s">
        <v>180</v>
      </c>
      <c r="F151" s="12"/>
      <c r="G151" s="12"/>
      <c r="H151" s="12"/>
      <c r="I151" s="21"/>
      <c r="J151" s="21"/>
      <c r="K151" s="21"/>
      <c r="L151" s="21"/>
      <c r="M151" s="21"/>
    </row>
    <row r="152" spans="1:13" x14ac:dyDescent="0.25">
      <c r="A152" s="64"/>
      <c r="B152" s="64"/>
      <c r="C152" s="64"/>
      <c r="D152" s="64"/>
      <c r="E152" s="265" t="s">
        <v>545</v>
      </c>
      <c r="F152" s="64">
        <v>4261</v>
      </c>
      <c r="G152" s="21">
        <f>+H152+I152</f>
        <v>600</v>
      </c>
      <c r="H152" s="21">
        <v>600</v>
      </c>
      <c r="I152" s="21"/>
      <c r="J152" s="146">
        <f>+G152/252*62</f>
        <v>147.61904761904762</v>
      </c>
      <c r="K152" s="146">
        <f>+G152/252*124</f>
        <v>295.23809523809524</v>
      </c>
      <c r="L152" s="146">
        <f>+G152/252*187</f>
        <v>445.23809523809524</v>
      </c>
      <c r="M152" s="146">
        <f>+G152</f>
        <v>600</v>
      </c>
    </row>
    <row r="153" spans="1:13" ht="32.25" customHeight="1" x14ac:dyDescent="0.25">
      <c r="A153" s="64"/>
      <c r="B153" s="64"/>
      <c r="C153" s="64"/>
      <c r="D153" s="64"/>
      <c r="E153" s="252" t="s">
        <v>551</v>
      </c>
      <c r="F153" s="64">
        <v>4264</v>
      </c>
      <c r="G153" s="21">
        <f>+H153+I153</f>
        <v>800</v>
      </c>
      <c r="H153" s="21">
        <v>800</v>
      </c>
      <c r="I153" s="21"/>
      <c r="J153" s="146">
        <f>+G153/252*62</f>
        <v>196.82539682539681</v>
      </c>
      <c r="K153" s="146">
        <f>+G153/252*124</f>
        <v>393.65079365079362</v>
      </c>
      <c r="L153" s="146">
        <f>+G153/252*187</f>
        <v>593.65079365079362</v>
      </c>
      <c r="M153" s="146">
        <f>+G153</f>
        <v>800</v>
      </c>
    </row>
    <row r="154" spans="1:13" x14ac:dyDescent="0.25">
      <c r="A154" s="64"/>
      <c r="B154" s="64"/>
      <c r="C154" s="64"/>
      <c r="D154" s="64"/>
      <c r="E154" s="71" t="s">
        <v>759</v>
      </c>
      <c r="F154" s="64" t="s">
        <v>50</v>
      </c>
      <c r="G154" s="21">
        <f>+H154+I154</f>
        <v>0</v>
      </c>
      <c r="H154" s="21"/>
      <c r="I154" s="21"/>
      <c r="J154" s="146">
        <f>+G154/252*62</f>
        <v>0</v>
      </c>
      <c r="K154" s="146">
        <f>+G154/252*124</f>
        <v>0</v>
      </c>
      <c r="L154" s="146">
        <f>+G154/252*187</f>
        <v>0</v>
      </c>
      <c r="M154" s="146">
        <f>+G154</f>
        <v>0</v>
      </c>
    </row>
    <row r="155" spans="1:13" ht="27" x14ac:dyDescent="0.25">
      <c r="A155" s="64"/>
      <c r="B155" s="64"/>
      <c r="C155" s="64"/>
      <c r="D155" s="64"/>
      <c r="E155" s="71" t="s">
        <v>561</v>
      </c>
      <c r="F155" s="64" t="s">
        <v>61</v>
      </c>
      <c r="G155" s="21"/>
      <c r="H155" s="21">
        <f>+G155</f>
        <v>0</v>
      </c>
      <c r="I155" s="21"/>
      <c r="J155" s="146">
        <f>+G155/252*62</f>
        <v>0</v>
      </c>
      <c r="K155" s="146">
        <f>+G155/252*124</f>
        <v>0</v>
      </c>
      <c r="L155" s="146">
        <f>+G155/252*187</f>
        <v>0</v>
      </c>
      <c r="M155" s="146">
        <f>+G155</f>
        <v>0</v>
      </c>
    </row>
    <row r="156" spans="1:13" x14ac:dyDescent="0.25">
      <c r="A156" s="64"/>
      <c r="B156" s="64"/>
      <c r="C156" s="64"/>
      <c r="D156" s="64"/>
      <c r="E156" s="71" t="s">
        <v>178</v>
      </c>
      <c r="F156" s="64" t="s">
        <v>40</v>
      </c>
      <c r="G156" s="21">
        <f>+H156+I156</f>
        <v>1000</v>
      </c>
      <c r="H156" s="21">
        <v>1000</v>
      </c>
      <c r="I156" s="21"/>
      <c r="J156" s="146">
        <f>+G156/252*62</f>
        <v>246.03174603174602</v>
      </c>
      <c r="K156" s="146">
        <f>+G156/252*124</f>
        <v>492.06349206349205</v>
      </c>
      <c r="L156" s="146">
        <f>+G156/252*187</f>
        <v>742.06349206349205</v>
      </c>
      <c r="M156" s="146">
        <f>+G156</f>
        <v>1000</v>
      </c>
    </row>
    <row r="157" spans="1:13" ht="21.75" customHeight="1" x14ac:dyDescent="0.25">
      <c r="A157" s="64">
        <v>2300</v>
      </c>
      <c r="B157" s="64" t="s">
        <v>8</v>
      </c>
      <c r="C157" s="64">
        <v>0</v>
      </c>
      <c r="D157" s="64">
        <v>0</v>
      </c>
      <c r="E157" s="71" t="s">
        <v>221</v>
      </c>
      <c r="F157" s="64"/>
      <c r="G157" s="21"/>
      <c r="H157" s="21"/>
      <c r="I157" s="21"/>
      <c r="J157" s="21"/>
      <c r="K157" s="21"/>
      <c r="L157" s="21"/>
      <c r="M157" s="21"/>
    </row>
    <row r="158" spans="1:13" x14ac:dyDescent="0.25">
      <c r="A158" s="64"/>
      <c r="B158" s="64"/>
      <c r="C158" s="64"/>
      <c r="D158" s="64"/>
      <c r="E158" s="71" t="s">
        <v>154</v>
      </c>
      <c r="F158" s="64"/>
      <c r="G158" s="21"/>
      <c r="H158" s="21"/>
      <c r="I158" s="21"/>
      <c r="J158" s="21"/>
      <c r="K158" s="21"/>
      <c r="L158" s="21"/>
      <c r="M158" s="21"/>
    </row>
    <row r="159" spans="1:13" ht="21" customHeight="1" x14ac:dyDescent="0.25">
      <c r="A159" s="64">
        <v>2310</v>
      </c>
      <c r="B159" s="64" t="s">
        <v>8</v>
      </c>
      <c r="C159" s="64">
        <v>1</v>
      </c>
      <c r="D159" s="64">
        <v>0</v>
      </c>
      <c r="E159" s="71" t="s">
        <v>222</v>
      </c>
      <c r="F159" s="64"/>
      <c r="G159" s="21"/>
      <c r="H159" s="21"/>
      <c r="I159" s="21"/>
      <c r="J159" s="21"/>
      <c r="K159" s="21"/>
      <c r="L159" s="21"/>
      <c r="M159" s="21"/>
    </row>
    <row r="160" spans="1:13" ht="50.25" customHeight="1" x14ac:dyDescent="0.25">
      <c r="A160" s="64"/>
      <c r="B160" s="64"/>
      <c r="C160" s="64"/>
      <c r="D160" s="64"/>
      <c r="E160" s="71" t="s">
        <v>156</v>
      </c>
      <c r="F160" s="64"/>
      <c r="G160" s="21"/>
      <c r="H160" s="21"/>
      <c r="I160" s="21"/>
      <c r="J160" s="21"/>
      <c r="K160" s="21"/>
      <c r="L160" s="21"/>
      <c r="M160" s="21"/>
    </row>
    <row r="161" spans="1:13" x14ac:dyDescent="0.25">
      <c r="A161" s="64">
        <v>2311</v>
      </c>
      <c r="B161" s="64" t="s">
        <v>8</v>
      </c>
      <c r="C161" s="64">
        <v>1</v>
      </c>
      <c r="D161" s="64">
        <v>1</v>
      </c>
      <c r="E161" s="71" t="s">
        <v>223</v>
      </c>
      <c r="F161" s="64"/>
      <c r="G161" s="21"/>
      <c r="H161" s="21"/>
      <c r="I161" s="21"/>
      <c r="J161" s="21"/>
      <c r="K161" s="21"/>
      <c r="L161" s="21"/>
      <c r="M161" s="21"/>
    </row>
    <row r="162" spans="1:13" ht="40.5" x14ac:dyDescent="0.25">
      <c r="A162" s="64"/>
      <c r="B162" s="64"/>
      <c r="C162" s="64"/>
      <c r="D162" s="64"/>
      <c r="E162" s="71" t="s">
        <v>180</v>
      </c>
      <c r="F162" s="64"/>
      <c r="G162" s="21"/>
      <c r="H162" s="21"/>
      <c r="I162" s="21"/>
      <c r="J162" s="21"/>
      <c r="K162" s="21"/>
      <c r="L162" s="21"/>
      <c r="M162" s="21"/>
    </row>
    <row r="163" spans="1:13" x14ac:dyDescent="0.25">
      <c r="A163" s="64"/>
      <c r="B163" s="64"/>
      <c r="C163" s="64"/>
      <c r="D163" s="64"/>
      <c r="E163" s="71" t="s">
        <v>181</v>
      </c>
      <c r="F163" s="64"/>
      <c r="G163" s="21"/>
      <c r="H163" s="21"/>
      <c r="I163" s="21"/>
      <c r="J163" s="21"/>
      <c r="K163" s="21"/>
      <c r="L163" s="21"/>
      <c r="M163" s="21"/>
    </row>
    <row r="164" spans="1:13" ht="48" customHeight="1" x14ac:dyDescent="0.25">
      <c r="A164" s="64"/>
      <c r="B164" s="64"/>
      <c r="C164" s="64"/>
      <c r="D164" s="64"/>
      <c r="E164" s="71" t="s">
        <v>181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2312</v>
      </c>
      <c r="B165" s="64" t="s">
        <v>8</v>
      </c>
      <c r="C165" s="64">
        <v>1</v>
      </c>
      <c r="D165" s="64">
        <v>2</v>
      </c>
      <c r="E165" s="71" t="s">
        <v>224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50.25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2313</v>
      </c>
      <c r="B169" s="64" t="s">
        <v>8</v>
      </c>
      <c r="C169" s="64">
        <v>1</v>
      </c>
      <c r="D169" s="64">
        <v>3</v>
      </c>
      <c r="E169" s="71" t="s">
        <v>225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2320</v>
      </c>
      <c r="B173" s="64" t="s">
        <v>8</v>
      </c>
      <c r="C173" s="64">
        <v>2</v>
      </c>
      <c r="D173" s="64">
        <v>0</v>
      </c>
      <c r="E173" s="71" t="s">
        <v>226</v>
      </c>
      <c r="F173" s="64"/>
      <c r="G173" s="21"/>
      <c r="H173" s="21"/>
      <c r="I173" s="21"/>
      <c r="J173" s="21"/>
      <c r="K173" s="21"/>
      <c r="L173" s="21"/>
      <c r="M173" s="21"/>
    </row>
    <row r="174" spans="1:13" ht="54.75" customHeight="1" x14ac:dyDescent="0.25">
      <c r="A174" s="64"/>
      <c r="B174" s="64"/>
      <c r="C174" s="64"/>
      <c r="D174" s="64"/>
      <c r="E174" s="71" t="s">
        <v>156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>
        <v>2321</v>
      </c>
      <c r="B175" s="64" t="s">
        <v>8</v>
      </c>
      <c r="C175" s="64">
        <v>2</v>
      </c>
      <c r="D175" s="64">
        <v>1</v>
      </c>
      <c r="E175" s="71" t="s">
        <v>227</v>
      </c>
      <c r="F175" s="64"/>
      <c r="G175" s="21"/>
      <c r="H175" s="21"/>
      <c r="I175" s="21"/>
      <c r="J175" s="21"/>
      <c r="K175" s="21"/>
      <c r="L175" s="21"/>
      <c r="M175" s="21"/>
    </row>
    <row r="176" spans="1:13" ht="40.5" x14ac:dyDescent="0.25">
      <c r="A176" s="64"/>
      <c r="B176" s="64"/>
      <c r="C176" s="64"/>
      <c r="D176" s="64"/>
      <c r="E176" s="71" t="s">
        <v>180</v>
      </c>
      <c r="F176" s="64"/>
      <c r="G176" s="21"/>
      <c r="H176" s="21"/>
      <c r="I176" s="21"/>
      <c r="J176" s="21"/>
      <c r="K176" s="21"/>
      <c r="L176" s="21"/>
      <c r="M176" s="21"/>
    </row>
    <row r="177" spans="1:13" ht="33.75" customHeight="1" x14ac:dyDescent="0.25">
      <c r="A177" s="64"/>
      <c r="B177" s="64"/>
      <c r="C177" s="64"/>
      <c r="D177" s="64"/>
      <c r="E177" s="71" t="s">
        <v>181</v>
      </c>
      <c r="F177" s="64"/>
      <c r="G177" s="21"/>
      <c r="H177" s="21"/>
      <c r="I177" s="21"/>
      <c r="J177" s="21"/>
      <c r="K177" s="21"/>
      <c r="L177" s="21"/>
      <c r="M177" s="21"/>
    </row>
    <row r="178" spans="1:13" x14ac:dyDescent="0.25">
      <c r="A178" s="64"/>
      <c r="B178" s="64"/>
      <c r="C178" s="64"/>
      <c r="D178" s="64"/>
      <c r="E178" s="71" t="s">
        <v>181</v>
      </c>
      <c r="F178" s="64"/>
      <c r="G178" s="21"/>
      <c r="H178" s="21"/>
      <c r="I178" s="21"/>
      <c r="J178" s="21"/>
      <c r="K178" s="21"/>
      <c r="L178" s="21"/>
      <c r="M178" s="21"/>
    </row>
    <row r="179" spans="1:13" ht="27" x14ac:dyDescent="0.25">
      <c r="A179" s="64">
        <v>2330</v>
      </c>
      <c r="B179" s="64" t="s">
        <v>8</v>
      </c>
      <c r="C179" s="64">
        <v>3</v>
      </c>
      <c r="D179" s="64">
        <v>0</v>
      </c>
      <c r="E179" s="71" t="s">
        <v>228</v>
      </c>
      <c r="F179" s="64"/>
      <c r="G179" s="21"/>
      <c r="H179" s="21"/>
      <c r="I179" s="21"/>
      <c r="J179" s="21"/>
      <c r="K179" s="21"/>
      <c r="L179" s="21"/>
      <c r="M179" s="21"/>
    </row>
    <row r="180" spans="1:13" ht="48.75" customHeight="1" x14ac:dyDescent="0.25">
      <c r="A180" s="64"/>
      <c r="B180" s="64"/>
      <c r="C180" s="64"/>
      <c r="D180" s="64"/>
      <c r="E180" s="71" t="s">
        <v>156</v>
      </c>
      <c r="F180" s="64"/>
      <c r="G180" s="21"/>
      <c r="H180" s="21"/>
      <c r="I180" s="21"/>
      <c r="J180" s="21"/>
      <c r="K180" s="21"/>
      <c r="L180" s="21"/>
      <c r="M180" s="21"/>
    </row>
    <row r="181" spans="1:13" x14ac:dyDescent="0.25">
      <c r="A181" s="64">
        <v>2331</v>
      </c>
      <c r="B181" s="64" t="s">
        <v>8</v>
      </c>
      <c r="C181" s="64">
        <v>3</v>
      </c>
      <c r="D181" s="64">
        <v>1</v>
      </c>
      <c r="E181" s="71" t="s">
        <v>229</v>
      </c>
      <c r="F181" s="64"/>
      <c r="G181" s="21"/>
      <c r="H181" s="21"/>
      <c r="I181" s="21"/>
      <c r="J181" s="21"/>
      <c r="K181" s="21"/>
      <c r="L181" s="21"/>
      <c r="M181" s="21"/>
    </row>
    <row r="182" spans="1:13" ht="40.5" x14ac:dyDescent="0.25">
      <c r="A182" s="64"/>
      <c r="B182" s="64"/>
      <c r="C182" s="64"/>
      <c r="D182" s="64"/>
      <c r="E182" s="71" t="s">
        <v>180</v>
      </c>
      <c r="F182" s="64"/>
      <c r="G182" s="21"/>
      <c r="H182" s="21"/>
      <c r="I182" s="21"/>
      <c r="J182" s="21"/>
      <c r="K182" s="21"/>
      <c r="L182" s="21"/>
      <c r="M182" s="21"/>
    </row>
    <row r="183" spans="1:13" x14ac:dyDescent="0.25">
      <c r="A183" s="64"/>
      <c r="B183" s="64"/>
      <c r="C183" s="64"/>
      <c r="D183" s="64"/>
      <c r="E183" s="71" t="s">
        <v>181</v>
      </c>
      <c r="F183" s="64"/>
      <c r="G183" s="21"/>
      <c r="H183" s="21"/>
      <c r="I183" s="21"/>
      <c r="J183" s="21"/>
      <c r="K183" s="21"/>
      <c r="L183" s="21"/>
      <c r="M183" s="21"/>
    </row>
    <row r="184" spans="1:13" ht="55.5" customHeight="1" x14ac:dyDescent="0.25">
      <c r="A184" s="64"/>
      <c r="B184" s="64"/>
      <c r="C184" s="64"/>
      <c r="D184" s="64"/>
      <c r="E184" s="71" t="s">
        <v>181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2332</v>
      </c>
      <c r="B185" s="64" t="s">
        <v>8</v>
      </c>
      <c r="C185" s="64">
        <v>3</v>
      </c>
      <c r="D185" s="64">
        <v>2</v>
      </c>
      <c r="E185" s="71" t="s">
        <v>230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2340</v>
      </c>
      <c r="B189" s="64" t="s">
        <v>8</v>
      </c>
      <c r="C189" s="64">
        <v>4</v>
      </c>
      <c r="D189" s="64">
        <v>0</v>
      </c>
      <c r="E189" s="71" t="s">
        <v>231</v>
      </c>
      <c r="F189" s="64"/>
      <c r="G189" s="21"/>
      <c r="H189" s="21"/>
      <c r="I189" s="21"/>
      <c r="J189" s="21"/>
      <c r="K189" s="21"/>
      <c r="L189" s="21"/>
      <c r="M189" s="21"/>
    </row>
    <row r="190" spans="1:13" ht="53.25" customHeight="1" x14ac:dyDescent="0.25">
      <c r="A190" s="64"/>
      <c r="B190" s="64"/>
      <c r="C190" s="64"/>
      <c r="D190" s="64"/>
      <c r="E190" s="71" t="s">
        <v>156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>
        <v>2341</v>
      </c>
      <c r="B191" s="64" t="s">
        <v>8</v>
      </c>
      <c r="C191" s="64">
        <v>4</v>
      </c>
      <c r="D191" s="64">
        <v>1</v>
      </c>
      <c r="E191" s="71" t="s">
        <v>231</v>
      </c>
      <c r="F191" s="64"/>
      <c r="G191" s="21"/>
      <c r="H191" s="21"/>
      <c r="I191" s="21"/>
      <c r="J191" s="21"/>
      <c r="K191" s="21"/>
      <c r="L191" s="21"/>
      <c r="M191" s="21"/>
    </row>
    <row r="192" spans="1:13" ht="40.5" x14ac:dyDescent="0.25">
      <c r="A192" s="64"/>
      <c r="B192" s="64"/>
      <c r="C192" s="64"/>
      <c r="D192" s="64"/>
      <c r="E192" s="71" t="s">
        <v>180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/>
      <c r="B193" s="64"/>
      <c r="C193" s="64"/>
      <c r="D193" s="64"/>
      <c r="E193" s="71" t="s">
        <v>181</v>
      </c>
      <c r="F193" s="64"/>
      <c r="G193" s="21"/>
      <c r="H193" s="21"/>
      <c r="I193" s="21"/>
      <c r="J193" s="21"/>
      <c r="K193" s="21"/>
      <c r="L193" s="21"/>
      <c r="M193" s="21"/>
    </row>
    <row r="194" spans="1:13" x14ac:dyDescent="0.25">
      <c r="A194" s="64"/>
      <c r="B194" s="64"/>
      <c r="C194" s="64"/>
      <c r="D194" s="64"/>
      <c r="E194" s="71" t="s">
        <v>181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2350</v>
      </c>
      <c r="B195" s="64" t="s">
        <v>8</v>
      </c>
      <c r="C195" s="64">
        <v>5</v>
      </c>
      <c r="D195" s="64">
        <v>0</v>
      </c>
      <c r="E195" s="71" t="s">
        <v>232</v>
      </c>
      <c r="F195" s="64"/>
      <c r="G195" s="21"/>
      <c r="H195" s="21"/>
      <c r="I195" s="21"/>
      <c r="J195" s="21"/>
      <c r="K195" s="21"/>
      <c r="L195" s="21"/>
      <c r="M195" s="21"/>
    </row>
    <row r="196" spans="1:13" ht="54" customHeight="1" x14ac:dyDescent="0.25">
      <c r="A196" s="64"/>
      <c r="B196" s="64"/>
      <c r="C196" s="64"/>
      <c r="D196" s="64"/>
      <c r="E196" s="71" t="s">
        <v>156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>
        <v>2351</v>
      </c>
      <c r="B197" s="64" t="s">
        <v>8</v>
      </c>
      <c r="C197" s="64">
        <v>5</v>
      </c>
      <c r="D197" s="64">
        <v>1</v>
      </c>
      <c r="E197" s="71" t="s">
        <v>233</v>
      </c>
      <c r="F197" s="64"/>
      <c r="G197" s="21"/>
      <c r="H197" s="21"/>
      <c r="I197" s="21"/>
      <c r="J197" s="21"/>
      <c r="K197" s="21"/>
      <c r="L197" s="21"/>
      <c r="M197" s="21"/>
    </row>
    <row r="198" spans="1:13" ht="40.5" x14ac:dyDescent="0.25">
      <c r="A198" s="64"/>
      <c r="B198" s="64"/>
      <c r="C198" s="64"/>
      <c r="D198" s="64"/>
      <c r="E198" s="71" t="s">
        <v>180</v>
      </c>
      <c r="F198" s="64"/>
      <c r="G198" s="21"/>
      <c r="H198" s="21"/>
      <c r="I198" s="21"/>
      <c r="J198" s="21"/>
      <c r="K198" s="21"/>
      <c r="L198" s="21"/>
      <c r="M198" s="21"/>
    </row>
    <row r="199" spans="1:13" ht="56.25" customHeight="1" x14ac:dyDescent="0.25">
      <c r="A199" s="64"/>
      <c r="B199" s="64"/>
      <c r="C199" s="64"/>
      <c r="D199" s="64"/>
      <c r="E199" s="71" t="s">
        <v>181</v>
      </c>
      <c r="F199" s="64"/>
      <c r="G199" s="21"/>
      <c r="H199" s="21"/>
      <c r="I199" s="21"/>
      <c r="J199" s="21"/>
      <c r="K199" s="21"/>
      <c r="L199" s="21"/>
      <c r="M199" s="21"/>
    </row>
    <row r="200" spans="1:13" x14ac:dyDescent="0.25">
      <c r="A200" s="64"/>
      <c r="B200" s="64"/>
      <c r="C200" s="64"/>
      <c r="D200" s="64"/>
      <c r="E200" s="71" t="s">
        <v>181</v>
      </c>
      <c r="F200" s="64"/>
      <c r="G200" s="21"/>
      <c r="H200" s="21"/>
      <c r="I200" s="21"/>
      <c r="J200" s="21"/>
      <c r="K200" s="21"/>
      <c r="L200" s="21"/>
      <c r="M200" s="21"/>
    </row>
    <row r="201" spans="1:13" ht="53.25" customHeight="1" x14ac:dyDescent="0.25">
      <c r="A201" s="64">
        <v>2360</v>
      </c>
      <c r="B201" s="64" t="s">
        <v>8</v>
      </c>
      <c r="C201" s="64">
        <v>6</v>
      </c>
      <c r="D201" s="64">
        <v>0</v>
      </c>
      <c r="E201" s="71" t="s">
        <v>234</v>
      </c>
      <c r="F201" s="64"/>
      <c r="G201" s="21"/>
      <c r="H201" s="21"/>
      <c r="I201" s="21"/>
      <c r="J201" s="21"/>
      <c r="K201" s="21"/>
      <c r="L201" s="21"/>
      <c r="M201" s="21"/>
    </row>
    <row r="202" spans="1:13" ht="51" customHeight="1" x14ac:dyDescent="0.25">
      <c r="A202" s="64"/>
      <c r="B202" s="64"/>
      <c r="C202" s="64"/>
      <c r="D202" s="64"/>
      <c r="E202" s="71" t="s">
        <v>156</v>
      </c>
      <c r="F202" s="64"/>
      <c r="G202" s="21"/>
      <c r="H202" s="21"/>
      <c r="I202" s="21"/>
      <c r="J202" s="21"/>
      <c r="K202" s="21"/>
      <c r="L202" s="21"/>
      <c r="M202" s="21"/>
    </row>
    <row r="203" spans="1:13" ht="40.5" x14ac:dyDescent="0.25">
      <c r="A203" s="64">
        <v>2361</v>
      </c>
      <c r="B203" s="64" t="s">
        <v>8</v>
      </c>
      <c r="C203" s="64">
        <v>6</v>
      </c>
      <c r="D203" s="64">
        <v>1</v>
      </c>
      <c r="E203" s="71" t="s">
        <v>234</v>
      </c>
      <c r="F203" s="64"/>
      <c r="G203" s="21"/>
      <c r="H203" s="21"/>
      <c r="I203" s="21"/>
      <c r="J203" s="21"/>
      <c r="K203" s="21"/>
      <c r="L203" s="21"/>
      <c r="M203" s="21"/>
    </row>
    <row r="204" spans="1:13" ht="40.5" x14ac:dyDescent="0.25">
      <c r="A204" s="64"/>
      <c r="B204" s="64"/>
      <c r="C204" s="64"/>
      <c r="D204" s="64"/>
      <c r="E204" s="71" t="s">
        <v>180</v>
      </c>
      <c r="F204" s="64"/>
      <c r="G204" s="21"/>
      <c r="H204" s="21"/>
      <c r="I204" s="21"/>
      <c r="J204" s="21"/>
      <c r="K204" s="21"/>
      <c r="L204" s="21"/>
      <c r="M204" s="21"/>
    </row>
    <row r="205" spans="1:13" ht="36" customHeight="1" x14ac:dyDescent="0.25">
      <c r="A205" s="64"/>
      <c r="B205" s="64"/>
      <c r="C205" s="64"/>
      <c r="D205" s="64"/>
      <c r="E205" s="71" t="s">
        <v>181</v>
      </c>
      <c r="F205" s="64"/>
      <c r="G205" s="21"/>
      <c r="H205" s="21"/>
      <c r="I205" s="21"/>
      <c r="J205" s="21"/>
      <c r="K205" s="21"/>
      <c r="L205" s="21"/>
      <c r="M205" s="21"/>
    </row>
    <row r="206" spans="1:13" x14ac:dyDescent="0.25">
      <c r="A206" s="64"/>
      <c r="B206" s="64"/>
      <c r="C206" s="64"/>
      <c r="D206" s="64"/>
      <c r="E206" s="71" t="s">
        <v>181</v>
      </c>
      <c r="F206" s="64"/>
      <c r="G206" s="21"/>
      <c r="H206" s="21"/>
      <c r="I206" s="21"/>
      <c r="J206" s="21"/>
      <c r="K206" s="21"/>
      <c r="L206" s="21"/>
      <c r="M206" s="21"/>
    </row>
    <row r="207" spans="1:13" ht="36.75" customHeight="1" x14ac:dyDescent="0.25">
      <c r="A207" s="64">
        <v>2370</v>
      </c>
      <c r="B207" s="64" t="s">
        <v>8</v>
      </c>
      <c r="C207" s="64">
        <v>7</v>
      </c>
      <c r="D207" s="64">
        <v>0</v>
      </c>
      <c r="E207" s="71" t="s">
        <v>236</v>
      </c>
      <c r="F207" s="64"/>
      <c r="G207" s="21"/>
      <c r="H207" s="21"/>
      <c r="I207" s="21"/>
      <c r="J207" s="21"/>
      <c r="K207" s="21"/>
      <c r="L207" s="21"/>
      <c r="M207" s="21"/>
    </row>
    <row r="208" spans="1:13" ht="52.5" customHeight="1" x14ac:dyDescent="0.25">
      <c r="A208" s="64"/>
      <c r="B208" s="64"/>
      <c r="C208" s="64"/>
      <c r="D208" s="64"/>
      <c r="E208" s="71" t="s">
        <v>156</v>
      </c>
      <c r="F208" s="64"/>
      <c r="G208" s="21"/>
      <c r="H208" s="21"/>
      <c r="I208" s="21"/>
      <c r="J208" s="21"/>
      <c r="K208" s="21"/>
      <c r="L208" s="21"/>
      <c r="M208" s="21"/>
    </row>
    <row r="209" spans="1:13" ht="27" x14ac:dyDescent="0.25">
      <c r="A209" s="64">
        <v>2371</v>
      </c>
      <c r="B209" s="64" t="s">
        <v>8</v>
      </c>
      <c r="C209" s="64">
        <v>7</v>
      </c>
      <c r="D209" s="64">
        <v>1</v>
      </c>
      <c r="E209" s="71" t="s">
        <v>236</v>
      </c>
      <c r="F209" s="64"/>
      <c r="G209" s="21"/>
      <c r="H209" s="21"/>
      <c r="I209" s="21"/>
      <c r="J209" s="21"/>
      <c r="K209" s="21"/>
      <c r="L209" s="21"/>
      <c r="M209" s="21"/>
    </row>
    <row r="210" spans="1:13" ht="40.5" x14ac:dyDescent="0.25">
      <c r="A210" s="64"/>
      <c r="B210" s="64"/>
      <c r="C210" s="64"/>
      <c r="D210" s="64"/>
      <c r="E210" s="71" t="s">
        <v>180</v>
      </c>
      <c r="F210" s="64"/>
      <c r="G210" s="21"/>
      <c r="H210" s="21"/>
      <c r="I210" s="21"/>
      <c r="J210" s="21"/>
      <c r="K210" s="21"/>
      <c r="L210" s="21"/>
      <c r="M210" s="21"/>
    </row>
    <row r="211" spans="1:13" x14ac:dyDescent="0.25">
      <c r="A211" s="64"/>
      <c r="B211" s="64"/>
      <c r="C211" s="64"/>
      <c r="D211" s="64"/>
      <c r="E211" s="71" t="s">
        <v>181</v>
      </c>
      <c r="F211" s="64"/>
      <c r="G211" s="21"/>
      <c r="H211" s="21"/>
      <c r="I211" s="21"/>
      <c r="J211" s="21"/>
      <c r="K211" s="21"/>
      <c r="L211" s="21"/>
      <c r="M211" s="21"/>
    </row>
    <row r="212" spans="1:13" x14ac:dyDescent="0.25">
      <c r="A212" s="64"/>
      <c r="B212" s="64"/>
      <c r="C212" s="64"/>
      <c r="D212" s="64"/>
      <c r="E212" s="71" t="s">
        <v>181</v>
      </c>
      <c r="F212" s="64"/>
      <c r="G212" s="21"/>
      <c r="H212" s="21"/>
      <c r="I212" s="21"/>
      <c r="J212" s="21"/>
      <c r="K212" s="21"/>
      <c r="L212" s="21"/>
      <c r="M212" s="21"/>
    </row>
    <row r="213" spans="1:13" ht="40.5" x14ac:dyDescent="0.25">
      <c r="A213" s="64">
        <v>2400</v>
      </c>
      <c r="B213" s="64" t="s">
        <v>9</v>
      </c>
      <c r="C213" s="64">
        <v>0</v>
      </c>
      <c r="D213" s="64">
        <v>0</v>
      </c>
      <c r="E213" s="71" t="s">
        <v>237</v>
      </c>
      <c r="F213" s="64"/>
      <c r="G213" s="21">
        <f t="shared" ref="G213:M213" si="17">G215+G225+G245+G259+G273+G300+G306+G324+G342</f>
        <v>-309301.80420000013</v>
      </c>
      <c r="H213" s="21">
        <f t="shared" si="17"/>
        <v>137745.54999999999</v>
      </c>
      <c r="I213" s="21">
        <f t="shared" si="17"/>
        <v>-447047.35420000018</v>
      </c>
      <c r="J213" s="21">
        <f t="shared" si="17"/>
        <v>183006.2255619046</v>
      </c>
      <c r="K213" s="21">
        <f t="shared" si="17"/>
        <v>151634.65294285631</v>
      </c>
      <c r="L213" s="21">
        <f t="shared" si="17"/>
        <v>-79920.009557144018</v>
      </c>
      <c r="M213" s="21">
        <f t="shared" si="17"/>
        <v>-309301.80420000013</v>
      </c>
    </row>
    <row r="214" spans="1:13" x14ac:dyDescent="0.25">
      <c r="A214" s="64"/>
      <c r="B214" s="64"/>
      <c r="C214" s="64"/>
      <c r="D214" s="64"/>
      <c r="E214" s="71" t="s">
        <v>154</v>
      </c>
      <c r="F214" s="64"/>
      <c r="G214" s="21"/>
      <c r="H214" s="21"/>
      <c r="I214" s="21"/>
      <c r="J214" s="21"/>
      <c r="K214" s="21"/>
      <c r="L214" s="21"/>
      <c r="M214" s="21"/>
    </row>
    <row r="215" spans="1:13" ht="34.5" customHeight="1" x14ac:dyDescent="0.25">
      <c r="A215" s="64">
        <v>2410</v>
      </c>
      <c r="B215" s="64" t="s">
        <v>9</v>
      </c>
      <c r="C215" s="64">
        <v>1</v>
      </c>
      <c r="D215" s="64">
        <v>0</v>
      </c>
      <c r="E215" s="71" t="s">
        <v>238</v>
      </c>
      <c r="F215" s="64"/>
      <c r="G215" s="21"/>
      <c r="H215" s="21"/>
      <c r="I215" s="21"/>
      <c r="J215" s="21"/>
      <c r="K215" s="21"/>
      <c r="L215" s="21"/>
      <c r="M215" s="21"/>
    </row>
    <row r="216" spans="1:13" ht="52.5" customHeight="1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</row>
    <row r="217" spans="1:13" ht="27" x14ac:dyDescent="0.25">
      <c r="A217" s="64">
        <v>2411</v>
      </c>
      <c r="B217" s="64" t="s">
        <v>9</v>
      </c>
      <c r="C217" s="64">
        <v>1</v>
      </c>
      <c r="D217" s="64">
        <v>1</v>
      </c>
      <c r="E217" s="71" t="s">
        <v>239</v>
      </c>
      <c r="F217" s="64"/>
      <c r="G217" s="21"/>
      <c r="H217" s="21"/>
      <c r="I217" s="21"/>
      <c r="J217" s="21"/>
      <c r="K217" s="21"/>
      <c r="L217" s="21"/>
      <c r="M217" s="21"/>
    </row>
    <row r="218" spans="1:13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</row>
    <row r="219" spans="1:13" ht="38.25" customHeight="1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</row>
    <row r="220" spans="1:13" ht="54" customHeight="1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2412</v>
      </c>
      <c r="B221" s="64" t="s">
        <v>9</v>
      </c>
      <c r="C221" s="64">
        <v>1</v>
      </c>
      <c r="D221" s="64">
        <v>2</v>
      </c>
      <c r="E221" s="71" t="s">
        <v>240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19.5" customHeight="1" x14ac:dyDescent="0.25">
      <c r="A225" s="64">
        <v>2420</v>
      </c>
      <c r="B225" s="64" t="s">
        <v>9</v>
      </c>
      <c r="C225" s="64">
        <v>2</v>
      </c>
      <c r="D225" s="64">
        <v>0</v>
      </c>
      <c r="E225" s="71" t="s">
        <v>241</v>
      </c>
      <c r="F225" s="64"/>
      <c r="G225" s="21"/>
      <c r="H225" s="21"/>
      <c r="I225" s="21"/>
      <c r="J225" s="21"/>
      <c r="K225" s="21"/>
      <c r="L225" s="21"/>
      <c r="M225" s="21"/>
    </row>
    <row r="226" spans="1:13" ht="51" customHeight="1" x14ac:dyDescent="0.25">
      <c r="A226" s="64"/>
      <c r="B226" s="64"/>
      <c r="C226" s="64"/>
      <c r="D226" s="64"/>
      <c r="E226" s="71" t="s">
        <v>156</v>
      </c>
      <c r="F226" s="64"/>
      <c r="G226" s="21"/>
      <c r="H226" s="21"/>
      <c r="I226" s="21"/>
      <c r="J226" s="21"/>
      <c r="K226" s="21"/>
      <c r="L226" s="21"/>
      <c r="M226" s="21"/>
    </row>
    <row r="227" spans="1:13" x14ac:dyDescent="0.25">
      <c r="A227" s="64">
        <v>2421</v>
      </c>
      <c r="B227" s="64" t="s">
        <v>9</v>
      </c>
      <c r="C227" s="64">
        <v>2</v>
      </c>
      <c r="D227" s="64">
        <v>1</v>
      </c>
      <c r="E227" s="71" t="s">
        <v>242</v>
      </c>
      <c r="F227" s="64"/>
      <c r="G227" s="21"/>
      <c r="H227" s="21"/>
      <c r="I227" s="21"/>
      <c r="J227" s="21"/>
      <c r="K227" s="21"/>
      <c r="L227" s="21"/>
      <c r="M227" s="21"/>
    </row>
    <row r="228" spans="1:13" ht="40.5" x14ac:dyDescent="0.25">
      <c r="A228" s="64"/>
      <c r="B228" s="64"/>
      <c r="C228" s="64"/>
      <c r="D228" s="64"/>
      <c r="E228" s="71" t="s">
        <v>180</v>
      </c>
      <c r="F228" s="64"/>
      <c r="G228" s="21"/>
      <c r="H228" s="21"/>
      <c r="I228" s="21"/>
      <c r="J228" s="21"/>
      <c r="K228" s="21"/>
      <c r="L228" s="21"/>
      <c r="M228" s="21"/>
    </row>
    <row r="229" spans="1:13" x14ac:dyDescent="0.25">
      <c r="A229" s="64"/>
      <c r="B229" s="64"/>
      <c r="C229" s="64"/>
      <c r="D229" s="64"/>
      <c r="E229" s="71"/>
      <c r="F229" s="64"/>
      <c r="G229" s="21"/>
      <c r="H229" s="21"/>
      <c r="I229" s="21"/>
      <c r="J229" s="21"/>
      <c r="K229" s="21"/>
      <c r="L229" s="21"/>
      <c r="M229" s="21"/>
    </row>
    <row r="230" spans="1:13" x14ac:dyDescent="0.25">
      <c r="A230" s="64"/>
      <c r="B230" s="64"/>
      <c r="C230" s="64"/>
      <c r="D230" s="64"/>
      <c r="E230" s="71"/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</row>
    <row r="232" spans="1:13" ht="52.5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>
        <v>2422</v>
      </c>
      <c r="B233" s="64" t="s">
        <v>9</v>
      </c>
      <c r="C233" s="64">
        <v>2</v>
      </c>
      <c r="D233" s="64">
        <v>2</v>
      </c>
      <c r="E233" s="71" t="s">
        <v>243</v>
      </c>
      <c r="F233" s="64"/>
      <c r="G233" s="21"/>
      <c r="H233" s="21"/>
      <c r="I233" s="21"/>
      <c r="J233" s="21"/>
      <c r="K233" s="21"/>
      <c r="L233" s="21"/>
      <c r="M233" s="21"/>
    </row>
    <row r="234" spans="1:13" ht="40.5" x14ac:dyDescent="0.25">
      <c r="A234" s="64"/>
      <c r="B234" s="64"/>
      <c r="C234" s="64"/>
      <c r="D234" s="64"/>
      <c r="E234" s="71" t="s">
        <v>180</v>
      </c>
      <c r="F234" s="64"/>
      <c r="G234" s="21"/>
      <c r="H234" s="21"/>
      <c r="I234" s="21"/>
      <c r="J234" s="21"/>
      <c r="K234" s="21"/>
      <c r="L234" s="21"/>
      <c r="M234" s="21"/>
    </row>
    <row r="235" spans="1:13" ht="18.75" customHeight="1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49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2423</v>
      </c>
      <c r="B237" s="64" t="s">
        <v>9</v>
      </c>
      <c r="C237" s="64">
        <v>2</v>
      </c>
      <c r="D237" s="64">
        <v>3</v>
      </c>
      <c r="E237" s="71" t="s">
        <v>244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57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2424</v>
      </c>
      <c r="B241" s="64" t="s">
        <v>9</v>
      </c>
      <c r="C241" s="64">
        <v>2</v>
      </c>
      <c r="D241" s="64">
        <v>4</v>
      </c>
      <c r="E241" s="71" t="s">
        <v>245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2430</v>
      </c>
      <c r="B245" s="64" t="s">
        <v>9</v>
      </c>
      <c r="C245" s="64">
        <v>3</v>
      </c>
      <c r="D245" s="64">
        <v>0</v>
      </c>
      <c r="E245" s="71" t="s">
        <v>246</v>
      </c>
      <c r="F245" s="64"/>
      <c r="G245" s="21"/>
      <c r="H245" s="21"/>
      <c r="I245" s="21"/>
      <c r="J245" s="21"/>
      <c r="K245" s="21"/>
      <c r="L245" s="21"/>
      <c r="M245" s="21"/>
    </row>
    <row r="246" spans="1:13" ht="48" customHeight="1" x14ac:dyDescent="0.25">
      <c r="A246" s="64"/>
      <c r="B246" s="64"/>
      <c r="C246" s="64"/>
      <c r="D246" s="64"/>
      <c r="E246" s="71" t="s">
        <v>156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>
        <v>2431</v>
      </c>
      <c r="B247" s="64" t="s">
        <v>9</v>
      </c>
      <c r="C247" s="64">
        <v>3</v>
      </c>
      <c r="D247" s="64">
        <v>1</v>
      </c>
      <c r="E247" s="71" t="s">
        <v>247</v>
      </c>
      <c r="F247" s="64"/>
      <c r="G247" s="21"/>
      <c r="H247" s="21"/>
      <c r="I247" s="21"/>
      <c r="J247" s="21"/>
      <c r="K247" s="21"/>
      <c r="L247" s="21"/>
      <c r="M247" s="21"/>
    </row>
    <row r="248" spans="1:13" ht="40.5" x14ac:dyDescent="0.25">
      <c r="A248" s="64"/>
      <c r="B248" s="64"/>
      <c r="C248" s="64"/>
      <c r="D248" s="64"/>
      <c r="E248" s="71" t="s">
        <v>180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/>
      <c r="B249" s="64"/>
      <c r="C249" s="64"/>
      <c r="D249" s="64"/>
      <c r="E249" s="71" t="s">
        <v>181</v>
      </c>
      <c r="F249" s="64"/>
      <c r="G249" s="21"/>
      <c r="H249" s="21"/>
      <c r="I249" s="21"/>
      <c r="J249" s="21"/>
      <c r="K249" s="21"/>
      <c r="L249" s="21"/>
      <c r="M249" s="21"/>
    </row>
    <row r="250" spans="1:13" ht="54.75" customHeight="1" x14ac:dyDescent="0.25">
      <c r="A250" s="64"/>
      <c r="B250" s="64"/>
      <c r="C250" s="64"/>
      <c r="D250" s="64"/>
      <c r="E250" s="71" t="s">
        <v>181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2432</v>
      </c>
      <c r="B251" s="64" t="s">
        <v>9</v>
      </c>
      <c r="C251" s="64">
        <v>3</v>
      </c>
      <c r="D251" s="64">
        <v>2</v>
      </c>
      <c r="E251" s="71" t="s">
        <v>248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2433</v>
      </c>
      <c r="B255" s="64" t="s">
        <v>9</v>
      </c>
      <c r="C255" s="64">
        <v>3</v>
      </c>
      <c r="D255" s="64">
        <v>3</v>
      </c>
      <c r="E255" s="71" t="s">
        <v>249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ht="36" customHeight="1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ht="36.75" customHeight="1" x14ac:dyDescent="0.25">
      <c r="A259" s="64">
        <v>2440</v>
      </c>
      <c r="B259" s="64" t="s">
        <v>9</v>
      </c>
      <c r="C259" s="64">
        <v>4</v>
      </c>
      <c r="D259" s="64">
        <v>0</v>
      </c>
      <c r="E259" s="71" t="s">
        <v>253</v>
      </c>
      <c r="F259" s="64"/>
      <c r="G259" s="21"/>
      <c r="H259" s="21"/>
      <c r="I259" s="21"/>
      <c r="J259" s="21"/>
      <c r="K259" s="21"/>
      <c r="L259" s="21"/>
      <c r="M259" s="21"/>
    </row>
    <row r="260" spans="1:13" ht="51.75" customHeight="1" x14ac:dyDescent="0.25">
      <c r="A260" s="64"/>
      <c r="B260" s="64"/>
      <c r="C260" s="64"/>
      <c r="D260" s="64"/>
      <c r="E260" s="71" t="s">
        <v>156</v>
      </c>
      <c r="F260" s="64"/>
      <c r="G260" s="21"/>
      <c r="H260" s="21"/>
      <c r="I260" s="21"/>
      <c r="J260" s="21"/>
      <c r="K260" s="21"/>
      <c r="L260" s="21"/>
      <c r="M260" s="21"/>
    </row>
    <row r="261" spans="1:13" ht="27" x14ac:dyDescent="0.25">
      <c r="A261" s="64">
        <v>2441</v>
      </c>
      <c r="B261" s="64" t="s">
        <v>9</v>
      </c>
      <c r="C261" s="64">
        <v>4</v>
      </c>
      <c r="D261" s="64">
        <v>1</v>
      </c>
      <c r="E261" s="71" t="s">
        <v>254</v>
      </c>
      <c r="F261" s="64"/>
      <c r="G261" s="21"/>
      <c r="H261" s="21"/>
      <c r="I261" s="21"/>
      <c r="J261" s="21"/>
      <c r="K261" s="21"/>
      <c r="L261" s="21"/>
      <c r="M261" s="21"/>
    </row>
    <row r="262" spans="1:13" ht="40.5" x14ac:dyDescent="0.25">
      <c r="A262" s="64"/>
      <c r="B262" s="64"/>
      <c r="C262" s="64"/>
      <c r="D262" s="64"/>
      <c r="E262" s="71" t="s">
        <v>180</v>
      </c>
      <c r="F262" s="64"/>
      <c r="G262" s="21"/>
      <c r="H262" s="21"/>
      <c r="I262" s="21"/>
      <c r="J262" s="21"/>
      <c r="K262" s="21"/>
      <c r="L262" s="21"/>
      <c r="M262" s="21"/>
    </row>
    <row r="263" spans="1:13" x14ac:dyDescent="0.25">
      <c r="A263" s="64"/>
      <c r="B263" s="64"/>
      <c r="C263" s="64"/>
      <c r="D263" s="64"/>
      <c r="E263" s="71" t="s">
        <v>181</v>
      </c>
      <c r="F263" s="64"/>
      <c r="G263" s="21"/>
      <c r="H263" s="21"/>
      <c r="I263" s="21"/>
      <c r="J263" s="21"/>
      <c r="K263" s="21"/>
      <c r="L263" s="21"/>
      <c r="M263" s="21"/>
    </row>
    <row r="264" spans="1:13" ht="54" customHeight="1" x14ac:dyDescent="0.25">
      <c r="A264" s="64"/>
      <c r="B264" s="64"/>
      <c r="C264" s="64"/>
      <c r="D264" s="64"/>
      <c r="E264" s="71" t="s">
        <v>181</v>
      </c>
      <c r="F264" s="64"/>
      <c r="G264" s="21"/>
      <c r="H264" s="21"/>
      <c r="I264" s="21"/>
      <c r="J264" s="21"/>
      <c r="K264" s="21"/>
      <c r="L264" s="21"/>
      <c r="M264" s="21"/>
    </row>
    <row r="265" spans="1:13" x14ac:dyDescent="0.25">
      <c r="A265" s="64">
        <v>2442</v>
      </c>
      <c r="B265" s="64" t="s">
        <v>9</v>
      </c>
      <c r="C265" s="64">
        <v>4</v>
      </c>
      <c r="D265" s="64">
        <v>2</v>
      </c>
      <c r="E265" s="71" t="s">
        <v>255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2443</v>
      </c>
      <c r="B269" s="64" t="s">
        <v>9</v>
      </c>
      <c r="C269" s="64">
        <v>4</v>
      </c>
      <c r="D269" s="64">
        <v>3</v>
      </c>
      <c r="E269" s="71" t="s">
        <v>256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3" x14ac:dyDescent="0.25">
      <c r="A273" s="64">
        <v>2450</v>
      </c>
      <c r="B273" s="64" t="s">
        <v>9</v>
      </c>
      <c r="C273" s="64">
        <v>5</v>
      </c>
      <c r="D273" s="64">
        <v>0</v>
      </c>
      <c r="E273" s="71" t="s">
        <v>257</v>
      </c>
      <c r="F273" s="64"/>
      <c r="G273" s="21">
        <f t="shared" ref="G273:M273" si="18">G275+G284+G288+G296</f>
        <v>2144776.1957999999</v>
      </c>
      <c r="H273" s="21">
        <f t="shared" si="18"/>
        <v>137745.54999999999</v>
      </c>
      <c r="I273" s="21">
        <f t="shared" si="18"/>
        <v>2007030.6457999998</v>
      </c>
      <c r="J273" s="21">
        <f t="shared" si="18"/>
        <v>786787.32079999987</v>
      </c>
      <c r="K273" s="21">
        <f t="shared" si="18"/>
        <v>1359196.8434190468</v>
      </c>
      <c r="L273" s="21">
        <f t="shared" si="18"/>
        <v>1741161.6809190463</v>
      </c>
      <c r="M273" s="21">
        <f t="shared" si="18"/>
        <v>2144776.1957999999</v>
      </c>
    </row>
    <row r="274" spans="1:13" ht="51.75" customHeight="1" x14ac:dyDescent="0.25">
      <c r="A274" s="64"/>
      <c r="B274" s="64"/>
      <c r="C274" s="64"/>
      <c r="D274" s="64"/>
      <c r="E274" s="71" t="s">
        <v>156</v>
      </c>
      <c r="F274" s="64"/>
      <c r="G274" s="21"/>
      <c r="H274" s="21"/>
      <c r="I274" s="21"/>
      <c r="J274" s="21"/>
      <c r="K274" s="21"/>
      <c r="L274" s="21"/>
      <c r="M274" s="21"/>
    </row>
    <row r="275" spans="1:13" x14ac:dyDescent="0.25">
      <c r="A275" s="64">
        <v>2451</v>
      </c>
      <c r="B275" s="64" t="s">
        <v>9</v>
      </c>
      <c r="C275" s="64">
        <v>5</v>
      </c>
      <c r="D275" s="64">
        <v>1</v>
      </c>
      <c r="E275" s="71" t="s">
        <v>258</v>
      </c>
      <c r="F275" s="64"/>
      <c r="G275" s="21">
        <f>G277+G278+G279+G280+G281+G282</f>
        <v>2144776.1957999999</v>
      </c>
      <c r="H275" s="21">
        <f t="shared" ref="H275:M275" si="19">H277+H278+H279+H280+H281+H282</f>
        <v>137745.54999999999</v>
      </c>
      <c r="I275" s="21">
        <f t="shared" si="19"/>
        <v>2007030.6457999998</v>
      </c>
      <c r="J275" s="21">
        <f t="shared" si="19"/>
        <v>786787.32079999987</v>
      </c>
      <c r="K275" s="21">
        <f t="shared" si="19"/>
        <v>1359196.8434190468</v>
      </c>
      <c r="L275" s="21">
        <f t="shared" si="19"/>
        <v>1741161.6809190463</v>
      </c>
      <c r="M275" s="21">
        <f t="shared" si="19"/>
        <v>2144776.1957999999</v>
      </c>
    </row>
    <row r="276" spans="1:13" ht="40.5" x14ac:dyDescent="0.25">
      <c r="A276" s="64"/>
      <c r="B276" s="64"/>
      <c r="C276" s="64"/>
      <c r="D276" s="64"/>
      <c r="E276" s="71" t="s">
        <v>180</v>
      </c>
      <c r="F276" s="64"/>
      <c r="G276" s="21"/>
      <c r="H276" s="21"/>
      <c r="I276" s="21"/>
      <c r="J276" s="21"/>
      <c r="K276" s="21"/>
      <c r="L276" s="21"/>
      <c r="M276" s="21"/>
    </row>
    <row r="277" spans="1:13" x14ac:dyDescent="0.25">
      <c r="A277" s="64"/>
      <c r="B277" s="64"/>
      <c r="C277" s="64"/>
      <c r="D277" s="64"/>
      <c r="E277" s="71" t="s">
        <v>552</v>
      </c>
      <c r="F277" s="64">
        <v>4239</v>
      </c>
      <c r="G277" s="21">
        <f t="shared" ref="G277:G282" si="20">SUM(H277:I277)</f>
        <v>3000</v>
      </c>
      <c r="H277" s="21">
        <v>3000</v>
      </c>
      <c r="I277" s="21"/>
      <c r="J277" s="146">
        <v>738.09523809523807</v>
      </c>
      <c r="K277" s="146">
        <v>1476.1904761904761</v>
      </c>
      <c r="L277" s="146">
        <v>2226.1904761904761</v>
      </c>
      <c r="M277" s="146">
        <f t="shared" ref="M277:M282" si="21">+G277</f>
        <v>3000</v>
      </c>
    </row>
    <row r="278" spans="1:13" x14ac:dyDescent="0.25">
      <c r="A278" s="64"/>
      <c r="B278" s="64"/>
      <c r="C278" s="64"/>
      <c r="D278" s="64"/>
      <c r="E278" s="71" t="s">
        <v>553</v>
      </c>
      <c r="F278" s="64">
        <v>4251</v>
      </c>
      <c r="G278" s="21">
        <f t="shared" si="20"/>
        <v>124740.55</v>
      </c>
      <c r="H278" s="21">
        <v>124740.55</v>
      </c>
      <c r="I278" s="21"/>
      <c r="J278" s="146">
        <v>30690.135317460317</v>
      </c>
      <c r="K278" s="146">
        <v>61380.270634920635</v>
      </c>
      <c r="L278" s="146">
        <v>92565.408134920639</v>
      </c>
      <c r="M278" s="146">
        <f t="shared" si="21"/>
        <v>124740.55</v>
      </c>
    </row>
    <row r="279" spans="1:13" x14ac:dyDescent="0.25">
      <c r="A279" s="64"/>
      <c r="B279" s="64"/>
      <c r="C279" s="64"/>
      <c r="D279" s="64"/>
      <c r="E279" s="71" t="s">
        <v>172</v>
      </c>
      <c r="F279" s="64">
        <v>4269</v>
      </c>
      <c r="G279" s="21">
        <f t="shared" si="20"/>
        <v>10005</v>
      </c>
      <c r="H279" s="21">
        <v>10005</v>
      </c>
      <c r="I279" s="21"/>
      <c r="J279" s="146">
        <v>6235.1587301587297</v>
      </c>
      <c r="K279" s="146">
        <v>7465.3174603174602</v>
      </c>
      <c r="L279" s="146">
        <v>8715.3174603174593</v>
      </c>
      <c r="M279" s="146">
        <f t="shared" si="21"/>
        <v>10005</v>
      </c>
    </row>
    <row r="280" spans="1:13" x14ac:dyDescent="0.25">
      <c r="A280" s="64"/>
      <c r="B280" s="64"/>
      <c r="C280" s="64"/>
      <c r="D280" s="64"/>
      <c r="E280" s="71" t="s">
        <v>602</v>
      </c>
      <c r="F280" s="64">
        <v>5113</v>
      </c>
      <c r="G280" s="21">
        <f t="shared" si="20"/>
        <v>1445884.0987999998</v>
      </c>
      <c r="H280" s="21"/>
      <c r="I280" s="21">
        <v>1445884.0987999998</v>
      </c>
      <c r="J280" s="146">
        <v>262620.24165714264</v>
      </c>
      <c r="K280" s="146">
        <v>778014.23213333252</v>
      </c>
      <c r="L280" s="146">
        <v>1102043.9321333319</v>
      </c>
      <c r="M280" s="146">
        <f t="shared" si="21"/>
        <v>1445884.0987999998</v>
      </c>
    </row>
    <row r="281" spans="1:13" x14ac:dyDescent="0.25">
      <c r="A281" s="64"/>
      <c r="B281" s="64"/>
      <c r="C281" s="64"/>
      <c r="D281" s="64"/>
      <c r="E281" s="73" t="s">
        <v>177</v>
      </c>
      <c r="F281" s="64" t="s">
        <v>93</v>
      </c>
      <c r="G281" s="21">
        <f t="shared" si="20"/>
        <v>509028.35</v>
      </c>
      <c r="H281" s="21"/>
      <c r="I281" s="21">
        <v>509028.35</v>
      </c>
      <c r="J281" s="146">
        <v>456250.57222222222</v>
      </c>
      <c r="K281" s="146">
        <v>473472.79444444447</v>
      </c>
      <c r="L281" s="146">
        <v>490972.79444444447</v>
      </c>
      <c r="M281" s="146">
        <f t="shared" si="21"/>
        <v>509028.35</v>
      </c>
    </row>
    <row r="282" spans="1:13" x14ac:dyDescent="0.25">
      <c r="A282" s="64"/>
      <c r="B282" s="64"/>
      <c r="C282" s="64"/>
      <c r="D282" s="64"/>
      <c r="E282" s="71" t="s">
        <v>765</v>
      </c>
      <c r="F282" s="64" t="s">
        <v>99</v>
      </c>
      <c r="G282" s="21">
        <f t="shared" si="20"/>
        <v>52118.197</v>
      </c>
      <c r="H282" s="21"/>
      <c r="I282" s="21">
        <v>52118.197</v>
      </c>
      <c r="J282" s="146">
        <v>30253.117634920636</v>
      </c>
      <c r="K282" s="146">
        <v>37388.038269841272</v>
      </c>
      <c r="L282" s="146">
        <v>44638.038269841272</v>
      </c>
      <c r="M282" s="146">
        <f t="shared" si="21"/>
        <v>52118.197</v>
      </c>
    </row>
    <row r="283" spans="1:13" x14ac:dyDescent="0.25">
      <c r="A283" s="64"/>
      <c r="B283" s="64"/>
      <c r="C283" s="64"/>
      <c r="D283" s="64"/>
      <c r="E283" s="71" t="s">
        <v>181</v>
      </c>
      <c r="F283" s="64"/>
      <c r="G283" s="21"/>
      <c r="H283" s="21"/>
      <c r="I283" s="21"/>
      <c r="J283" s="21"/>
      <c r="K283" s="21"/>
      <c r="L283" s="21"/>
      <c r="M283" s="21"/>
    </row>
    <row r="284" spans="1:13" x14ac:dyDescent="0.25">
      <c r="A284" s="64">
        <v>2452</v>
      </c>
      <c r="B284" s="64" t="s">
        <v>9</v>
      </c>
      <c r="C284" s="64">
        <v>5</v>
      </c>
      <c r="D284" s="64">
        <v>2</v>
      </c>
      <c r="E284" s="71" t="s">
        <v>259</v>
      </c>
      <c r="F284" s="64"/>
      <c r="G284" s="21"/>
      <c r="H284" s="21"/>
      <c r="I284" s="21"/>
      <c r="J284" s="21"/>
      <c r="K284" s="21"/>
      <c r="L284" s="21"/>
      <c r="M284" s="21"/>
    </row>
    <row r="285" spans="1:13" ht="40.5" x14ac:dyDescent="0.25">
      <c r="A285" s="64"/>
      <c r="B285" s="64"/>
      <c r="C285" s="64"/>
      <c r="D285" s="64"/>
      <c r="E285" s="71" t="s">
        <v>180</v>
      </c>
      <c r="F285" s="64"/>
      <c r="G285" s="21"/>
      <c r="H285" s="21"/>
      <c r="I285" s="21"/>
      <c r="J285" s="21"/>
      <c r="K285" s="21"/>
      <c r="L285" s="21"/>
      <c r="M285" s="21"/>
    </row>
    <row r="286" spans="1:13" x14ac:dyDescent="0.25">
      <c r="A286" s="64"/>
      <c r="B286" s="64"/>
      <c r="C286" s="64"/>
      <c r="D286" s="64"/>
      <c r="E286" s="71" t="s">
        <v>181</v>
      </c>
      <c r="F286" s="64"/>
      <c r="G286" s="21"/>
      <c r="H286" s="21"/>
      <c r="I286" s="21"/>
      <c r="J286" s="21"/>
      <c r="K286" s="21"/>
      <c r="L286" s="21"/>
      <c r="M286" s="21"/>
    </row>
    <row r="287" spans="1:13" ht="53.25" customHeight="1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</row>
    <row r="288" spans="1:13" x14ac:dyDescent="0.25">
      <c r="A288" s="64">
        <v>2453</v>
      </c>
      <c r="B288" s="64" t="s">
        <v>9</v>
      </c>
      <c r="C288" s="64">
        <v>5</v>
      </c>
      <c r="D288" s="64">
        <v>3</v>
      </c>
      <c r="E288" s="71" t="s">
        <v>260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2.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2454</v>
      </c>
      <c r="B292" s="64" t="s">
        <v>9</v>
      </c>
      <c r="C292" s="64">
        <v>5</v>
      </c>
      <c r="D292" s="64">
        <v>4</v>
      </c>
      <c r="E292" s="71" t="s">
        <v>261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1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2455</v>
      </c>
      <c r="B296" s="64" t="s">
        <v>9</v>
      </c>
      <c r="C296" s="64">
        <v>5</v>
      </c>
      <c r="D296" s="64">
        <v>5</v>
      </c>
      <c r="E296" s="71" t="s">
        <v>262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2460</v>
      </c>
      <c r="B300" s="64" t="s">
        <v>9</v>
      </c>
      <c r="C300" s="64">
        <v>6</v>
      </c>
      <c r="D300" s="64">
        <v>0</v>
      </c>
      <c r="E300" s="71" t="s">
        <v>263</v>
      </c>
      <c r="F300" s="64"/>
      <c r="G300" s="21"/>
      <c r="H300" s="21"/>
      <c r="I300" s="21"/>
      <c r="J300" s="21"/>
      <c r="K300" s="21"/>
      <c r="L300" s="21"/>
      <c r="M300" s="21"/>
    </row>
    <row r="301" spans="1:13" ht="52.5" customHeight="1" x14ac:dyDescent="0.25">
      <c r="A301" s="64"/>
      <c r="B301" s="64"/>
      <c r="C301" s="64"/>
      <c r="D301" s="64"/>
      <c r="E301" s="71" t="s">
        <v>156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>
        <v>2461</v>
      </c>
      <c r="B302" s="64" t="s">
        <v>9</v>
      </c>
      <c r="C302" s="64">
        <v>6</v>
      </c>
      <c r="D302" s="64">
        <v>1</v>
      </c>
      <c r="E302" s="71" t="s">
        <v>264</v>
      </c>
      <c r="F302" s="64"/>
      <c r="G302" s="21"/>
      <c r="H302" s="21"/>
      <c r="I302" s="21"/>
      <c r="J302" s="21"/>
      <c r="K302" s="21"/>
      <c r="L302" s="21"/>
      <c r="M302" s="21"/>
    </row>
    <row r="303" spans="1:13" ht="40.5" x14ac:dyDescent="0.25">
      <c r="A303" s="64"/>
      <c r="B303" s="64"/>
      <c r="C303" s="64"/>
      <c r="D303" s="64"/>
      <c r="E303" s="71" t="s">
        <v>180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/>
      <c r="B304" s="64"/>
      <c r="C304" s="64"/>
      <c r="D304" s="64"/>
      <c r="E304" s="71" t="s">
        <v>181</v>
      </c>
      <c r="F304" s="64"/>
      <c r="G304" s="21"/>
      <c r="H304" s="21"/>
      <c r="I304" s="21"/>
      <c r="J304" s="21"/>
      <c r="K304" s="21"/>
      <c r="L304" s="21"/>
      <c r="M304" s="21"/>
    </row>
    <row r="305" spans="1:13" x14ac:dyDescent="0.25">
      <c r="A305" s="64"/>
      <c r="B305" s="64"/>
      <c r="C305" s="64"/>
      <c r="D305" s="64"/>
      <c r="E305" s="71" t="s">
        <v>181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2470</v>
      </c>
      <c r="B306" s="64" t="s">
        <v>9</v>
      </c>
      <c r="C306" s="64">
        <v>7</v>
      </c>
      <c r="D306" s="64">
        <v>0</v>
      </c>
      <c r="E306" s="71" t="s">
        <v>265</v>
      </c>
      <c r="F306" s="64"/>
      <c r="G306" s="21"/>
      <c r="H306" s="21"/>
      <c r="I306" s="21"/>
      <c r="J306" s="21"/>
      <c r="K306" s="21"/>
      <c r="L306" s="21"/>
      <c r="M306" s="21"/>
    </row>
    <row r="307" spans="1:13" ht="52.5" customHeight="1" x14ac:dyDescent="0.25">
      <c r="A307" s="64"/>
      <c r="B307" s="64"/>
      <c r="C307" s="64"/>
      <c r="D307" s="64"/>
      <c r="E307" s="71" t="s">
        <v>156</v>
      </c>
      <c r="F307" s="64"/>
      <c r="G307" s="21"/>
      <c r="H307" s="21"/>
      <c r="I307" s="21"/>
      <c r="J307" s="21"/>
      <c r="K307" s="21"/>
      <c r="L307" s="21"/>
      <c r="M307" s="21"/>
    </row>
    <row r="308" spans="1:13" ht="27" x14ac:dyDescent="0.25">
      <c r="A308" s="64">
        <v>2471</v>
      </c>
      <c r="B308" s="64" t="s">
        <v>9</v>
      </c>
      <c r="C308" s="64">
        <v>7</v>
      </c>
      <c r="D308" s="64">
        <v>1</v>
      </c>
      <c r="E308" s="71" t="s">
        <v>266</v>
      </c>
      <c r="F308" s="64"/>
      <c r="G308" s="21"/>
      <c r="H308" s="21"/>
      <c r="I308" s="21"/>
      <c r="J308" s="21"/>
      <c r="K308" s="21"/>
      <c r="L308" s="21"/>
      <c r="M308" s="21"/>
    </row>
    <row r="309" spans="1:13" ht="40.5" x14ac:dyDescent="0.25">
      <c r="A309" s="64"/>
      <c r="B309" s="64"/>
      <c r="C309" s="64"/>
      <c r="D309" s="64"/>
      <c r="E309" s="71" t="s">
        <v>180</v>
      </c>
      <c r="F309" s="64"/>
      <c r="G309" s="21"/>
      <c r="H309" s="21"/>
      <c r="I309" s="21"/>
      <c r="J309" s="21"/>
      <c r="K309" s="21"/>
      <c r="L309" s="21"/>
      <c r="M309" s="21"/>
    </row>
    <row r="310" spans="1:13" ht="42" customHeight="1" x14ac:dyDescent="0.25">
      <c r="A310" s="64"/>
      <c r="B310" s="64"/>
      <c r="C310" s="64"/>
      <c r="D310" s="64"/>
      <c r="E310" s="71" t="s">
        <v>181</v>
      </c>
      <c r="F310" s="64"/>
      <c r="G310" s="21"/>
      <c r="H310" s="21"/>
      <c r="I310" s="21"/>
      <c r="J310" s="21"/>
      <c r="K310" s="21"/>
      <c r="L310" s="21"/>
      <c r="M310" s="21"/>
    </row>
    <row r="311" spans="1:13" ht="51.75" customHeight="1" x14ac:dyDescent="0.25">
      <c r="A311" s="64"/>
      <c r="B311" s="64"/>
      <c r="C311" s="64"/>
      <c r="D311" s="64"/>
      <c r="E311" s="71" t="s">
        <v>181</v>
      </c>
      <c r="F311" s="64"/>
      <c r="G311" s="21"/>
      <c r="H311" s="21"/>
      <c r="I311" s="21"/>
      <c r="J311" s="21"/>
      <c r="K311" s="21"/>
      <c r="L311" s="21"/>
      <c r="M311" s="21"/>
    </row>
    <row r="312" spans="1:13" x14ac:dyDescent="0.25">
      <c r="A312" s="64">
        <v>2472</v>
      </c>
      <c r="B312" s="64" t="s">
        <v>9</v>
      </c>
      <c r="C312" s="64">
        <v>7</v>
      </c>
      <c r="D312" s="64">
        <v>2</v>
      </c>
      <c r="E312" s="71" t="s">
        <v>267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x14ac:dyDescent="0.25">
      <c r="A316" s="64">
        <v>2473</v>
      </c>
      <c r="B316" s="64" t="s">
        <v>9</v>
      </c>
      <c r="C316" s="64">
        <v>7</v>
      </c>
      <c r="D316" s="64">
        <v>3</v>
      </c>
      <c r="E316" s="71" t="s">
        <v>268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2474</v>
      </c>
      <c r="B320" s="64" t="s">
        <v>9</v>
      </c>
      <c r="C320" s="64">
        <v>7</v>
      </c>
      <c r="D320" s="64">
        <v>4</v>
      </c>
      <c r="E320" s="71" t="s">
        <v>269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ht="50.25" customHeight="1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ht="64.5" customHeight="1" x14ac:dyDescent="0.25">
      <c r="A324" s="64">
        <v>2480</v>
      </c>
      <c r="B324" s="64" t="s">
        <v>9</v>
      </c>
      <c r="C324" s="64">
        <v>8</v>
      </c>
      <c r="D324" s="64">
        <v>0</v>
      </c>
      <c r="E324" s="71" t="s">
        <v>270</v>
      </c>
      <c r="F324" s="64"/>
      <c r="G324" s="21"/>
      <c r="H324" s="21"/>
      <c r="I324" s="21"/>
      <c r="J324" s="21"/>
      <c r="K324" s="21"/>
      <c r="L324" s="21"/>
      <c r="M324" s="21"/>
    </row>
    <row r="325" spans="1:13" ht="51.75" customHeight="1" x14ac:dyDescent="0.25">
      <c r="A325" s="64"/>
      <c r="B325" s="64"/>
      <c r="C325" s="64"/>
      <c r="D325" s="64"/>
      <c r="E325" s="71" t="s">
        <v>156</v>
      </c>
      <c r="F325" s="64"/>
      <c r="G325" s="21"/>
      <c r="H325" s="21"/>
      <c r="I325" s="21"/>
      <c r="J325" s="21"/>
      <c r="K325" s="21"/>
      <c r="L325" s="21"/>
      <c r="M325" s="21"/>
    </row>
    <row r="326" spans="1:13" ht="40.5" x14ac:dyDescent="0.25">
      <c r="A326" s="64">
        <v>2481</v>
      </c>
      <c r="B326" s="64" t="s">
        <v>9</v>
      </c>
      <c r="C326" s="64">
        <v>8</v>
      </c>
      <c r="D326" s="64">
        <v>1</v>
      </c>
      <c r="E326" s="71" t="s">
        <v>271</v>
      </c>
      <c r="F326" s="64"/>
      <c r="G326" s="21"/>
      <c r="H326" s="21"/>
      <c r="I326" s="21"/>
      <c r="J326" s="21"/>
      <c r="K326" s="21"/>
      <c r="L326" s="21"/>
      <c r="M326" s="21"/>
    </row>
    <row r="327" spans="1:13" ht="40.5" x14ac:dyDescent="0.25">
      <c r="A327" s="64"/>
      <c r="B327" s="64"/>
      <c r="C327" s="64"/>
      <c r="D327" s="64"/>
      <c r="E327" s="71" t="s">
        <v>180</v>
      </c>
      <c r="F327" s="64"/>
      <c r="G327" s="21"/>
      <c r="H327" s="21"/>
      <c r="I327" s="21"/>
      <c r="J327" s="21"/>
      <c r="K327" s="21"/>
      <c r="L327" s="21"/>
      <c r="M327" s="21"/>
    </row>
    <row r="328" spans="1:13" ht="67.5" customHeight="1" x14ac:dyDescent="0.25">
      <c r="A328" s="64"/>
      <c r="B328" s="64"/>
      <c r="C328" s="64"/>
      <c r="D328" s="64"/>
      <c r="E328" s="71" t="s">
        <v>181</v>
      </c>
      <c r="F328" s="64"/>
      <c r="G328" s="21"/>
      <c r="H328" s="21"/>
      <c r="I328" s="21"/>
      <c r="J328" s="21"/>
      <c r="K328" s="21"/>
      <c r="L328" s="21"/>
      <c r="M328" s="21"/>
    </row>
    <row r="329" spans="1:13" ht="54" customHeight="1" x14ac:dyDescent="0.25">
      <c r="A329" s="64"/>
      <c r="B329" s="64"/>
      <c r="C329" s="64"/>
      <c r="D329" s="64"/>
      <c r="E329" s="71" t="s">
        <v>181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2482</v>
      </c>
      <c r="B330" s="64" t="s">
        <v>9</v>
      </c>
      <c r="C330" s="64">
        <v>8</v>
      </c>
      <c r="D330" s="64">
        <v>2</v>
      </c>
      <c r="E330" s="71" t="s">
        <v>272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27" x14ac:dyDescent="0.25">
      <c r="A334" s="64">
        <v>2483</v>
      </c>
      <c r="B334" s="64" t="s">
        <v>9</v>
      </c>
      <c r="C334" s="64">
        <v>8</v>
      </c>
      <c r="D334" s="64">
        <v>3</v>
      </c>
      <c r="E334" s="71" t="s">
        <v>273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ht="56.25" customHeight="1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40.5" x14ac:dyDescent="0.25">
      <c r="A338" s="64">
        <v>2484</v>
      </c>
      <c r="B338" s="64" t="s">
        <v>9</v>
      </c>
      <c r="C338" s="64">
        <v>8</v>
      </c>
      <c r="D338" s="64">
        <v>4</v>
      </c>
      <c r="E338" s="71" t="s">
        <v>274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ht="44.25" customHeight="1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6.5" customHeight="1" x14ac:dyDescent="0.25">
      <c r="A342" s="64">
        <v>2490</v>
      </c>
      <c r="B342" s="64" t="s">
        <v>9</v>
      </c>
      <c r="C342" s="64">
        <v>9</v>
      </c>
      <c r="D342" s="64">
        <v>0</v>
      </c>
      <c r="E342" s="71" t="s">
        <v>278</v>
      </c>
      <c r="F342" s="64"/>
      <c r="G342" s="21">
        <f t="shared" ref="G342:M342" si="22">SUM(G344)</f>
        <v>-2454078</v>
      </c>
      <c r="H342" s="21">
        <f t="shared" si="22"/>
        <v>0</v>
      </c>
      <c r="I342" s="21">
        <f t="shared" si="22"/>
        <v>-2454078</v>
      </c>
      <c r="J342" s="21">
        <f t="shared" si="22"/>
        <v>-603781.09523809527</v>
      </c>
      <c r="K342" s="21">
        <f t="shared" si="22"/>
        <v>-1207562.1904761905</v>
      </c>
      <c r="L342" s="21">
        <f t="shared" si="22"/>
        <v>-1821081.6904761903</v>
      </c>
      <c r="M342" s="21">
        <f t="shared" si="22"/>
        <v>-2454078</v>
      </c>
    </row>
    <row r="343" spans="1:13" ht="48.75" customHeight="1" x14ac:dyDescent="0.25">
      <c r="A343" s="64"/>
      <c r="B343" s="64"/>
      <c r="C343" s="64"/>
      <c r="D343" s="64"/>
      <c r="E343" s="71" t="s">
        <v>156</v>
      </c>
      <c r="F343" s="64"/>
      <c r="G343" s="21"/>
      <c r="H343" s="21"/>
      <c r="I343" s="21"/>
      <c r="J343" s="21"/>
      <c r="K343" s="21"/>
      <c r="L343" s="21"/>
      <c r="M343" s="21"/>
    </row>
    <row r="344" spans="1:13" ht="27" x14ac:dyDescent="0.25">
      <c r="A344" s="64">
        <v>2491</v>
      </c>
      <c r="B344" s="64" t="s">
        <v>9</v>
      </c>
      <c r="C344" s="64">
        <v>9</v>
      </c>
      <c r="D344" s="64">
        <v>1</v>
      </c>
      <c r="E344" s="71" t="s">
        <v>278</v>
      </c>
      <c r="F344" s="64"/>
      <c r="G344" s="21">
        <f>H344+I344</f>
        <v>-2454078</v>
      </c>
      <c r="H344" s="21"/>
      <c r="I344" s="21">
        <v>-2454078</v>
      </c>
      <c r="J344" s="146">
        <f>+G344/252*62</f>
        <v>-603781.09523809527</v>
      </c>
      <c r="K344" s="146">
        <f>+G344/252*124</f>
        <v>-1207562.1904761905</v>
      </c>
      <c r="L344" s="146">
        <f>+G344/252*187</f>
        <v>-1821081.6904761903</v>
      </c>
      <c r="M344" s="146">
        <f>+G344</f>
        <v>-2454078</v>
      </c>
    </row>
    <row r="345" spans="1:13" ht="40.5" x14ac:dyDescent="0.25">
      <c r="A345" s="64"/>
      <c r="B345" s="64"/>
      <c r="C345" s="64"/>
      <c r="D345" s="64"/>
      <c r="E345" s="71" t="s">
        <v>180</v>
      </c>
      <c r="F345" s="64"/>
      <c r="G345" s="21"/>
      <c r="H345" s="21"/>
      <c r="I345" s="21"/>
      <c r="J345" s="21"/>
      <c r="K345" s="21"/>
      <c r="L345" s="21"/>
      <c r="M345" s="21"/>
    </row>
    <row r="346" spans="1:13" x14ac:dyDescent="0.25">
      <c r="A346" s="64"/>
      <c r="B346" s="64"/>
      <c r="C346" s="64"/>
      <c r="D346" s="64"/>
      <c r="E346" s="71" t="s">
        <v>181</v>
      </c>
      <c r="F346" s="64"/>
      <c r="G346" s="21"/>
      <c r="H346" s="21"/>
      <c r="I346" s="21"/>
      <c r="J346" s="21"/>
      <c r="K346" s="21"/>
      <c r="L346" s="21"/>
      <c r="M346" s="21"/>
    </row>
    <row r="347" spans="1:13" x14ac:dyDescent="0.25">
      <c r="A347" s="64"/>
      <c r="B347" s="64"/>
      <c r="C347" s="64"/>
      <c r="D347" s="64"/>
      <c r="E347" s="71" t="s">
        <v>181</v>
      </c>
      <c r="F347" s="64"/>
      <c r="G347" s="21"/>
      <c r="H347" s="21"/>
      <c r="I347" s="21"/>
      <c r="J347" s="21"/>
      <c r="K347" s="21"/>
      <c r="L347" s="21"/>
      <c r="M347" s="21"/>
    </row>
    <row r="348" spans="1:13" ht="40.5" x14ac:dyDescent="0.25">
      <c r="A348" s="64">
        <v>2500</v>
      </c>
      <c r="B348" s="64" t="s">
        <v>10</v>
      </c>
      <c r="C348" s="64">
        <v>0</v>
      </c>
      <c r="D348" s="64">
        <v>0</v>
      </c>
      <c r="E348" s="71" t="s">
        <v>279</v>
      </c>
      <c r="F348" s="64"/>
      <c r="G348" s="21">
        <f t="shared" ref="G348:M348" si="23">G350+G366+G372+G378+G384+G390</f>
        <v>786325.77300000028</v>
      </c>
      <c r="H348" s="21">
        <f t="shared" si="23"/>
        <v>687180.04600000032</v>
      </c>
      <c r="I348" s="21">
        <f t="shared" si="23"/>
        <v>99145.726999999999</v>
      </c>
      <c r="J348" s="21">
        <f t="shared" si="23"/>
        <v>255105.44399206055</v>
      </c>
      <c r="K348" s="21">
        <f t="shared" si="23"/>
        <v>424358.28144444263</v>
      </c>
      <c r="L348" s="21">
        <f t="shared" si="23"/>
        <v>585931.15718650701</v>
      </c>
      <c r="M348" s="21">
        <f t="shared" si="23"/>
        <v>786325.77300000028</v>
      </c>
    </row>
    <row r="349" spans="1:13" x14ac:dyDescent="0.25">
      <c r="A349" s="64"/>
      <c r="B349" s="64"/>
      <c r="C349" s="64"/>
      <c r="D349" s="64"/>
      <c r="E349" s="71" t="s">
        <v>154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>
        <v>2510</v>
      </c>
      <c r="B350" s="64" t="s">
        <v>10</v>
      </c>
      <c r="C350" s="64">
        <v>1</v>
      </c>
      <c r="D350" s="64">
        <v>0</v>
      </c>
      <c r="E350" s="71" t="s">
        <v>280</v>
      </c>
      <c r="F350" s="64"/>
      <c r="G350" s="21">
        <f t="shared" ref="G350:M350" si="24">G352</f>
        <v>551112.24600000028</v>
      </c>
      <c r="H350" s="21">
        <f t="shared" si="24"/>
        <v>549112.24600000028</v>
      </c>
      <c r="I350" s="21">
        <f t="shared" si="24"/>
        <v>2000</v>
      </c>
      <c r="J350" s="21">
        <f t="shared" si="24"/>
        <v>127268.43286507641</v>
      </c>
      <c r="K350" s="21">
        <f t="shared" si="24"/>
        <v>262829.98619047436</v>
      </c>
      <c r="L350" s="21">
        <f t="shared" si="24"/>
        <v>388135.91193253879</v>
      </c>
      <c r="M350" s="21">
        <f t="shared" si="24"/>
        <v>551112.24600000028</v>
      </c>
    </row>
    <row r="351" spans="1:13" ht="50.25" customHeight="1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</row>
    <row r="352" spans="1:13" ht="27" customHeight="1" x14ac:dyDescent="0.25">
      <c r="A352" s="64">
        <v>2511</v>
      </c>
      <c r="B352" s="64" t="s">
        <v>10</v>
      </c>
      <c r="C352" s="64">
        <v>1</v>
      </c>
      <c r="D352" s="64">
        <v>1</v>
      </c>
      <c r="E352" s="71" t="s">
        <v>280</v>
      </c>
      <c r="F352" s="64"/>
      <c r="G352" s="21">
        <f>SUM(G354:G365)</f>
        <v>551112.24600000028</v>
      </c>
      <c r="H352" s="21">
        <f t="shared" ref="H352:M352" si="25">SUM(H354:H365)</f>
        <v>549112.24600000028</v>
      </c>
      <c r="I352" s="21">
        <f t="shared" si="25"/>
        <v>2000</v>
      </c>
      <c r="J352" s="21">
        <f t="shared" si="25"/>
        <v>127268.43286507641</v>
      </c>
      <c r="K352" s="21">
        <f t="shared" si="25"/>
        <v>262829.98619047436</v>
      </c>
      <c r="L352" s="21">
        <f t="shared" si="25"/>
        <v>388135.91193253879</v>
      </c>
      <c r="M352" s="21">
        <f t="shared" si="25"/>
        <v>551112.24600000028</v>
      </c>
    </row>
    <row r="353" spans="1:13" ht="19.5" customHeight="1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</row>
    <row r="354" spans="1:13" ht="18.75" customHeight="1" x14ac:dyDescent="0.25">
      <c r="A354" s="64"/>
      <c r="B354" s="64"/>
      <c r="C354" s="64"/>
      <c r="D354" s="64"/>
      <c r="E354" s="71" t="s">
        <v>158</v>
      </c>
      <c r="F354" s="64" t="s">
        <v>20</v>
      </c>
      <c r="G354" s="21">
        <f>SUM(H354:I354)</f>
        <v>448359.61600000021</v>
      </c>
      <c r="H354" s="21">
        <v>448359.61600000021</v>
      </c>
      <c r="I354" s="21"/>
      <c r="J354" s="146">
        <v>100708.12826190182</v>
      </c>
      <c r="K354" s="146">
        <v>212556.79746031566</v>
      </c>
      <c r="L354" s="146">
        <v>313017.37320238014</v>
      </c>
      <c r="M354" s="146">
        <f t="shared" ref="M354:M365" si="26">+G354</f>
        <v>448359.61600000021</v>
      </c>
    </row>
    <row r="355" spans="1:13" ht="18" customHeight="1" x14ac:dyDescent="0.25">
      <c r="A355" s="64"/>
      <c r="B355" s="64"/>
      <c r="C355" s="64"/>
      <c r="D355" s="64"/>
      <c r="E355" s="71" t="s">
        <v>609</v>
      </c>
      <c r="F355" s="64" t="s">
        <v>30</v>
      </c>
      <c r="G355" s="21">
        <f>SUM(H355:I355)</f>
        <v>2000</v>
      </c>
      <c r="H355" s="21">
        <v>2000</v>
      </c>
      <c r="I355" s="21"/>
      <c r="J355" s="146">
        <v>492.06349206349205</v>
      </c>
      <c r="K355" s="146">
        <v>984.1269841269841</v>
      </c>
      <c r="L355" s="146">
        <v>1484.1269841269841</v>
      </c>
      <c r="M355" s="146">
        <f t="shared" si="26"/>
        <v>2000</v>
      </c>
    </row>
    <row r="356" spans="1:13" ht="18" customHeight="1" x14ac:dyDescent="0.25">
      <c r="A356" s="64"/>
      <c r="B356" s="64"/>
      <c r="C356" s="64"/>
      <c r="D356" s="64"/>
      <c r="E356" s="71" t="s">
        <v>552</v>
      </c>
      <c r="F356" s="64" t="s">
        <v>40</v>
      </c>
      <c r="G356" s="21">
        <f>SUM(H356:I356)</f>
        <v>13172</v>
      </c>
      <c r="H356" s="21">
        <v>13172</v>
      </c>
      <c r="I356" s="21"/>
      <c r="J356" s="146">
        <v>3393.031746031746</v>
      </c>
      <c r="K356" s="146">
        <v>6584.063492063492</v>
      </c>
      <c r="L356" s="146">
        <v>9826.563492063493</v>
      </c>
      <c r="M356" s="146">
        <f t="shared" si="26"/>
        <v>13172</v>
      </c>
    </row>
    <row r="357" spans="1:13" ht="18" customHeight="1" x14ac:dyDescent="0.25">
      <c r="A357" s="64"/>
      <c r="B357" s="64"/>
      <c r="C357" s="64"/>
      <c r="D357" s="64"/>
      <c r="E357" s="71" t="s">
        <v>554</v>
      </c>
      <c r="F357" s="64" t="s">
        <v>82</v>
      </c>
      <c r="G357" s="21">
        <f>SUM(H357:I357)</f>
        <v>1700</v>
      </c>
      <c r="H357" s="21">
        <v>1700</v>
      </c>
      <c r="I357" s="21"/>
      <c r="J357" s="146">
        <v>418.25396825396825</v>
      </c>
      <c r="K357" s="146">
        <v>836.50793650793651</v>
      </c>
      <c r="L357" s="146">
        <v>1261.5079365079366</v>
      </c>
      <c r="M357" s="146">
        <f t="shared" si="26"/>
        <v>1700</v>
      </c>
    </row>
    <row r="358" spans="1:13" ht="18" customHeight="1" x14ac:dyDescent="0.25">
      <c r="A358" s="64"/>
      <c r="B358" s="64"/>
      <c r="C358" s="64"/>
      <c r="D358" s="64"/>
      <c r="E358" s="71" t="s">
        <v>760</v>
      </c>
      <c r="F358" s="64" t="s">
        <v>29</v>
      </c>
      <c r="G358" s="21">
        <f t="shared" ref="G358:G365" si="27">SUM(H358:I358)</f>
        <v>3100</v>
      </c>
      <c r="H358" s="21">
        <v>3100</v>
      </c>
      <c r="I358" s="21"/>
      <c r="J358" s="146">
        <v>762.69841269841277</v>
      </c>
      <c r="K358" s="146">
        <v>1525.3968253968255</v>
      </c>
      <c r="L358" s="146">
        <v>2300.3968253968255</v>
      </c>
      <c r="M358" s="146">
        <f t="shared" si="26"/>
        <v>3100</v>
      </c>
    </row>
    <row r="359" spans="1:13" ht="18" customHeight="1" x14ac:dyDescent="0.25">
      <c r="A359" s="64"/>
      <c r="B359" s="64"/>
      <c r="C359" s="64"/>
      <c r="D359" s="64"/>
      <c r="E359" s="71" t="s">
        <v>546</v>
      </c>
      <c r="F359" s="64" t="s">
        <v>41</v>
      </c>
      <c r="G359" s="21">
        <f t="shared" si="27"/>
        <v>351.4</v>
      </c>
      <c r="H359" s="21">
        <v>351.4</v>
      </c>
      <c r="I359" s="21"/>
      <c r="J359" s="146">
        <v>86.455555555555549</v>
      </c>
      <c r="K359" s="146">
        <v>172.9111111111111</v>
      </c>
      <c r="L359" s="146">
        <v>260.76111111111112</v>
      </c>
      <c r="M359" s="146">
        <f t="shared" si="26"/>
        <v>351.4</v>
      </c>
    </row>
    <row r="360" spans="1:13" ht="18.75" customHeight="1" x14ac:dyDescent="0.25">
      <c r="A360" s="64"/>
      <c r="B360" s="64"/>
      <c r="C360" s="64"/>
      <c r="D360" s="64"/>
      <c r="E360" s="71" t="s">
        <v>169</v>
      </c>
      <c r="F360" s="64">
        <v>4252</v>
      </c>
      <c r="G360" s="21">
        <f t="shared" si="27"/>
        <v>3000</v>
      </c>
      <c r="H360" s="21">
        <v>3000</v>
      </c>
      <c r="I360" s="21"/>
      <c r="J360" s="146">
        <v>1476.1904761904761</v>
      </c>
      <c r="K360" s="146">
        <v>1476.1904761904761</v>
      </c>
      <c r="L360" s="146">
        <v>2226.1904761904761</v>
      </c>
      <c r="M360" s="146">
        <f t="shared" si="26"/>
        <v>3000</v>
      </c>
    </row>
    <row r="361" spans="1:13" x14ac:dyDescent="0.25">
      <c r="A361" s="64"/>
      <c r="B361" s="64"/>
      <c r="C361" s="64"/>
      <c r="D361" s="64"/>
      <c r="E361" s="9" t="s">
        <v>645</v>
      </c>
      <c r="F361" s="64" t="s">
        <v>44</v>
      </c>
      <c r="G361" s="21">
        <f t="shared" si="27"/>
        <v>560</v>
      </c>
      <c r="H361" s="21">
        <v>560</v>
      </c>
      <c r="I361" s="21"/>
      <c r="J361" s="146">
        <v>137.77777777777777</v>
      </c>
      <c r="K361" s="146">
        <v>275.55555555555554</v>
      </c>
      <c r="L361" s="146">
        <v>415.5555555555556</v>
      </c>
      <c r="M361" s="146">
        <f t="shared" si="26"/>
        <v>560</v>
      </c>
    </row>
    <row r="362" spans="1:13" ht="15.75" customHeight="1" x14ac:dyDescent="0.25">
      <c r="A362" s="64"/>
      <c r="B362" s="64"/>
      <c r="C362" s="64"/>
      <c r="D362" s="64"/>
      <c r="E362" s="71" t="s">
        <v>582</v>
      </c>
      <c r="F362" s="64">
        <v>4264</v>
      </c>
      <c r="G362" s="21">
        <f t="shared" si="27"/>
        <v>70869.23</v>
      </c>
      <c r="H362" s="21">
        <v>70869.23</v>
      </c>
      <c r="I362" s="21"/>
      <c r="J362" s="146">
        <v>17071.61095238095</v>
      </c>
      <c r="K362" s="146">
        <v>33973.991904761904</v>
      </c>
      <c r="L362" s="146">
        <v>51148.991904761904</v>
      </c>
      <c r="M362" s="146">
        <f t="shared" si="26"/>
        <v>70869.23</v>
      </c>
    </row>
    <row r="363" spans="1:13" x14ac:dyDescent="0.25">
      <c r="A363" s="64"/>
      <c r="B363" s="64"/>
      <c r="C363" s="64"/>
      <c r="D363" s="64"/>
      <c r="E363" s="71" t="s">
        <v>600</v>
      </c>
      <c r="F363" s="64" t="s">
        <v>51</v>
      </c>
      <c r="G363" s="21">
        <f t="shared" si="27"/>
        <v>6000</v>
      </c>
      <c r="H363" s="21">
        <v>6000</v>
      </c>
      <c r="I363" s="21"/>
      <c r="J363" s="146">
        <v>1476.1904761904761</v>
      </c>
      <c r="K363" s="146">
        <v>2952.3809523809523</v>
      </c>
      <c r="L363" s="146">
        <v>4452.3809523809523</v>
      </c>
      <c r="M363" s="146">
        <f t="shared" si="26"/>
        <v>6000</v>
      </c>
    </row>
    <row r="364" spans="1:13" x14ac:dyDescent="0.25">
      <c r="A364" s="64"/>
      <c r="B364" s="64"/>
      <c r="C364" s="64"/>
      <c r="D364" s="64"/>
      <c r="E364" s="71" t="s">
        <v>178</v>
      </c>
      <c r="F364" s="64">
        <v>5122</v>
      </c>
      <c r="G364" s="21">
        <f t="shared" si="27"/>
        <v>1000</v>
      </c>
      <c r="H364" s="21"/>
      <c r="I364" s="21">
        <v>1000</v>
      </c>
      <c r="J364" s="146">
        <v>246.03174603174602</v>
      </c>
      <c r="K364" s="146">
        <v>492.06349206349205</v>
      </c>
      <c r="L364" s="146">
        <v>742.06349206349205</v>
      </c>
      <c r="M364" s="146">
        <f t="shared" si="26"/>
        <v>1000</v>
      </c>
    </row>
    <row r="365" spans="1:13" x14ac:dyDescent="0.25">
      <c r="A365" s="64"/>
      <c r="B365" s="64"/>
      <c r="C365" s="64"/>
      <c r="D365" s="64"/>
      <c r="E365" s="71" t="s">
        <v>555</v>
      </c>
      <c r="F365" s="64">
        <v>5129</v>
      </c>
      <c r="G365" s="21">
        <f t="shared" si="27"/>
        <v>1000</v>
      </c>
      <c r="H365" s="21"/>
      <c r="I365" s="21">
        <v>1000</v>
      </c>
      <c r="J365" s="146">
        <v>1000</v>
      </c>
      <c r="K365" s="146">
        <v>1000</v>
      </c>
      <c r="L365" s="146">
        <v>1000</v>
      </c>
      <c r="M365" s="146">
        <f t="shared" si="26"/>
        <v>1000</v>
      </c>
    </row>
    <row r="366" spans="1:13" x14ac:dyDescent="0.25">
      <c r="A366" s="64">
        <v>2520</v>
      </c>
      <c r="B366" s="64" t="s">
        <v>10</v>
      </c>
      <c r="C366" s="64">
        <v>2</v>
      </c>
      <c r="D366" s="64">
        <v>0</v>
      </c>
      <c r="E366" s="71" t="s">
        <v>281</v>
      </c>
      <c r="F366" s="64"/>
      <c r="G366" s="21"/>
      <c r="H366" s="21"/>
      <c r="I366" s="21"/>
      <c r="J366" s="21"/>
      <c r="K366" s="21"/>
      <c r="L366" s="21"/>
      <c r="M366" s="21"/>
    </row>
    <row r="367" spans="1:13" ht="56.25" customHeight="1" x14ac:dyDescent="0.25">
      <c r="A367" s="64"/>
      <c r="B367" s="64"/>
      <c r="C367" s="64"/>
      <c r="D367" s="64"/>
      <c r="E367" s="71" t="s">
        <v>156</v>
      </c>
      <c r="F367" s="64"/>
      <c r="G367" s="21"/>
      <c r="H367" s="21"/>
      <c r="I367" s="21"/>
      <c r="J367" s="21"/>
      <c r="K367" s="21"/>
      <c r="L367" s="21"/>
      <c r="M367" s="21"/>
    </row>
    <row r="368" spans="1:13" x14ac:dyDescent="0.25">
      <c r="A368" s="64">
        <v>2521</v>
      </c>
      <c r="B368" s="64" t="s">
        <v>10</v>
      </c>
      <c r="C368" s="64">
        <v>2</v>
      </c>
      <c r="D368" s="64">
        <v>1</v>
      </c>
      <c r="E368" s="71" t="s">
        <v>282</v>
      </c>
      <c r="F368" s="64"/>
      <c r="G368" s="21"/>
      <c r="H368" s="21"/>
      <c r="I368" s="21"/>
      <c r="J368" s="21"/>
      <c r="K368" s="21"/>
      <c r="L368" s="21"/>
      <c r="M368" s="21"/>
    </row>
    <row r="369" spans="1:13" ht="40.5" x14ac:dyDescent="0.25">
      <c r="A369" s="64"/>
      <c r="B369" s="64"/>
      <c r="C369" s="64"/>
      <c r="D369" s="64"/>
      <c r="E369" s="71" t="s">
        <v>180</v>
      </c>
      <c r="F369" s="64"/>
      <c r="G369" s="21"/>
      <c r="H369" s="21"/>
      <c r="I369" s="21"/>
      <c r="J369" s="21"/>
      <c r="K369" s="21"/>
      <c r="L369" s="21"/>
      <c r="M369" s="21"/>
    </row>
    <row r="370" spans="1:13" ht="22.5" customHeight="1" x14ac:dyDescent="0.25">
      <c r="A370" s="64"/>
      <c r="B370" s="64"/>
      <c r="C370" s="64"/>
      <c r="D370" s="64"/>
      <c r="E370" s="71" t="s">
        <v>181</v>
      </c>
      <c r="F370" s="64"/>
      <c r="G370" s="21"/>
      <c r="H370" s="21"/>
      <c r="I370" s="21"/>
      <c r="J370" s="21"/>
      <c r="K370" s="21"/>
      <c r="L370" s="21"/>
      <c r="M370" s="21"/>
    </row>
    <row r="371" spans="1:13" x14ac:dyDescent="0.25">
      <c r="A371" s="64"/>
      <c r="B371" s="64"/>
      <c r="C371" s="64"/>
      <c r="D371" s="64"/>
      <c r="E371" s="71" t="s">
        <v>181</v>
      </c>
      <c r="F371" s="64"/>
      <c r="G371" s="21"/>
      <c r="H371" s="21"/>
      <c r="I371" s="21"/>
      <c r="J371" s="21"/>
      <c r="K371" s="21"/>
      <c r="L371" s="21"/>
      <c r="M371" s="21"/>
    </row>
    <row r="372" spans="1:13" ht="21.75" customHeight="1" x14ac:dyDescent="0.25">
      <c r="A372" s="64">
        <v>2530</v>
      </c>
      <c r="B372" s="64" t="s">
        <v>10</v>
      </c>
      <c r="C372" s="64">
        <v>3</v>
      </c>
      <c r="D372" s="64">
        <v>0</v>
      </c>
      <c r="E372" s="71" t="s">
        <v>283</v>
      </c>
      <c r="F372" s="64"/>
      <c r="G372" s="21"/>
      <c r="H372" s="21"/>
      <c r="I372" s="21"/>
      <c r="J372" s="21"/>
      <c r="K372" s="21"/>
      <c r="L372" s="21"/>
      <c r="M372" s="21"/>
    </row>
    <row r="373" spans="1:13" ht="54.75" customHeight="1" x14ac:dyDescent="0.25">
      <c r="A373" s="64"/>
      <c r="B373" s="64"/>
      <c r="C373" s="64"/>
      <c r="D373" s="64"/>
      <c r="E373" s="71" t="s">
        <v>156</v>
      </c>
      <c r="F373" s="64"/>
      <c r="G373" s="21"/>
      <c r="H373" s="21"/>
      <c r="I373" s="21"/>
      <c r="J373" s="21"/>
      <c r="K373" s="21"/>
      <c r="L373" s="21"/>
      <c r="M373" s="21"/>
    </row>
    <row r="374" spans="1:13" x14ac:dyDescent="0.25">
      <c r="A374" s="64">
        <v>2531</v>
      </c>
      <c r="B374" s="64" t="s">
        <v>10</v>
      </c>
      <c r="C374" s="64">
        <v>3</v>
      </c>
      <c r="D374" s="64">
        <v>1</v>
      </c>
      <c r="E374" s="71" t="s">
        <v>283</v>
      </c>
      <c r="F374" s="64"/>
      <c r="G374" s="21"/>
      <c r="H374" s="21"/>
      <c r="I374" s="21"/>
      <c r="J374" s="21"/>
      <c r="K374" s="21"/>
      <c r="L374" s="21"/>
      <c r="M374" s="21"/>
    </row>
    <row r="375" spans="1:13" ht="40.5" x14ac:dyDescent="0.25">
      <c r="A375" s="64"/>
      <c r="B375" s="64"/>
      <c r="C375" s="64"/>
      <c r="D375" s="64"/>
      <c r="E375" s="71" t="s">
        <v>180</v>
      </c>
      <c r="F375" s="64"/>
      <c r="G375" s="21"/>
      <c r="H375" s="21"/>
      <c r="I375" s="21"/>
      <c r="J375" s="21"/>
      <c r="K375" s="21"/>
      <c r="L375" s="21"/>
      <c r="M375" s="21"/>
    </row>
    <row r="376" spans="1:13" ht="38.25" customHeight="1" x14ac:dyDescent="0.25">
      <c r="A376" s="64"/>
      <c r="B376" s="64"/>
      <c r="C376" s="64"/>
      <c r="D376" s="64"/>
      <c r="E376" s="71" t="s">
        <v>181</v>
      </c>
      <c r="F376" s="64"/>
      <c r="G376" s="21"/>
      <c r="H376" s="21"/>
      <c r="I376" s="21"/>
      <c r="J376" s="21"/>
      <c r="K376" s="21"/>
      <c r="L376" s="21"/>
      <c r="M376" s="21"/>
    </row>
    <row r="377" spans="1:13" x14ac:dyDescent="0.25">
      <c r="A377" s="64"/>
      <c r="B377" s="64"/>
      <c r="C377" s="64"/>
      <c r="D377" s="64"/>
      <c r="E377" s="71" t="s">
        <v>181</v>
      </c>
      <c r="F377" s="64"/>
      <c r="G377" s="21"/>
      <c r="H377" s="21"/>
      <c r="I377" s="21"/>
      <c r="J377" s="21"/>
      <c r="K377" s="21"/>
      <c r="L377" s="21"/>
      <c r="M377" s="21"/>
    </row>
    <row r="378" spans="1:13" ht="38.25" customHeight="1" x14ac:dyDescent="0.25">
      <c r="A378" s="64">
        <v>2540</v>
      </c>
      <c r="B378" s="64" t="s">
        <v>10</v>
      </c>
      <c r="C378" s="64">
        <v>4</v>
      </c>
      <c r="D378" s="64">
        <v>0</v>
      </c>
      <c r="E378" s="71" t="s">
        <v>284</v>
      </c>
      <c r="F378" s="64"/>
      <c r="G378" s="21"/>
      <c r="H378" s="21"/>
      <c r="I378" s="21"/>
      <c r="J378" s="21"/>
      <c r="K378" s="21"/>
      <c r="L378" s="21"/>
      <c r="M378" s="21"/>
    </row>
    <row r="379" spans="1:13" ht="50.25" customHeight="1" x14ac:dyDescent="0.25">
      <c r="A379" s="64"/>
      <c r="B379" s="64"/>
      <c r="C379" s="64"/>
      <c r="D379" s="64"/>
      <c r="E379" s="71" t="s">
        <v>156</v>
      </c>
      <c r="F379" s="64"/>
      <c r="G379" s="21"/>
      <c r="H379" s="21"/>
      <c r="I379" s="21"/>
      <c r="J379" s="21"/>
      <c r="K379" s="21"/>
      <c r="L379" s="21"/>
      <c r="M379" s="21"/>
    </row>
    <row r="380" spans="1:13" ht="27" x14ac:dyDescent="0.25">
      <c r="A380" s="64">
        <v>2541</v>
      </c>
      <c r="B380" s="64" t="s">
        <v>10</v>
      </c>
      <c r="C380" s="64">
        <v>4</v>
      </c>
      <c r="D380" s="64">
        <v>1</v>
      </c>
      <c r="E380" s="71" t="s">
        <v>284</v>
      </c>
      <c r="F380" s="64"/>
      <c r="G380" s="21"/>
      <c r="H380" s="21"/>
      <c r="I380" s="21"/>
      <c r="J380" s="21"/>
      <c r="K380" s="21"/>
      <c r="L380" s="21"/>
      <c r="M380" s="21"/>
    </row>
    <row r="381" spans="1:13" ht="40.5" x14ac:dyDescent="0.25">
      <c r="A381" s="64"/>
      <c r="B381" s="64"/>
      <c r="C381" s="64"/>
      <c r="D381" s="64"/>
      <c r="E381" s="71" t="s">
        <v>180</v>
      </c>
      <c r="F381" s="64"/>
      <c r="G381" s="21"/>
      <c r="H381" s="21"/>
      <c r="I381" s="21"/>
      <c r="J381" s="21"/>
      <c r="K381" s="21"/>
      <c r="L381" s="21"/>
      <c r="M381" s="21"/>
    </row>
    <row r="382" spans="1:13" ht="51" customHeight="1" x14ac:dyDescent="0.25">
      <c r="A382" s="64"/>
      <c r="B382" s="64"/>
      <c r="C382" s="64"/>
      <c r="D382" s="64"/>
      <c r="E382" s="71" t="s">
        <v>181</v>
      </c>
      <c r="F382" s="64"/>
      <c r="G382" s="21"/>
      <c r="H382" s="21"/>
      <c r="I382" s="21"/>
      <c r="J382" s="21"/>
      <c r="K382" s="21"/>
      <c r="L382" s="21"/>
      <c r="M382" s="21"/>
    </row>
    <row r="383" spans="1:13" x14ac:dyDescent="0.25">
      <c r="A383" s="64"/>
      <c r="B383" s="64"/>
      <c r="C383" s="64"/>
      <c r="D383" s="64"/>
      <c r="E383" s="71" t="s">
        <v>181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2550</v>
      </c>
      <c r="B384" s="64" t="s">
        <v>10</v>
      </c>
      <c r="C384" s="64">
        <v>5</v>
      </c>
      <c r="D384" s="64">
        <v>0</v>
      </c>
      <c r="E384" s="71" t="s">
        <v>285</v>
      </c>
      <c r="F384" s="64"/>
      <c r="G384" s="21"/>
      <c r="H384" s="21"/>
      <c r="I384" s="21"/>
      <c r="J384" s="21"/>
      <c r="K384" s="21"/>
      <c r="L384" s="21"/>
      <c r="M384" s="21"/>
    </row>
    <row r="385" spans="1:13" ht="56.25" customHeight="1" x14ac:dyDescent="0.25">
      <c r="A385" s="64"/>
      <c r="B385" s="64"/>
      <c r="C385" s="64"/>
      <c r="D385" s="64"/>
      <c r="E385" s="71" t="s">
        <v>156</v>
      </c>
      <c r="F385" s="64"/>
      <c r="G385" s="21"/>
      <c r="H385" s="21"/>
      <c r="I385" s="21"/>
      <c r="J385" s="21"/>
      <c r="K385" s="21"/>
      <c r="L385" s="21"/>
      <c r="M385" s="21"/>
    </row>
    <row r="386" spans="1:13" ht="27" x14ac:dyDescent="0.25">
      <c r="A386" s="64">
        <v>2551</v>
      </c>
      <c r="B386" s="64" t="s">
        <v>10</v>
      </c>
      <c r="C386" s="64">
        <v>5</v>
      </c>
      <c r="D386" s="64">
        <v>1</v>
      </c>
      <c r="E386" s="71" t="s">
        <v>285</v>
      </c>
      <c r="F386" s="64"/>
      <c r="G386" s="21"/>
      <c r="H386" s="21"/>
      <c r="I386" s="21"/>
      <c r="J386" s="21"/>
      <c r="K386" s="21"/>
      <c r="L386" s="21"/>
      <c r="M386" s="21"/>
    </row>
    <row r="387" spans="1:13" ht="40.5" x14ac:dyDescent="0.25">
      <c r="A387" s="64"/>
      <c r="B387" s="64"/>
      <c r="C387" s="64"/>
      <c r="D387" s="64"/>
      <c r="E387" s="71" t="s">
        <v>180</v>
      </c>
      <c r="F387" s="64"/>
      <c r="G387" s="21"/>
      <c r="H387" s="21"/>
      <c r="I387" s="21"/>
      <c r="J387" s="21"/>
      <c r="K387" s="21"/>
      <c r="L387" s="21"/>
      <c r="M387" s="21"/>
    </row>
    <row r="388" spans="1:13" ht="36.75" customHeight="1" x14ac:dyDescent="0.25">
      <c r="A388" s="64"/>
      <c r="B388" s="64"/>
      <c r="C388" s="64"/>
      <c r="D388" s="64"/>
      <c r="E388" s="71" t="s">
        <v>181</v>
      </c>
      <c r="F388" s="64"/>
      <c r="G388" s="21"/>
      <c r="H388" s="21"/>
      <c r="I388" s="21"/>
      <c r="J388" s="21"/>
      <c r="K388" s="21"/>
      <c r="L388" s="21"/>
      <c r="M388" s="21"/>
    </row>
    <row r="389" spans="1:13" x14ac:dyDescent="0.25">
      <c r="A389" s="64"/>
      <c r="B389" s="64"/>
      <c r="C389" s="64"/>
      <c r="D389" s="64"/>
      <c r="E389" s="71" t="s">
        <v>181</v>
      </c>
      <c r="F389" s="64"/>
      <c r="G389" s="21"/>
      <c r="H389" s="21"/>
      <c r="I389" s="21"/>
      <c r="J389" s="21"/>
      <c r="K389" s="21"/>
      <c r="L389" s="21"/>
      <c r="M389" s="21"/>
    </row>
    <row r="390" spans="1:13" ht="42.75" customHeight="1" x14ac:dyDescent="0.25">
      <c r="A390" s="64">
        <v>2560</v>
      </c>
      <c r="B390" s="64" t="s">
        <v>10</v>
      </c>
      <c r="C390" s="64">
        <v>6</v>
      </c>
      <c r="D390" s="64">
        <v>0</v>
      </c>
      <c r="E390" s="71" t="s">
        <v>286</v>
      </c>
      <c r="F390" s="64"/>
      <c r="G390" s="21">
        <f t="shared" ref="G390:M390" si="28">G392</f>
        <v>235213.527</v>
      </c>
      <c r="H390" s="21">
        <f t="shared" si="28"/>
        <v>138067.79999999999</v>
      </c>
      <c r="I390" s="21">
        <f t="shared" si="28"/>
        <v>97145.726999999999</v>
      </c>
      <c r="J390" s="21">
        <f t="shared" si="28"/>
        <v>127837.01112698413</v>
      </c>
      <c r="K390" s="21">
        <f t="shared" si="28"/>
        <v>161528.29525396827</v>
      </c>
      <c r="L390" s="21">
        <f t="shared" si="28"/>
        <v>197795.24525396829</v>
      </c>
      <c r="M390" s="21">
        <f t="shared" si="28"/>
        <v>235213.527</v>
      </c>
    </row>
    <row r="391" spans="1:13" ht="53.25" customHeight="1" x14ac:dyDescent="0.25">
      <c r="A391" s="64"/>
      <c r="B391" s="64"/>
      <c r="C391" s="64"/>
      <c r="D391" s="64"/>
      <c r="E391" s="71" t="s">
        <v>156</v>
      </c>
      <c r="F391" s="64"/>
      <c r="G391" s="21"/>
      <c r="H391" s="21"/>
      <c r="I391" s="21"/>
      <c r="J391" s="21"/>
      <c r="K391" s="21"/>
      <c r="L391" s="21"/>
      <c r="M391" s="21"/>
    </row>
    <row r="392" spans="1:13" ht="26.25" customHeight="1" x14ac:dyDescent="0.25">
      <c r="A392" s="64">
        <v>2561</v>
      </c>
      <c r="B392" s="64" t="s">
        <v>10</v>
      </c>
      <c r="C392" s="64">
        <v>6</v>
      </c>
      <c r="D392" s="64">
        <v>1</v>
      </c>
      <c r="E392" s="71" t="s">
        <v>286</v>
      </c>
      <c r="F392" s="64"/>
      <c r="G392" s="21">
        <f>+G394+G395+G396+G397+G398+G399+G400+G401</f>
        <v>235213.527</v>
      </c>
      <c r="H392" s="21">
        <f t="shared" ref="H392:M392" si="29">+H394+H395+H396+H397+H398+H399+H400+H401</f>
        <v>138067.79999999999</v>
      </c>
      <c r="I392" s="21">
        <f t="shared" si="29"/>
        <v>97145.726999999999</v>
      </c>
      <c r="J392" s="21">
        <f t="shared" si="29"/>
        <v>127837.01112698413</v>
      </c>
      <c r="K392" s="21">
        <f t="shared" si="29"/>
        <v>161528.29525396827</v>
      </c>
      <c r="L392" s="21">
        <f t="shared" si="29"/>
        <v>197795.24525396829</v>
      </c>
      <c r="M392" s="21">
        <f t="shared" si="29"/>
        <v>235213.527</v>
      </c>
    </row>
    <row r="393" spans="1:13" ht="16.5" customHeight="1" x14ac:dyDescent="0.25">
      <c r="A393" s="64"/>
      <c r="B393" s="64"/>
      <c r="C393" s="64"/>
      <c r="D393" s="64"/>
      <c r="E393" s="71" t="s">
        <v>180</v>
      </c>
      <c r="F393" s="64"/>
      <c r="G393" s="21"/>
      <c r="H393" s="21"/>
      <c r="I393" s="21"/>
      <c r="J393" s="21"/>
      <c r="K393" s="21"/>
      <c r="L393" s="21"/>
      <c r="M393" s="21"/>
    </row>
    <row r="394" spans="1:13" ht="27" x14ac:dyDescent="0.25">
      <c r="A394" s="64"/>
      <c r="B394" s="64"/>
      <c r="C394" s="64"/>
      <c r="D394" s="64"/>
      <c r="E394" s="71" t="s">
        <v>158</v>
      </c>
      <c r="F394" s="64" t="s">
        <v>20</v>
      </c>
      <c r="G394" s="21">
        <f t="shared" ref="G394:G401" si="30">SUM(H394:I394)</f>
        <v>90602.8</v>
      </c>
      <c r="H394" s="21">
        <v>90602.8</v>
      </c>
      <c r="I394" s="21"/>
      <c r="J394" s="146">
        <f>+G394/252*62</f>
        <v>22291.165079365081</v>
      </c>
      <c r="K394" s="146">
        <f>+G394/252*124</f>
        <v>44582.330158730161</v>
      </c>
      <c r="L394" s="146">
        <f>+G394/252*187</f>
        <v>67233.030158730166</v>
      </c>
      <c r="M394" s="146">
        <f t="shared" ref="M394:M401" si="31">+G394</f>
        <v>90602.8</v>
      </c>
    </row>
    <row r="395" spans="1:13" ht="21" customHeight="1" x14ac:dyDescent="0.25">
      <c r="A395" s="64"/>
      <c r="B395" s="64"/>
      <c r="C395" s="64"/>
      <c r="D395" s="64"/>
      <c r="E395" s="71" t="s">
        <v>556</v>
      </c>
      <c r="F395" s="64">
        <v>4213</v>
      </c>
      <c r="G395" s="21">
        <f t="shared" si="30"/>
        <v>30000</v>
      </c>
      <c r="H395" s="21">
        <v>30000</v>
      </c>
      <c r="I395" s="21"/>
      <c r="J395" s="146">
        <f>+G395/252*62</f>
        <v>7380.9523809523807</v>
      </c>
      <c r="K395" s="146">
        <f>+G395/252*124</f>
        <v>14761.904761904761</v>
      </c>
      <c r="L395" s="146">
        <f>+G395/252*187</f>
        <v>22261.904761904763</v>
      </c>
      <c r="M395" s="146">
        <f t="shared" si="31"/>
        <v>30000</v>
      </c>
    </row>
    <row r="396" spans="1:13" x14ac:dyDescent="0.25">
      <c r="A396" s="64"/>
      <c r="B396" s="64"/>
      <c r="C396" s="64"/>
      <c r="D396" s="64"/>
      <c r="E396" s="71" t="s">
        <v>557</v>
      </c>
      <c r="F396" s="64">
        <v>4262</v>
      </c>
      <c r="G396" s="21">
        <f t="shared" si="30"/>
        <v>3465</v>
      </c>
      <c r="H396" s="21">
        <v>3465</v>
      </c>
      <c r="I396" s="21"/>
      <c r="J396" s="146">
        <f>+G396/252*62</f>
        <v>852.5</v>
      </c>
      <c r="K396" s="146">
        <f>+G396/252*124</f>
        <v>1705</v>
      </c>
      <c r="L396" s="146">
        <f>+G396/252*187</f>
        <v>2571.25</v>
      </c>
      <c r="M396" s="146">
        <f t="shared" si="31"/>
        <v>3465</v>
      </c>
    </row>
    <row r="397" spans="1:13" ht="17.25" customHeight="1" x14ac:dyDescent="0.25">
      <c r="A397" s="64"/>
      <c r="B397" s="64"/>
      <c r="C397" s="64"/>
      <c r="D397" s="64"/>
      <c r="E397" s="71" t="s">
        <v>582</v>
      </c>
      <c r="F397" s="64" t="s">
        <v>47</v>
      </c>
      <c r="G397" s="21">
        <f t="shared" si="30"/>
        <v>11000</v>
      </c>
      <c r="H397" s="21">
        <v>11000</v>
      </c>
      <c r="I397" s="21"/>
      <c r="J397" s="146">
        <v>4706.3492063492104</v>
      </c>
      <c r="K397" s="146">
        <f>+G397/252*124</f>
        <v>5412.6984126984125</v>
      </c>
      <c r="L397" s="146">
        <f>+G397/252*187</f>
        <v>8162.6984126984125</v>
      </c>
      <c r="M397" s="146">
        <f t="shared" si="31"/>
        <v>11000</v>
      </c>
    </row>
    <row r="398" spans="1:13" x14ac:dyDescent="0.25">
      <c r="A398" s="64"/>
      <c r="B398" s="64"/>
      <c r="C398" s="64"/>
      <c r="D398" s="64"/>
      <c r="E398" s="71" t="s">
        <v>600</v>
      </c>
      <c r="F398" s="64">
        <v>4269</v>
      </c>
      <c r="G398" s="21">
        <f t="shared" si="30"/>
        <v>3000</v>
      </c>
      <c r="H398" s="21">
        <v>3000</v>
      </c>
      <c r="I398" s="21"/>
      <c r="J398" s="146">
        <f>+G398/252*62</f>
        <v>738.09523809523807</v>
      </c>
      <c r="K398" s="146">
        <f>+G398/252*124</f>
        <v>1476.1904761904761</v>
      </c>
      <c r="L398" s="146">
        <f>+G398/252*187</f>
        <v>2226.1904761904761</v>
      </c>
      <c r="M398" s="146">
        <f t="shared" si="31"/>
        <v>3000</v>
      </c>
    </row>
    <row r="399" spans="1:13" ht="27" x14ac:dyDescent="0.25">
      <c r="A399" s="64"/>
      <c r="B399" s="64"/>
      <c r="C399" s="64"/>
      <c r="D399" s="64"/>
      <c r="E399" s="71" t="s">
        <v>591</v>
      </c>
      <c r="F399" s="64" t="s">
        <v>92</v>
      </c>
      <c r="G399" s="21">
        <f t="shared" si="30"/>
        <v>86408.538</v>
      </c>
      <c r="H399" s="21"/>
      <c r="I399" s="21">
        <v>86408.538</v>
      </c>
      <c r="J399" s="146">
        <v>86408.538</v>
      </c>
      <c r="K399" s="146">
        <v>86408.538</v>
      </c>
      <c r="L399" s="146">
        <v>86408.538</v>
      </c>
      <c r="M399" s="146">
        <f t="shared" si="31"/>
        <v>86408.538</v>
      </c>
    </row>
    <row r="400" spans="1:13" x14ac:dyDescent="0.25">
      <c r="A400" s="64"/>
      <c r="B400" s="64"/>
      <c r="C400" s="64"/>
      <c r="D400" s="64"/>
      <c r="E400" s="71" t="s">
        <v>601</v>
      </c>
      <c r="F400" s="64">
        <v>5131</v>
      </c>
      <c r="G400" s="21">
        <f t="shared" si="30"/>
        <v>7150</v>
      </c>
      <c r="H400" s="21"/>
      <c r="I400" s="21">
        <v>7150</v>
      </c>
      <c r="J400" s="146">
        <v>1872.2222222222222</v>
      </c>
      <c r="K400" s="146">
        <v>3594.4444444444443</v>
      </c>
      <c r="L400" s="146">
        <v>5344.4444444444443</v>
      </c>
      <c r="M400" s="146">
        <f t="shared" si="31"/>
        <v>7150</v>
      </c>
    </row>
    <row r="401" spans="1:13" x14ac:dyDescent="0.25">
      <c r="A401" s="64"/>
      <c r="B401" s="64"/>
      <c r="C401" s="64"/>
      <c r="D401" s="64"/>
      <c r="E401" s="71" t="s">
        <v>765</v>
      </c>
      <c r="F401" s="64" t="s">
        <v>99</v>
      </c>
      <c r="G401" s="21">
        <f t="shared" si="30"/>
        <v>3587.1889999999999</v>
      </c>
      <c r="H401" s="21"/>
      <c r="I401" s="21">
        <v>3587.1889999999999</v>
      </c>
      <c r="J401" s="146">
        <v>3587.1889999999999</v>
      </c>
      <c r="K401" s="146">
        <v>3587.1889999999999</v>
      </c>
      <c r="L401" s="146">
        <v>3587.1889999999999</v>
      </c>
      <c r="M401" s="146">
        <f t="shared" si="31"/>
        <v>3587.1889999999999</v>
      </c>
    </row>
    <row r="402" spans="1:13" x14ac:dyDescent="0.25">
      <c r="A402" s="64"/>
      <c r="B402" s="64"/>
      <c r="C402" s="64"/>
      <c r="D402" s="64"/>
      <c r="E402" s="71"/>
      <c r="F402" s="64"/>
      <c r="G402" s="21"/>
      <c r="H402" s="21"/>
      <c r="I402" s="21"/>
      <c r="J402" s="21"/>
      <c r="K402" s="21"/>
      <c r="L402" s="21"/>
      <c r="M402" s="21"/>
    </row>
    <row r="403" spans="1:13" ht="54" x14ac:dyDescent="0.25">
      <c r="A403" s="64">
        <v>2600</v>
      </c>
      <c r="B403" s="64" t="s">
        <v>11</v>
      </c>
      <c r="C403" s="64">
        <v>0</v>
      </c>
      <c r="D403" s="64">
        <v>0</v>
      </c>
      <c r="E403" s="71" t="s">
        <v>287</v>
      </c>
      <c r="F403" s="64"/>
      <c r="G403" s="21">
        <f t="shared" ref="G403:M403" si="32">G405+G411+G417+G423+G434+G439</f>
        <v>2031972.3399999996</v>
      </c>
      <c r="H403" s="21">
        <f t="shared" si="32"/>
        <v>350767.07</v>
      </c>
      <c r="I403" s="21">
        <f t="shared" si="32"/>
        <v>1681205.2699999998</v>
      </c>
      <c r="J403" s="21">
        <f t="shared" si="32"/>
        <v>948241.31896825461</v>
      </c>
      <c r="K403" s="21">
        <f t="shared" si="32"/>
        <v>1171950.9203174612</v>
      </c>
      <c r="L403" s="21">
        <f t="shared" si="32"/>
        <v>1598945.8378174608</v>
      </c>
      <c r="M403" s="21">
        <f t="shared" si="32"/>
        <v>2031972.3399999996</v>
      </c>
    </row>
    <row r="404" spans="1:13" x14ac:dyDescent="0.25">
      <c r="A404" s="64"/>
      <c r="B404" s="64"/>
      <c r="C404" s="64"/>
      <c r="D404" s="64"/>
      <c r="E404" s="71" t="s">
        <v>154</v>
      </c>
      <c r="F404" s="64"/>
      <c r="G404" s="21"/>
      <c r="H404" s="21"/>
      <c r="I404" s="21"/>
      <c r="J404" s="21"/>
      <c r="K404" s="21"/>
      <c r="L404" s="21"/>
      <c r="M404" s="21"/>
    </row>
    <row r="405" spans="1:13" x14ac:dyDescent="0.25">
      <c r="A405" s="64">
        <v>2610</v>
      </c>
      <c r="B405" s="64" t="s">
        <v>11</v>
      </c>
      <c r="C405" s="64">
        <v>1</v>
      </c>
      <c r="D405" s="64">
        <v>0</v>
      </c>
      <c r="E405" s="71" t="s">
        <v>288</v>
      </c>
      <c r="F405" s="64"/>
      <c r="G405" s="21"/>
      <c r="H405" s="21"/>
      <c r="I405" s="21"/>
      <c r="J405" s="21"/>
      <c r="K405" s="21"/>
      <c r="L405" s="21"/>
      <c r="M405" s="21"/>
    </row>
    <row r="406" spans="1:13" ht="57" customHeight="1" x14ac:dyDescent="0.25">
      <c r="A406" s="64"/>
      <c r="B406" s="64"/>
      <c r="C406" s="64"/>
      <c r="D406" s="64"/>
      <c r="E406" s="71" t="s">
        <v>156</v>
      </c>
      <c r="F406" s="64"/>
      <c r="G406" s="21"/>
      <c r="H406" s="21"/>
      <c r="I406" s="21"/>
      <c r="J406" s="21"/>
      <c r="K406" s="21"/>
      <c r="L406" s="21"/>
      <c r="M406" s="21"/>
    </row>
    <row r="407" spans="1:13" x14ac:dyDescent="0.25">
      <c r="A407" s="64">
        <v>2611</v>
      </c>
      <c r="B407" s="64" t="s">
        <v>11</v>
      </c>
      <c r="C407" s="64">
        <v>1</v>
      </c>
      <c r="D407" s="64">
        <v>1</v>
      </c>
      <c r="E407" s="71" t="s">
        <v>289</v>
      </c>
      <c r="F407" s="64"/>
      <c r="G407" s="21"/>
      <c r="H407" s="21"/>
      <c r="I407" s="21"/>
      <c r="J407" s="21"/>
      <c r="K407" s="21"/>
      <c r="L407" s="21"/>
      <c r="M407" s="21"/>
    </row>
    <row r="408" spans="1:13" ht="40.5" x14ac:dyDescent="0.25">
      <c r="A408" s="64"/>
      <c r="B408" s="64"/>
      <c r="C408" s="64"/>
      <c r="D408" s="64"/>
      <c r="E408" s="71" t="s">
        <v>180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/>
      <c r="B409" s="64"/>
      <c r="C409" s="64"/>
      <c r="D409" s="64"/>
      <c r="E409" s="71" t="s">
        <v>181</v>
      </c>
      <c r="F409" s="64"/>
      <c r="G409" s="21"/>
      <c r="H409" s="21"/>
      <c r="I409" s="21"/>
      <c r="J409" s="21"/>
      <c r="K409" s="21"/>
      <c r="L409" s="21"/>
      <c r="M409" s="21"/>
    </row>
    <row r="410" spans="1:13" x14ac:dyDescent="0.25">
      <c r="A410" s="64"/>
      <c r="B410" s="64"/>
      <c r="C410" s="64"/>
      <c r="D410" s="64"/>
      <c r="E410" s="71" t="s">
        <v>181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2620</v>
      </c>
      <c r="B411" s="64" t="s">
        <v>11</v>
      </c>
      <c r="C411" s="64">
        <v>2</v>
      </c>
      <c r="D411" s="64">
        <v>0</v>
      </c>
      <c r="E411" s="71" t="s">
        <v>290</v>
      </c>
      <c r="F411" s="64"/>
      <c r="G411" s="21"/>
      <c r="H411" s="21"/>
      <c r="I411" s="21"/>
      <c r="J411" s="21"/>
      <c r="K411" s="21"/>
      <c r="L411" s="21"/>
      <c r="M411" s="21"/>
    </row>
    <row r="412" spans="1:13" ht="60.75" customHeight="1" x14ac:dyDescent="0.25">
      <c r="A412" s="64"/>
      <c r="B412" s="64"/>
      <c r="C412" s="64"/>
      <c r="D412" s="64"/>
      <c r="E412" s="71" t="s">
        <v>156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>
        <v>2621</v>
      </c>
      <c r="B413" s="64" t="s">
        <v>11</v>
      </c>
      <c r="C413" s="64">
        <v>2</v>
      </c>
      <c r="D413" s="64">
        <v>1</v>
      </c>
      <c r="E413" s="71" t="s">
        <v>290</v>
      </c>
      <c r="F413" s="64"/>
      <c r="G413" s="21"/>
      <c r="H413" s="21"/>
      <c r="I413" s="21"/>
      <c r="J413" s="21"/>
      <c r="K413" s="21"/>
      <c r="L413" s="21"/>
      <c r="M413" s="21"/>
    </row>
    <row r="414" spans="1:13" ht="40.5" x14ac:dyDescent="0.25">
      <c r="A414" s="64"/>
      <c r="B414" s="64"/>
      <c r="C414" s="64"/>
      <c r="D414" s="64"/>
      <c r="E414" s="71" t="s">
        <v>180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/>
      <c r="B415" s="64"/>
      <c r="C415" s="64"/>
      <c r="D415" s="64"/>
      <c r="E415" s="71" t="s">
        <v>599</v>
      </c>
      <c r="F415" s="64"/>
      <c r="G415" s="21"/>
      <c r="H415" s="21"/>
      <c r="I415" s="21"/>
      <c r="J415" s="21"/>
      <c r="K415" s="21"/>
      <c r="L415" s="21"/>
      <c r="M415" s="21"/>
    </row>
    <row r="416" spans="1:13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2630</v>
      </c>
      <c r="B417" s="64" t="s">
        <v>11</v>
      </c>
      <c r="C417" s="64">
        <v>3</v>
      </c>
      <c r="D417" s="64">
        <v>0</v>
      </c>
      <c r="E417" s="71" t="s">
        <v>291</v>
      </c>
      <c r="F417" s="64"/>
      <c r="G417" s="21"/>
      <c r="H417" s="21"/>
      <c r="I417" s="21"/>
      <c r="J417" s="21"/>
      <c r="K417" s="21"/>
      <c r="L417" s="21"/>
      <c r="M417" s="21"/>
    </row>
    <row r="418" spans="1:13" ht="56.25" customHeight="1" x14ac:dyDescent="0.25">
      <c r="A418" s="64"/>
      <c r="B418" s="64"/>
      <c r="C418" s="64"/>
      <c r="D418" s="64"/>
      <c r="E418" s="71" t="s">
        <v>156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>
        <v>2631</v>
      </c>
      <c r="B419" s="64" t="s">
        <v>11</v>
      </c>
      <c r="C419" s="64">
        <v>3</v>
      </c>
      <c r="D419" s="64">
        <v>1</v>
      </c>
      <c r="E419" s="71" t="s">
        <v>292</v>
      </c>
      <c r="F419" s="64"/>
      <c r="G419" s="21"/>
      <c r="H419" s="21"/>
      <c r="I419" s="21"/>
      <c r="J419" s="21"/>
      <c r="K419" s="21"/>
      <c r="L419" s="21"/>
      <c r="M419" s="21"/>
    </row>
    <row r="420" spans="1:13" ht="40.5" x14ac:dyDescent="0.25">
      <c r="A420" s="64"/>
      <c r="B420" s="64"/>
      <c r="C420" s="64"/>
      <c r="D420" s="64"/>
      <c r="E420" s="71" t="s">
        <v>180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/>
      <c r="B421" s="64"/>
      <c r="C421" s="64"/>
      <c r="D421" s="64"/>
      <c r="E421" s="71" t="s">
        <v>181</v>
      </c>
      <c r="F421" s="64"/>
      <c r="G421" s="21"/>
      <c r="H421" s="21"/>
      <c r="I421" s="21"/>
      <c r="J421" s="21"/>
      <c r="K421" s="21"/>
      <c r="L421" s="21"/>
      <c r="M421" s="21"/>
    </row>
    <row r="422" spans="1:13" x14ac:dyDescent="0.25">
      <c r="A422" s="64"/>
      <c r="B422" s="64"/>
      <c r="C422" s="64"/>
      <c r="D422" s="64"/>
      <c r="E422" s="71" t="s">
        <v>181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2640</v>
      </c>
      <c r="B423" s="64" t="s">
        <v>11</v>
      </c>
      <c r="C423" s="64">
        <v>4</v>
      </c>
      <c r="D423" s="64">
        <v>0</v>
      </c>
      <c r="E423" s="71" t="s">
        <v>293</v>
      </c>
      <c r="F423" s="64"/>
      <c r="G423" s="21">
        <f t="shared" ref="G423:M423" si="33">G425</f>
        <v>175956.4</v>
      </c>
      <c r="H423" s="21">
        <f t="shared" si="33"/>
        <v>169556.4</v>
      </c>
      <c r="I423" s="21">
        <f t="shared" si="33"/>
        <v>6400</v>
      </c>
      <c r="J423" s="21">
        <f t="shared" si="33"/>
        <v>54265.923809523811</v>
      </c>
      <c r="K423" s="21">
        <f t="shared" si="33"/>
        <v>93975.447619047613</v>
      </c>
      <c r="L423" s="21">
        <f t="shared" si="33"/>
        <v>134325.4476190476</v>
      </c>
      <c r="M423" s="21">
        <f t="shared" si="33"/>
        <v>175956.4</v>
      </c>
    </row>
    <row r="424" spans="1:13" ht="55.5" customHeight="1" x14ac:dyDescent="0.25">
      <c r="A424" s="64"/>
      <c r="B424" s="64"/>
      <c r="C424" s="64"/>
      <c r="D424" s="64"/>
      <c r="E424" s="71" t="s">
        <v>156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>
        <v>2641</v>
      </c>
      <c r="B425" s="64" t="s">
        <v>11</v>
      </c>
      <c r="C425" s="64">
        <v>4</v>
      </c>
      <c r="D425" s="64">
        <v>1</v>
      </c>
      <c r="E425" s="71" t="s">
        <v>294</v>
      </c>
      <c r="F425" s="64"/>
      <c r="G425" s="21">
        <f t="shared" ref="G425:M425" si="34">SUM(G427:G432)</f>
        <v>175956.4</v>
      </c>
      <c r="H425" s="21">
        <f t="shared" si="34"/>
        <v>169556.4</v>
      </c>
      <c r="I425" s="21">
        <f t="shared" si="34"/>
        <v>6400</v>
      </c>
      <c r="J425" s="21">
        <f t="shared" si="34"/>
        <v>54265.923809523811</v>
      </c>
      <c r="K425" s="21">
        <f t="shared" si="34"/>
        <v>93975.447619047613</v>
      </c>
      <c r="L425" s="21">
        <f t="shared" si="34"/>
        <v>134325.4476190476</v>
      </c>
      <c r="M425" s="21">
        <f t="shared" si="34"/>
        <v>175956.4</v>
      </c>
    </row>
    <row r="426" spans="1:13" ht="40.5" x14ac:dyDescent="0.25">
      <c r="A426" s="64"/>
      <c r="B426" s="64"/>
      <c r="C426" s="64"/>
      <c r="D426" s="64"/>
      <c r="E426" s="71" t="s">
        <v>180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/>
      <c r="B427" s="64"/>
      <c r="C427" s="64"/>
      <c r="D427" s="64"/>
      <c r="E427" s="71" t="s">
        <v>597</v>
      </c>
      <c r="F427" s="64">
        <v>4212</v>
      </c>
      <c r="G427" s="21">
        <f t="shared" ref="G427:G432" si="35">SUM(H427:I427)</f>
        <v>164556.4</v>
      </c>
      <c r="H427" s="21">
        <v>164556.4</v>
      </c>
      <c r="I427" s="21"/>
      <c r="J427" s="146">
        <v>51461.161904761902</v>
      </c>
      <c r="K427" s="146">
        <v>88365.923809523796</v>
      </c>
      <c r="L427" s="146">
        <v>125865.9238095238</v>
      </c>
      <c r="M427" s="146">
        <f t="shared" ref="M427:M432" si="36">+G427</f>
        <v>164556.4</v>
      </c>
    </row>
    <row r="428" spans="1:13" x14ac:dyDescent="0.25">
      <c r="A428" s="64"/>
      <c r="B428" s="64"/>
      <c r="C428" s="64"/>
      <c r="D428" s="64"/>
      <c r="E428" s="71" t="s">
        <v>552</v>
      </c>
      <c r="F428" s="64">
        <v>4239</v>
      </c>
      <c r="G428" s="21">
        <f t="shared" si="35"/>
        <v>0</v>
      </c>
      <c r="H428" s="21"/>
      <c r="I428" s="21"/>
      <c r="J428" s="146">
        <f>+G428/252*62</f>
        <v>0</v>
      </c>
      <c r="K428" s="146">
        <f>+G428/252*124</f>
        <v>0</v>
      </c>
      <c r="L428" s="146">
        <f>+G428/252*187</f>
        <v>0</v>
      </c>
      <c r="M428" s="146">
        <f t="shared" si="36"/>
        <v>0</v>
      </c>
    </row>
    <row r="429" spans="1:13" x14ac:dyDescent="0.25">
      <c r="A429" s="64"/>
      <c r="B429" s="64"/>
      <c r="C429" s="64"/>
      <c r="D429" s="64"/>
      <c r="E429" s="71" t="s">
        <v>172</v>
      </c>
      <c r="F429" s="64">
        <v>4269</v>
      </c>
      <c r="G429" s="21">
        <f t="shared" si="35"/>
        <v>5000</v>
      </c>
      <c r="H429" s="21">
        <v>5000</v>
      </c>
      <c r="I429" s="21"/>
      <c r="J429" s="146">
        <f>+G429/252*62</f>
        <v>1230.1587301587301</v>
      </c>
      <c r="K429" s="146">
        <f>+G429/252*124</f>
        <v>2460.3174603174602</v>
      </c>
      <c r="L429" s="146">
        <f>+G429/252*187</f>
        <v>3710.3174603174602</v>
      </c>
      <c r="M429" s="146">
        <f t="shared" si="36"/>
        <v>5000</v>
      </c>
    </row>
    <row r="430" spans="1:13" x14ac:dyDescent="0.25">
      <c r="A430" s="64"/>
      <c r="B430" s="64"/>
      <c r="C430" s="64"/>
      <c r="D430" s="64"/>
      <c r="E430" s="71" t="s">
        <v>548</v>
      </c>
      <c r="F430" s="64">
        <v>4822</v>
      </c>
      <c r="G430" s="21">
        <f t="shared" si="35"/>
        <v>0</v>
      </c>
      <c r="H430" s="21"/>
      <c r="I430" s="21"/>
      <c r="J430" s="146">
        <f>+G430/252*62</f>
        <v>0</v>
      </c>
      <c r="K430" s="146">
        <f>+G430/252*124</f>
        <v>0</v>
      </c>
      <c r="L430" s="146">
        <f>+G430/252*187</f>
        <v>0</v>
      </c>
      <c r="M430" s="146">
        <f t="shared" si="36"/>
        <v>0</v>
      </c>
    </row>
    <row r="431" spans="1:13" x14ac:dyDescent="0.25">
      <c r="A431" s="64"/>
      <c r="B431" s="64"/>
      <c r="C431" s="64"/>
      <c r="D431" s="64"/>
      <c r="E431" s="71" t="s">
        <v>558</v>
      </c>
      <c r="F431" s="64">
        <v>5112</v>
      </c>
      <c r="G431" s="21">
        <f t="shared" si="35"/>
        <v>800</v>
      </c>
      <c r="H431" s="21"/>
      <c r="I431" s="21">
        <v>800</v>
      </c>
      <c r="J431" s="146">
        <f>+G431/252*62</f>
        <v>196.82539682539681</v>
      </c>
      <c r="K431" s="146">
        <f>+G431/252*124</f>
        <v>393.65079365079362</v>
      </c>
      <c r="L431" s="146">
        <f>+G431/252*187</f>
        <v>593.65079365079362</v>
      </c>
      <c r="M431" s="146">
        <f t="shared" si="36"/>
        <v>800</v>
      </c>
    </row>
    <row r="432" spans="1:13" ht="57" customHeight="1" x14ac:dyDescent="0.25">
      <c r="A432" s="64"/>
      <c r="B432" s="64"/>
      <c r="C432" s="64"/>
      <c r="D432" s="64"/>
      <c r="E432" s="71" t="s">
        <v>598</v>
      </c>
      <c r="F432" s="64">
        <v>5129</v>
      </c>
      <c r="G432" s="21">
        <f t="shared" si="35"/>
        <v>5600</v>
      </c>
      <c r="H432" s="21"/>
      <c r="I432" s="21">
        <v>5600</v>
      </c>
      <c r="J432" s="146">
        <f>+G432/252*62</f>
        <v>1377.7777777777778</v>
      </c>
      <c r="K432" s="146">
        <f>+G432/252*124</f>
        <v>2755.5555555555557</v>
      </c>
      <c r="L432" s="146">
        <f>+G432/252*187</f>
        <v>4155.5555555555557</v>
      </c>
      <c r="M432" s="146">
        <f t="shared" si="36"/>
        <v>5600</v>
      </c>
    </row>
    <row r="433" spans="1:13" x14ac:dyDescent="0.25">
      <c r="A433" s="64"/>
      <c r="B433" s="64"/>
      <c r="C433" s="64"/>
      <c r="D433" s="64"/>
      <c r="E433" s="71" t="s">
        <v>181</v>
      </c>
      <c r="F433" s="64"/>
      <c r="G433" s="21"/>
      <c r="H433" s="21"/>
      <c r="I433" s="21"/>
      <c r="J433" s="21"/>
      <c r="K433" s="21"/>
      <c r="L433" s="21"/>
      <c r="M433" s="21"/>
    </row>
    <row r="434" spans="1:13" ht="60" customHeight="1" x14ac:dyDescent="0.25">
      <c r="A434" s="64">
        <v>2650</v>
      </c>
      <c r="B434" s="64" t="s">
        <v>11</v>
      </c>
      <c r="C434" s="64">
        <v>5</v>
      </c>
      <c r="D434" s="64">
        <v>0</v>
      </c>
      <c r="E434" s="71" t="s">
        <v>295</v>
      </c>
      <c r="F434" s="64"/>
      <c r="G434" s="21"/>
      <c r="H434" s="21"/>
      <c r="I434" s="21"/>
      <c r="J434" s="21"/>
      <c r="K434" s="21"/>
      <c r="L434" s="21"/>
      <c r="M434" s="21"/>
    </row>
    <row r="435" spans="1:13" ht="54" customHeight="1" x14ac:dyDescent="0.25">
      <c r="A435" s="64"/>
      <c r="B435" s="64"/>
      <c r="C435" s="64"/>
      <c r="D435" s="64"/>
      <c r="E435" s="71" t="s">
        <v>156</v>
      </c>
      <c r="F435" s="64"/>
      <c r="G435" s="21"/>
      <c r="H435" s="21"/>
      <c r="I435" s="21"/>
      <c r="J435" s="21"/>
      <c r="K435" s="21"/>
      <c r="L435" s="21"/>
      <c r="M435" s="21"/>
    </row>
    <row r="436" spans="1:13" ht="40.5" x14ac:dyDescent="0.25">
      <c r="A436" s="64">
        <v>2651</v>
      </c>
      <c r="B436" s="64" t="s">
        <v>11</v>
      </c>
      <c r="C436" s="64">
        <v>5</v>
      </c>
      <c r="D436" s="64">
        <v>1</v>
      </c>
      <c r="E436" s="71" t="s">
        <v>295</v>
      </c>
      <c r="F436" s="64"/>
      <c r="G436" s="21"/>
      <c r="H436" s="21"/>
      <c r="I436" s="21"/>
      <c r="J436" s="21"/>
      <c r="K436" s="21"/>
      <c r="L436" s="21"/>
      <c r="M436" s="21"/>
    </row>
    <row r="437" spans="1:13" ht="37.5" customHeight="1" x14ac:dyDescent="0.25">
      <c r="A437" s="64"/>
      <c r="B437" s="64"/>
      <c r="C437" s="64"/>
      <c r="D437" s="64"/>
      <c r="E437" s="71" t="s">
        <v>180</v>
      </c>
      <c r="F437" s="64"/>
      <c r="G437" s="21"/>
      <c r="H437" s="21"/>
      <c r="I437" s="21"/>
      <c r="J437" s="21"/>
      <c r="K437" s="21"/>
      <c r="L437" s="21"/>
      <c r="M437" s="21"/>
    </row>
    <row r="438" spans="1:13" x14ac:dyDescent="0.25">
      <c r="A438" s="64"/>
      <c r="B438" s="64"/>
      <c r="C438" s="64"/>
      <c r="D438" s="64"/>
      <c r="E438" s="71" t="s">
        <v>181</v>
      </c>
      <c r="F438" s="64"/>
      <c r="G438" s="21"/>
      <c r="H438" s="21"/>
      <c r="I438" s="21"/>
      <c r="J438" s="21"/>
      <c r="K438" s="21"/>
      <c r="L438" s="21"/>
      <c r="M438" s="21"/>
    </row>
    <row r="439" spans="1:13" ht="36" customHeight="1" x14ac:dyDescent="0.25">
      <c r="A439" s="64">
        <v>2660</v>
      </c>
      <c r="B439" s="64" t="s">
        <v>11</v>
      </c>
      <c r="C439" s="64">
        <v>6</v>
      </c>
      <c r="D439" s="64">
        <v>0</v>
      </c>
      <c r="E439" s="71" t="s">
        <v>296</v>
      </c>
      <c r="F439" s="64"/>
      <c r="G439" s="21">
        <f>+G441</f>
        <v>1856015.9399999997</v>
      </c>
      <c r="H439" s="21">
        <f t="shared" ref="H439:M439" si="37">H441</f>
        <v>181210.67</v>
      </c>
      <c r="I439" s="21">
        <f t="shared" si="37"/>
        <v>1674805.2699999998</v>
      </c>
      <c r="J439" s="21">
        <f t="shared" si="37"/>
        <v>893975.3951587308</v>
      </c>
      <c r="K439" s="21">
        <f t="shared" si="37"/>
        <v>1077975.4726984135</v>
      </c>
      <c r="L439" s="21">
        <f t="shared" si="37"/>
        <v>1464620.390198413</v>
      </c>
      <c r="M439" s="21">
        <f t="shared" si="37"/>
        <v>1856015.9399999997</v>
      </c>
    </row>
    <row r="440" spans="1:13" ht="55.5" customHeight="1" x14ac:dyDescent="0.25">
      <c r="A440" s="64"/>
      <c r="B440" s="64"/>
      <c r="C440" s="64"/>
      <c r="D440" s="64"/>
      <c r="E440" s="71" t="s">
        <v>156</v>
      </c>
      <c r="F440" s="64"/>
      <c r="G440" s="21"/>
      <c r="H440" s="21"/>
      <c r="I440" s="21"/>
      <c r="J440" s="21"/>
      <c r="K440" s="21"/>
      <c r="L440" s="21"/>
      <c r="M440" s="21"/>
    </row>
    <row r="441" spans="1:13" ht="39.75" customHeight="1" x14ac:dyDescent="0.25">
      <c r="A441" s="64">
        <v>2661</v>
      </c>
      <c r="B441" s="64" t="s">
        <v>11</v>
      </c>
      <c r="C441" s="64">
        <v>6</v>
      </c>
      <c r="D441" s="64">
        <v>1</v>
      </c>
      <c r="E441" s="71" t="s">
        <v>296</v>
      </c>
      <c r="F441" s="64"/>
      <c r="G441" s="21">
        <f>+G443+G444+G445+G446+G447+G448+G449+G450+G451+G452+G453+G454+G455+G456+G457</f>
        <v>1856015.9399999997</v>
      </c>
      <c r="H441" s="21">
        <f t="shared" ref="H441:M441" si="38">+H443+H444+H445+H446+H447+H448+H449+H450+H451+H452+H453+H454+H455+H456+H457</f>
        <v>181210.67</v>
      </c>
      <c r="I441" s="21">
        <f t="shared" si="38"/>
        <v>1674805.2699999998</v>
      </c>
      <c r="J441" s="21">
        <f t="shared" si="38"/>
        <v>893975.3951587308</v>
      </c>
      <c r="K441" s="21">
        <f t="shared" si="38"/>
        <v>1077975.4726984135</v>
      </c>
      <c r="L441" s="21">
        <f t="shared" si="38"/>
        <v>1464620.390198413</v>
      </c>
      <c r="M441" s="21">
        <f t="shared" si="38"/>
        <v>1856015.9399999997</v>
      </c>
    </row>
    <row r="442" spans="1:13" ht="39.75" customHeight="1" x14ac:dyDescent="0.25">
      <c r="A442" s="64"/>
      <c r="B442" s="64"/>
      <c r="C442" s="64"/>
      <c r="D442" s="64"/>
      <c r="E442" s="71" t="s">
        <v>180</v>
      </c>
      <c r="F442" s="64"/>
      <c r="G442" s="21"/>
      <c r="H442" s="21"/>
      <c r="I442" s="21"/>
      <c r="J442" s="21"/>
      <c r="K442" s="21"/>
      <c r="L442" s="21"/>
      <c r="M442" s="21"/>
    </row>
    <row r="443" spans="1:13" ht="20.25" customHeight="1" x14ac:dyDescent="0.25">
      <c r="A443" s="64"/>
      <c r="B443" s="64"/>
      <c r="C443" s="64"/>
      <c r="D443" s="64"/>
      <c r="E443" s="71" t="s">
        <v>158</v>
      </c>
      <c r="F443" s="64" t="s">
        <v>20</v>
      </c>
      <c r="G443" s="21">
        <f>SUM(H443:I443)</f>
        <v>80354.27</v>
      </c>
      <c r="H443" s="21">
        <v>80354.27</v>
      </c>
      <c r="I443" s="21"/>
      <c r="J443" s="146">
        <v>19769.701349206352</v>
      </c>
      <c r="K443" s="146">
        <v>39539.402698412705</v>
      </c>
      <c r="L443" s="146">
        <v>59627.970198412702</v>
      </c>
      <c r="M443" s="146">
        <f t="shared" ref="M443:M457" si="39">+G443</f>
        <v>80354.27</v>
      </c>
    </row>
    <row r="444" spans="1:13" ht="20.25" customHeight="1" x14ac:dyDescent="0.25">
      <c r="A444" s="64"/>
      <c r="B444" s="64"/>
      <c r="C444" s="64"/>
      <c r="D444" s="64"/>
      <c r="E444" s="71" t="s">
        <v>760</v>
      </c>
      <c r="F444" s="64" t="s">
        <v>29</v>
      </c>
      <c r="G444" s="21">
        <f t="shared" ref="G444:G451" si="40">SUM(H444:I444)</f>
        <v>1500</v>
      </c>
      <c r="H444" s="21">
        <v>1500</v>
      </c>
      <c r="I444" s="21"/>
      <c r="J444" s="146">
        <v>369.04761904761904</v>
      </c>
      <c r="K444" s="146">
        <v>738.09523809523807</v>
      </c>
      <c r="L444" s="146">
        <v>1113.0952380952381</v>
      </c>
      <c r="M444" s="146">
        <f t="shared" si="39"/>
        <v>1500</v>
      </c>
    </row>
    <row r="445" spans="1:13" x14ac:dyDescent="0.25">
      <c r="A445" s="64"/>
      <c r="B445" s="64"/>
      <c r="C445" s="64"/>
      <c r="D445" s="64"/>
      <c r="E445" s="71" t="s">
        <v>552</v>
      </c>
      <c r="F445" s="64" t="s">
        <v>40</v>
      </c>
      <c r="G445" s="21">
        <f t="shared" si="40"/>
        <v>2165</v>
      </c>
      <c r="H445" s="21">
        <v>2165</v>
      </c>
      <c r="I445" s="21"/>
      <c r="J445" s="146">
        <v>657.06349206349205</v>
      </c>
      <c r="K445" s="146">
        <v>1149.1269841269841</v>
      </c>
      <c r="L445" s="146">
        <v>1649.1269841269841</v>
      </c>
      <c r="M445" s="146">
        <f t="shared" si="39"/>
        <v>2165</v>
      </c>
    </row>
    <row r="446" spans="1:13" x14ac:dyDescent="0.25">
      <c r="A446" s="64"/>
      <c r="B446" s="64"/>
      <c r="C446" s="64"/>
      <c r="D446" s="64"/>
      <c r="E446" s="71" t="s">
        <v>547</v>
      </c>
      <c r="F446" s="64" t="s">
        <v>41</v>
      </c>
      <c r="G446" s="21">
        <f t="shared" si="40"/>
        <v>351.5</v>
      </c>
      <c r="H446" s="21">
        <v>351.5</v>
      </c>
      <c r="I446" s="21"/>
      <c r="J446" s="146">
        <v>86.48015873015872</v>
      </c>
      <c r="K446" s="146">
        <v>172.96031746031744</v>
      </c>
      <c r="L446" s="146">
        <v>260.83531746031747</v>
      </c>
      <c r="M446" s="146">
        <f t="shared" si="39"/>
        <v>351.5</v>
      </c>
    </row>
    <row r="447" spans="1:13" x14ac:dyDescent="0.25">
      <c r="A447" s="64"/>
      <c r="B447" s="64"/>
      <c r="C447" s="64"/>
      <c r="D447" s="64"/>
      <c r="E447" s="71" t="s">
        <v>559</v>
      </c>
      <c r="F447" s="64">
        <v>4251</v>
      </c>
      <c r="G447" s="21">
        <f t="shared" si="40"/>
        <v>2000</v>
      </c>
      <c r="H447" s="21">
        <v>2000</v>
      </c>
      <c r="I447" s="21"/>
      <c r="J447" s="146">
        <v>492.06349206349205</v>
      </c>
      <c r="K447" s="146">
        <v>984.1269841269841</v>
      </c>
      <c r="L447" s="146">
        <v>1484.1269841269841</v>
      </c>
      <c r="M447" s="146">
        <f t="shared" si="39"/>
        <v>2000</v>
      </c>
    </row>
    <row r="448" spans="1:13" ht="27" x14ac:dyDescent="0.25">
      <c r="A448" s="64"/>
      <c r="B448" s="64"/>
      <c r="C448" s="64"/>
      <c r="D448" s="64"/>
      <c r="E448" s="71" t="s">
        <v>766</v>
      </c>
      <c r="F448" s="64" t="s">
        <v>43</v>
      </c>
      <c r="G448" s="21">
        <f t="shared" si="40"/>
        <v>3150</v>
      </c>
      <c r="H448" s="21">
        <v>3150</v>
      </c>
      <c r="I448" s="21"/>
      <c r="J448" s="146">
        <v>775</v>
      </c>
      <c r="K448" s="146">
        <v>1550</v>
      </c>
      <c r="L448" s="146">
        <v>2337.5</v>
      </c>
      <c r="M448" s="146">
        <f t="shared" si="39"/>
        <v>3150</v>
      </c>
    </row>
    <row r="449" spans="1:13" ht="33.75" customHeight="1" x14ac:dyDescent="0.25">
      <c r="A449" s="64"/>
      <c r="B449" s="64"/>
      <c r="C449" s="64"/>
      <c r="D449" s="64"/>
      <c r="E449" s="71" t="s">
        <v>560</v>
      </c>
      <c r="F449" s="64">
        <v>4264</v>
      </c>
      <c r="G449" s="21">
        <f t="shared" si="40"/>
        <v>52820</v>
      </c>
      <c r="H449" s="21">
        <v>52820</v>
      </c>
      <c r="I449" s="21"/>
      <c r="J449" s="146">
        <v>12556.111111111111</v>
      </c>
      <c r="K449" s="146">
        <v>25042.222222222223</v>
      </c>
      <c r="L449" s="146">
        <v>37729.722222222219</v>
      </c>
      <c r="M449" s="146">
        <f t="shared" si="39"/>
        <v>52820</v>
      </c>
    </row>
    <row r="450" spans="1:13" x14ac:dyDescent="0.25">
      <c r="A450" s="64"/>
      <c r="B450" s="64"/>
      <c r="C450" s="64"/>
      <c r="D450" s="64"/>
      <c r="E450" s="71" t="s">
        <v>172</v>
      </c>
      <c r="F450" s="64">
        <v>4269</v>
      </c>
      <c r="G450" s="21">
        <f t="shared" si="40"/>
        <v>23869.9</v>
      </c>
      <c r="H450" s="21">
        <v>23869.9</v>
      </c>
      <c r="I450" s="21"/>
      <c r="J450" s="146">
        <v>6882.9952380952382</v>
      </c>
      <c r="K450" s="146">
        <v>12426.090476190475</v>
      </c>
      <c r="L450" s="146">
        <v>18058.590476190475</v>
      </c>
      <c r="M450" s="146">
        <f t="shared" si="39"/>
        <v>23869.9</v>
      </c>
    </row>
    <row r="451" spans="1:13" ht="27" x14ac:dyDescent="0.25">
      <c r="A451" s="64"/>
      <c r="B451" s="64"/>
      <c r="C451" s="64"/>
      <c r="D451" s="64"/>
      <c r="E451" s="71" t="s">
        <v>561</v>
      </c>
      <c r="F451" s="64">
        <v>4521</v>
      </c>
      <c r="G451" s="21">
        <f t="shared" si="40"/>
        <v>15000</v>
      </c>
      <c r="H451" s="21">
        <v>15000</v>
      </c>
      <c r="I451" s="21"/>
      <c r="J451" s="146">
        <v>3690.4761904761904</v>
      </c>
      <c r="K451" s="146">
        <v>7380.9523809523807</v>
      </c>
      <c r="L451" s="146">
        <v>11130.952380952382</v>
      </c>
      <c r="M451" s="146">
        <f t="shared" si="39"/>
        <v>15000</v>
      </c>
    </row>
    <row r="452" spans="1:13" x14ac:dyDescent="0.25">
      <c r="A452" s="64"/>
      <c r="B452" s="64"/>
      <c r="C452" s="64"/>
      <c r="D452" s="64"/>
      <c r="E452" s="71" t="s">
        <v>589</v>
      </c>
      <c r="F452" s="64" t="s">
        <v>59</v>
      </c>
      <c r="G452" s="21">
        <v>0</v>
      </c>
      <c r="H452" s="21">
        <v>0</v>
      </c>
      <c r="I452" s="21"/>
      <c r="J452" s="146">
        <v>0</v>
      </c>
      <c r="K452" s="146">
        <v>0</v>
      </c>
      <c r="L452" s="146">
        <v>0</v>
      </c>
      <c r="M452" s="146">
        <f t="shared" si="39"/>
        <v>0</v>
      </c>
    </row>
    <row r="453" spans="1:13" ht="27" x14ac:dyDescent="0.25">
      <c r="A453" s="64"/>
      <c r="B453" s="64"/>
      <c r="C453" s="64"/>
      <c r="D453" s="64"/>
      <c r="E453" s="71" t="s">
        <v>608</v>
      </c>
      <c r="F453" s="64" t="s">
        <v>92</v>
      </c>
      <c r="G453" s="21">
        <f>SUM(H453:I453)</f>
        <v>1516898.733</v>
      </c>
      <c r="H453" s="21"/>
      <c r="I453" s="21">
        <v>1516898.733</v>
      </c>
      <c r="J453" s="146">
        <v>715856.74887301715</v>
      </c>
      <c r="K453" s="146">
        <v>849981.35204762046</v>
      </c>
      <c r="L453" s="146">
        <v>1185946.3520476201</v>
      </c>
      <c r="M453" s="146">
        <f t="shared" si="39"/>
        <v>1516898.733</v>
      </c>
    </row>
    <row r="454" spans="1:13" x14ac:dyDescent="0.25">
      <c r="A454" s="64"/>
      <c r="B454" s="64"/>
      <c r="C454" s="64"/>
      <c r="D454" s="64"/>
      <c r="E454" s="71" t="s">
        <v>596</v>
      </c>
      <c r="F454" s="64">
        <v>5112</v>
      </c>
      <c r="G454" s="21">
        <v>0</v>
      </c>
      <c r="H454" s="21"/>
      <c r="I454" s="21">
        <v>0</v>
      </c>
      <c r="J454" s="146">
        <v>0</v>
      </c>
      <c r="K454" s="146">
        <v>0</v>
      </c>
      <c r="L454" s="146">
        <v>0</v>
      </c>
      <c r="M454" s="146">
        <f t="shared" si="39"/>
        <v>0</v>
      </c>
    </row>
    <row r="455" spans="1:13" x14ac:dyDescent="0.25">
      <c r="A455" s="64"/>
      <c r="B455" s="64"/>
      <c r="C455" s="64"/>
      <c r="D455" s="64"/>
      <c r="E455" s="71" t="s">
        <v>188</v>
      </c>
      <c r="F455" s="64">
        <v>5122</v>
      </c>
      <c r="G455" s="21">
        <v>0</v>
      </c>
      <c r="H455" s="21"/>
      <c r="I455" s="21">
        <v>0</v>
      </c>
      <c r="J455" s="146">
        <v>0</v>
      </c>
      <c r="K455" s="146">
        <v>0</v>
      </c>
      <c r="L455" s="146">
        <v>0</v>
      </c>
      <c r="M455" s="146">
        <f t="shared" si="39"/>
        <v>0</v>
      </c>
    </row>
    <row r="456" spans="1:13" x14ac:dyDescent="0.25">
      <c r="A456" s="64"/>
      <c r="B456" s="64"/>
      <c r="C456" s="64"/>
      <c r="D456" s="64"/>
      <c r="E456" s="71" t="s">
        <v>562</v>
      </c>
      <c r="F456" s="64">
        <v>5129</v>
      </c>
      <c r="G456" s="21">
        <f>SUM(H456:I456)</f>
        <v>126459.18400000001</v>
      </c>
      <c r="H456" s="21"/>
      <c r="I456" s="21">
        <v>126459.18400000001</v>
      </c>
      <c r="J456" s="146">
        <v>107546.71971428572</v>
      </c>
      <c r="K456" s="146">
        <v>113718.15542857142</v>
      </c>
      <c r="L456" s="146">
        <v>119989.13042857143</v>
      </c>
      <c r="M456" s="146">
        <f t="shared" si="39"/>
        <v>126459.18400000001</v>
      </c>
    </row>
    <row r="457" spans="1:13" x14ac:dyDescent="0.25">
      <c r="A457" s="64"/>
      <c r="B457" s="64"/>
      <c r="C457" s="64"/>
      <c r="D457" s="64"/>
      <c r="E457" s="71" t="s">
        <v>765</v>
      </c>
      <c r="F457" s="64" t="s">
        <v>99</v>
      </c>
      <c r="G457" s="21">
        <f>SUM(H457:I457)</f>
        <v>31447.352999999999</v>
      </c>
      <c r="H457" s="21"/>
      <c r="I457" s="21">
        <v>31447.352999999999</v>
      </c>
      <c r="J457" s="146">
        <v>25292.987920634328</v>
      </c>
      <c r="K457" s="146">
        <v>25292.987920634328</v>
      </c>
      <c r="L457" s="146">
        <v>25292.987920634328</v>
      </c>
      <c r="M457" s="146">
        <f t="shared" si="39"/>
        <v>31447.352999999999</v>
      </c>
    </row>
    <row r="458" spans="1:13" x14ac:dyDescent="0.25">
      <c r="A458" s="64"/>
      <c r="B458" s="64"/>
      <c r="C458" s="64"/>
      <c r="D458" s="64"/>
      <c r="E458" s="71"/>
      <c r="F458" s="64"/>
      <c r="G458" s="21"/>
      <c r="H458" s="21"/>
      <c r="I458" s="21"/>
      <c r="J458" s="21"/>
      <c r="K458" s="21"/>
      <c r="L458" s="21"/>
      <c r="M458" s="21"/>
    </row>
    <row r="459" spans="1:13" ht="36" customHeight="1" x14ac:dyDescent="0.25">
      <c r="A459" s="64">
        <v>2700</v>
      </c>
      <c r="B459" s="64" t="s">
        <v>12</v>
      </c>
      <c r="C459" s="64">
        <v>0</v>
      </c>
      <c r="D459" s="64">
        <v>0</v>
      </c>
      <c r="E459" s="71" t="s">
        <v>297</v>
      </c>
      <c r="F459" s="64"/>
      <c r="G459" s="21"/>
      <c r="H459" s="21"/>
      <c r="I459" s="21"/>
      <c r="J459" s="21"/>
      <c r="K459" s="21"/>
      <c r="L459" s="21"/>
      <c r="M459" s="21"/>
    </row>
    <row r="460" spans="1:13" x14ac:dyDescent="0.25">
      <c r="A460" s="64"/>
      <c r="B460" s="64"/>
      <c r="C460" s="64"/>
      <c r="D460" s="64"/>
      <c r="E460" s="71" t="s">
        <v>154</v>
      </c>
      <c r="F460" s="64"/>
      <c r="G460" s="21"/>
      <c r="H460" s="21"/>
      <c r="I460" s="21"/>
      <c r="J460" s="21"/>
      <c r="K460" s="21"/>
      <c r="L460" s="21"/>
      <c r="M460" s="21"/>
    </row>
    <row r="461" spans="1:13" ht="27" x14ac:dyDescent="0.25">
      <c r="A461" s="64">
        <v>2710</v>
      </c>
      <c r="B461" s="64" t="s">
        <v>12</v>
      </c>
      <c r="C461" s="64">
        <v>1</v>
      </c>
      <c r="D461" s="64">
        <v>0</v>
      </c>
      <c r="E461" s="71" t="s">
        <v>298</v>
      </c>
      <c r="F461" s="64"/>
      <c r="G461" s="21"/>
      <c r="H461" s="21"/>
      <c r="I461" s="21"/>
      <c r="J461" s="21"/>
      <c r="K461" s="21"/>
      <c r="L461" s="21"/>
      <c r="M461" s="21"/>
    </row>
    <row r="462" spans="1:13" ht="51.75" customHeight="1" x14ac:dyDescent="0.25">
      <c r="A462" s="64"/>
      <c r="B462" s="64"/>
      <c r="C462" s="64"/>
      <c r="D462" s="64"/>
      <c r="E462" s="71" t="s">
        <v>156</v>
      </c>
      <c r="F462" s="64"/>
      <c r="G462" s="21"/>
      <c r="H462" s="21"/>
      <c r="I462" s="21"/>
      <c r="J462" s="21"/>
      <c r="K462" s="21"/>
      <c r="L462" s="21"/>
      <c r="M462" s="21"/>
    </row>
    <row r="463" spans="1:13" x14ac:dyDescent="0.25">
      <c r="A463" s="64">
        <v>2711</v>
      </c>
      <c r="B463" s="64" t="s">
        <v>12</v>
      </c>
      <c r="C463" s="64">
        <v>1</v>
      </c>
      <c r="D463" s="64">
        <v>1</v>
      </c>
      <c r="E463" s="71" t="s">
        <v>299</v>
      </c>
      <c r="F463" s="64"/>
      <c r="G463" s="21"/>
      <c r="H463" s="21"/>
      <c r="I463" s="21"/>
      <c r="J463" s="21"/>
      <c r="K463" s="21"/>
      <c r="L463" s="21"/>
      <c r="M463" s="21"/>
    </row>
    <row r="464" spans="1:13" ht="40.5" x14ac:dyDescent="0.25">
      <c r="A464" s="64"/>
      <c r="B464" s="64"/>
      <c r="C464" s="64"/>
      <c r="D464" s="64"/>
      <c r="E464" s="71" t="s">
        <v>180</v>
      </c>
      <c r="F464" s="64"/>
      <c r="G464" s="21"/>
      <c r="H464" s="21"/>
      <c r="I464" s="21"/>
      <c r="J464" s="21"/>
      <c r="K464" s="21"/>
      <c r="L464" s="21"/>
      <c r="M464" s="21"/>
    </row>
    <row r="465" spans="1:13" x14ac:dyDescent="0.25">
      <c r="A465" s="64"/>
      <c r="B465" s="64"/>
      <c r="C465" s="64"/>
      <c r="D465" s="64"/>
      <c r="E465" s="71" t="s">
        <v>181</v>
      </c>
      <c r="F465" s="64"/>
      <c r="G465" s="21"/>
      <c r="H465" s="21"/>
      <c r="I465" s="21"/>
      <c r="J465" s="21"/>
      <c r="K465" s="21"/>
      <c r="L465" s="21"/>
      <c r="M465" s="21"/>
    </row>
    <row r="466" spans="1:13" ht="60" customHeight="1" x14ac:dyDescent="0.25">
      <c r="A466" s="64"/>
      <c r="B466" s="64"/>
      <c r="C466" s="64"/>
      <c r="D466" s="64"/>
      <c r="E466" s="71" t="s">
        <v>181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2712</v>
      </c>
      <c r="B467" s="64" t="s">
        <v>12</v>
      </c>
      <c r="C467" s="64">
        <v>1</v>
      </c>
      <c r="D467" s="64">
        <v>2</v>
      </c>
      <c r="E467" s="71" t="s">
        <v>300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54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2713</v>
      </c>
      <c r="B471" s="64" t="s">
        <v>12</v>
      </c>
      <c r="C471" s="64">
        <v>1</v>
      </c>
      <c r="D471" s="64">
        <v>3</v>
      </c>
      <c r="E471" s="71" t="s">
        <v>301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ht="33.75" customHeight="1" x14ac:dyDescent="0.25">
      <c r="A475" s="64">
        <v>2720</v>
      </c>
      <c r="B475" s="64" t="s">
        <v>12</v>
      </c>
      <c r="C475" s="64">
        <v>2</v>
      </c>
      <c r="D475" s="64">
        <v>0</v>
      </c>
      <c r="E475" s="71" t="s">
        <v>302</v>
      </c>
      <c r="F475" s="64"/>
      <c r="G475" s="21"/>
      <c r="H475" s="21"/>
      <c r="I475" s="21"/>
      <c r="J475" s="21"/>
      <c r="K475" s="21"/>
      <c r="L475" s="21"/>
      <c r="M475" s="21"/>
    </row>
    <row r="476" spans="1:13" ht="53.25" customHeight="1" x14ac:dyDescent="0.25">
      <c r="A476" s="64"/>
      <c r="B476" s="64"/>
      <c r="C476" s="64"/>
      <c r="D476" s="64"/>
      <c r="E476" s="71" t="s">
        <v>156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>
        <v>2721</v>
      </c>
      <c r="B477" s="64" t="s">
        <v>12</v>
      </c>
      <c r="C477" s="64">
        <v>2</v>
      </c>
      <c r="D477" s="64">
        <v>1</v>
      </c>
      <c r="E477" s="71" t="s">
        <v>303</v>
      </c>
      <c r="F477" s="64"/>
      <c r="G477" s="21"/>
      <c r="H477" s="21"/>
      <c r="I477" s="21"/>
      <c r="J477" s="21"/>
      <c r="K477" s="21"/>
      <c r="L477" s="21"/>
      <c r="M477" s="21"/>
    </row>
    <row r="478" spans="1:13" ht="40.5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</row>
    <row r="479" spans="1:13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</row>
    <row r="480" spans="1:13" ht="51.75" customHeight="1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2722</v>
      </c>
      <c r="B481" s="64" t="s">
        <v>12</v>
      </c>
      <c r="C481" s="64">
        <v>2</v>
      </c>
      <c r="D481" s="64">
        <v>2</v>
      </c>
      <c r="E481" s="71" t="s">
        <v>304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3.2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2723</v>
      </c>
      <c r="B485" s="64" t="s">
        <v>12</v>
      </c>
      <c r="C485" s="64">
        <v>2</v>
      </c>
      <c r="D485" s="64">
        <v>3</v>
      </c>
      <c r="E485" s="71" t="s">
        <v>305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4.7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2724</v>
      </c>
      <c r="B489" s="64" t="s">
        <v>12</v>
      </c>
      <c r="C489" s="64">
        <v>2</v>
      </c>
      <c r="D489" s="64">
        <v>4</v>
      </c>
      <c r="E489" s="71" t="s">
        <v>306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ht="40.5" customHeight="1" x14ac:dyDescent="0.25">
      <c r="A493" s="64">
        <v>2730</v>
      </c>
      <c r="B493" s="64" t="s">
        <v>12</v>
      </c>
      <c r="C493" s="64">
        <v>3</v>
      </c>
      <c r="D493" s="64">
        <v>0</v>
      </c>
      <c r="E493" s="71" t="s">
        <v>307</v>
      </c>
      <c r="F493" s="64"/>
      <c r="G493" s="21"/>
      <c r="H493" s="21"/>
      <c r="I493" s="21"/>
      <c r="J493" s="21"/>
      <c r="K493" s="21"/>
      <c r="L493" s="21"/>
      <c r="M493" s="21"/>
    </row>
    <row r="494" spans="1:13" ht="52.5" customHeight="1" x14ac:dyDescent="0.25">
      <c r="A494" s="64"/>
      <c r="B494" s="64"/>
      <c r="C494" s="64"/>
      <c r="D494" s="64"/>
      <c r="E494" s="71" t="s">
        <v>156</v>
      </c>
      <c r="F494" s="64"/>
      <c r="G494" s="21"/>
      <c r="H494" s="21"/>
      <c r="I494" s="21"/>
      <c r="J494" s="21"/>
      <c r="K494" s="21"/>
      <c r="L494" s="21"/>
      <c r="M494" s="21"/>
    </row>
    <row r="495" spans="1:13" ht="27" x14ac:dyDescent="0.25">
      <c r="A495" s="64">
        <v>2731</v>
      </c>
      <c r="B495" s="64" t="s">
        <v>12</v>
      </c>
      <c r="C495" s="64">
        <v>3</v>
      </c>
      <c r="D495" s="64">
        <v>1</v>
      </c>
      <c r="E495" s="71" t="s">
        <v>308</v>
      </c>
      <c r="F495" s="64"/>
      <c r="G495" s="21"/>
      <c r="H495" s="21"/>
      <c r="I495" s="21"/>
      <c r="J495" s="21"/>
      <c r="K495" s="21"/>
      <c r="L495" s="21"/>
      <c r="M495" s="21"/>
    </row>
    <row r="496" spans="1:13" ht="40.5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</row>
    <row r="497" spans="1:13" ht="37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</row>
    <row r="498" spans="1:13" ht="57" customHeight="1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2732</v>
      </c>
      <c r="B499" s="64" t="s">
        <v>12</v>
      </c>
      <c r="C499" s="64">
        <v>3</v>
      </c>
      <c r="D499" s="64">
        <v>2</v>
      </c>
      <c r="E499" s="71" t="s">
        <v>309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3.7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3.25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2733</v>
      </c>
      <c r="B503" s="64" t="s">
        <v>12</v>
      </c>
      <c r="C503" s="64">
        <v>3</v>
      </c>
      <c r="D503" s="64">
        <v>3</v>
      </c>
      <c r="E503" s="71" t="s">
        <v>310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40.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2.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2734</v>
      </c>
      <c r="B507" s="64" t="s">
        <v>12</v>
      </c>
      <c r="C507" s="64">
        <v>3</v>
      </c>
      <c r="D507" s="64">
        <v>4</v>
      </c>
      <c r="E507" s="71" t="s">
        <v>311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x14ac:dyDescent="0.25">
      <c r="A511" s="64">
        <v>2740</v>
      </c>
      <c r="B511" s="64" t="s">
        <v>12</v>
      </c>
      <c r="C511" s="64">
        <v>4</v>
      </c>
      <c r="D511" s="64">
        <v>0</v>
      </c>
      <c r="E511" s="71" t="s">
        <v>312</v>
      </c>
      <c r="F511" s="64"/>
      <c r="G511" s="21"/>
      <c r="H511" s="21"/>
      <c r="I511" s="21"/>
      <c r="J511" s="21"/>
      <c r="K511" s="21"/>
      <c r="L511" s="21"/>
      <c r="M511" s="21"/>
    </row>
    <row r="512" spans="1:13" ht="53.25" customHeight="1" x14ac:dyDescent="0.25">
      <c r="A512" s="64"/>
      <c r="B512" s="64"/>
      <c r="C512" s="64"/>
      <c r="D512" s="64"/>
      <c r="E512" s="71" t="s">
        <v>156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>
        <v>2741</v>
      </c>
      <c r="B513" s="64" t="s">
        <v>12</v>
      </c>
      <c r="C513" s="64">
        <v>4</v>
      </c>
      <c r="D513" s="64">
        <v>1</v>
      </c>
      <c r="E513" s="71" t="s">
        <v>312</v>
      </c>
      <c r="F513" s="64"/>
      <c r="G513" s="21"/>
      <c r="H513" s="21"/>
      <c r="I513" s="21"/>
      <c r="J513" s="21"/>
      <c r="K513" s="21"/>
      <c r="L513" s="21"/>
      <c r="M513" s="21"/>
    </row>
    <row r="514" spans="1:13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</row>
    <row r="515" spans="1:13" ht="39.7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</row>
    <row r="516" spans="1:13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</row>
    <row r="517" spans="1:13" ht="42.75" customHeight="1" x14ac:dyDescent="0.25">
      <c r="A517" s="64">
        <v>2750</v>
      </c>
      <c r="B517" s="64" t="s">
        <v>12</v>
      </c>
      <c r="C517" s="64">
        <v>5</v>
      </c>
      <c r="D517" s="64">
        <v>0</v>
      </c>
      <c r="E517" s="71" t="s">
        <v>313</v>
      </c>
      <c r="F517" s="64"/>
      <c r="G517" s="21"/>
      <c r="H517" s="21"/>
      <c r="I517" s="21"/>
      <c r="J517" s="21"/>
      <c r="K517" s="21"/>
      <c r="L517" s="21"/>
      <c r="M517" s="21"/>
    </row>
    <row r="518" spans="1:13" ht="51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</row>
    <row r="519" spans="1:13" ht="27" x14ac:dyDescent="0.25">
      <c r="A519" s="64">
        <v>2751</v>
      </c>
      <c r="B519" s="64" t="s">
        <v>12</v>
      </c>
      <c r="C519" s="64">
        <v>5</v>
      </c>
      <c r="D519" s="64">
        <v>1</v>
      </c>
      <c r="E519" s="71" t="s">
        <v>313</v>
      </c>
      <c r="F519" s="64"/>
      <c r="G519" s="21"/>
      <c r="H519" s="21"/>
      <c r="I519" s="21"/>
      <c r="J519" s="21"/>
      <c r="K519" s="21"/>
      <c r="L519" s="21"/>
      <c r="M519" s="21"/>
    </row>
    <row r="520" spans="1:13" ht="40.5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</row>
    <row r="521" spans="1:13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</row>
    <row r="522" spans="1:13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</row>
    <row r="523" spans="1:13" ht="39" customHeight="1" x14ac:dyDescent="0.25">
      <c r="A523" s="64">
        <v>2760</v>
      </c>
      <c r="B523" s="64" t="s">
        <v>12</v>
      </c>
      <c r="C523" s="64">
        <v>6</v>
      </c>
      <c r="D523" s="64">
        <v>0</v>
      </c>
      <c r="E523" s="71" t="s">
        <v>314</v>
      </c>
      <c r="F523" s="64"/>
      <c r="G523" s="21"/>
      <c r="H523" s="21"/>
      <c r="I523" s="21"/>
      <c r="J523" s="21"/>
      <c r="K523" s="21"/>
      <c r="L523" s="21"/>
      <c r="M523" s="21"/>
    </row>
    <row r="524" spans="1:13" ht="51" customHeight="1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</row>
    <row r="525" spans="1:13" ht="27" x14ac:dyDescent="0.25">
      <c r="A525" s="64">
        <v>2761</v>
      </c>
      <c r="B525" s="64" t="s">
        <v>12</v>
      </c>
      <c r="C525" s="64">
        <v>6</v>
      </c>
      <c r="D525" s="64">
        <v>1</v>
      </c>
      <c r="E525" s="71" t="s">
        <v>315</v>
      </c>
      <c r="F525" s="64"/>
      <c r="G525" s="21"/>
      <c r="H525" s="21"/>
      <c r="I525" s="21"/>
      <c r="J525" s="21"/>
      <c r="K525" s="21"/>
      <c r="L525" s="21"/>
      <c r="M525" s="21"/>
    </row>
    <row r="526" spans="1:13" ht="40.5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</row>
    <row r="527" spans="1:13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</row>
    <row r="528" spans="1:13" ht="57.75" customHeight="1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</row>
    <row r="529" spans="1:13" x14ac:dyDescent="0.25">
      <c r="A529" s="64">
        <v>2762</v>
      </c>
      <c r="B529" s="64" t="s">
        <v>12</v>
      </c>
      <c r="C529" s="64">
        <v>6</v>
      </c>
      <c r="D529" s="64">
        <v>2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ht="60.75" customHeight="1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ht="40.5" x14ac:dyDescent="0.25">
      <c r="A533" s="64">
        <v>2800</v>
      </c>
      <c r="B533" s="64" t="s">
        <v>13</v>
      </c>
      <c r="C533" s="64">
        <v>0</v>
      </c>
      <c r="D533" s="64">
        <v>0</v>
      </c>
      <c r="E533" s="71" t="s">
        <v>316</v>
      </c>
      <c r="F533" s="64"/>
      <c r="G533" s="21">
        <f t="shared" ref="G533:M533" si="41">+G535+G548+G590+G603+G623</f>
        <v>1411827.2000000002</v>
      </c>
      <c r="H533" s="21">
        <f t="shared" si="41"/>
        <v>1404327.2000000002</v>
      </c>
      <c r="I533" s="21">
        <f t="shared" si="41"/>
        <v>7500</v>
      </c>
      <c r="J533" s="21">
        <f t="shared" si="41"/>
        <v>353189.27142857143</v>
      </c>
      <c r="K533" s="21">
        <f t="shared" si="41"/>
        <v>698639.54285714263</v>
      </c>
      <c r="L533" s="21">
        <f t="shared" si="41"/>
        <v>1049661.5928571427</v>
      </c>
      <c r="M533" s="21">
        <f t="shared" si="41"/>
        <v>1411827.2000000002</v>
      </c>
    </row>
    <row r="534" spans="1:13" x14ac:dyDescent="0.25">
      <c r="A534" s="64"/>
      <c r="B534" s="64"/>
      <c r="C534" s="64"/>
      <c r="D534" s="64"/>
      <c r="E534" s="71" t="s">
        <v>154</v>
      </c>
      <c r="F534" s="64"/>
      <c r="G534" s="21"/>
      <c r="H534" s="21"/>
      <c r="I534" s="21"/>
      <c r="J534" s="21"/>
      <c r="K534" s="21"/>
      <c r="L534" s="21"/>
      <c r="M534" s="21"/>
    </row>
    <row r="535" spans="1:13" x14ac:dyDescent="0.25">
      <c r="A535" s="64">
        <v>2810</v>
      </c>
      <c r="B535" s="64" t="s">
        <v>13</v>
      </c>
      <c r="C535" s="64">
        <v>1</v>
      </c>
      <c r="D535" s="64">
        <v>0</v>
      </c>
      <c r="E535" s="71" t="s">
        <v>317</v>
      </c>
      <c r="F535" s="64"/>
      <c r="G535" s="21">
        <f t="shared" ref="G535:M535" si="42">G537</f>
        <v>621473.1</v>
      </c>
      <c r="H535" s="21">
        <f t="shared" si="42"/>
        <v>621473.1</v>
      </c>
      <c r="I535" s="21">
        <f t="shared" si="42"/>
        <v>0</v>
      </c>
      <c r="J535" s="21">
        <f t="shared" si="42"/>
        <v>156150.35793650791</v>
      </c>
      <c r="K535" s="21">
        <f t="shared" si="42"/>
        <v>307992.5158730158</v>
      </c>
      <c r="L535" s="21">
        <f t="shared" si="42"/>
        <v>462283.74087301578</v>
      </c>
      <c r="M535" s="21">
        <f t="shared" si="42"/>
        <v>621473.1</v>
      </c>
    </row>
    <row r="536" spans="1:13" ht="58.5" customHeight="1" x14ac:dyDescent="0.25">
      <c r="A536" s="64"/>
      <c r="B536" s="64"/>
      <c r="C536" s="64"/>
      <c r="D536" s="64"/>
      <c r="E536" s="71" t="s">
        <v>156</v>
      </c>
      <c r="F536" s="64"/>
      <c r="G536" s="21"/>
      <c r="H536" s="21"/>
      <c r="I536" s="21"/>
      <c r="J536" s="21"/>
      <c r="K536" s="21"/>
      <c r="L536" s="21"/>
      <c r="M536" s="21"/>
    </row>
    <row r="537" spans="1:13" x14ac:dyDescent="0.25">
      <c r="A537" s="64">
        <v>2811</v>
      </c>
      <c r="B537" s="64" t="s">
        <v>13</v>
      </c>
      <c r="C537" s="64">
        <v>1</v>
      </c>
      <c r="D537" s="64">
        <v>1</v>
      </c>
      <c r="E537" s="71" t="s">
        <v>317</v>
      </c>
      <c r="F537" s="64"/>
      <c r="G537" s="21">
        <f t="shared" ref="G537:M537" si="43">SUM(G539:G546)</f>
        <v>621473.1</v>
      </c>
      <c r="H537" s="21">
        <f t="shared" si="43"/>
        <v>621473.1</v>
      </c>
      <c r="I537" s="21">
        <f t="shared" si="43"/>
        <v>0</v>
      </c>
      <c r="J537" s="21">
        <f t="shared" si="43"/>
        <v>156150.35793650791</v>
      </c>
      <c r="K537" s="21">
        <f t="shared" si="43"/>
        <v>307992.5158730158</v>
      </c>
      <c r="L537" s="21">
        <f t="shared" si="43"/>
        <v>462283.74087301578</v>
      </c>
      <c r="M537" s="21">
        <f t="shared" si="43"/>
        <v>621473.1</v>
      </c>
    </row>
    <row r="538" spans="1:13" ht="40.5" x14ac:dyDescent="0.25">
      <c r="A538" s="64"/>
      <c r="B538" s="64"/>
      <c r="C538" s="64"/>
      <c r="D538" s="64"/>
      <c r="E538" s="71" t="s">
        <v>180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/>
      <c r="B539" s="64"/>
      <c r="C539" s="64"/>
      <c r="D539" s="64"/>
      <c r="E539" s="71" t="s">
        <v>563</v>
      </c>
      <c r="F539" s="64">
        <v>4221</v>
      </c>
      <c r="G539" s="21">
        <f t="shared" ref="G539:G546" si="44">SUM(H539:I539)</f>
        <v>34500</v>
      </c>
      <c r="H539" s="21">
        <v>34500</v>
      </c>
      <c r="I539" s="21"/>
      <c r="J539" s="146">
        <v>8488.0952380952385</v>
      </c>
      <c r="K539" s="146">
        <v>16976.190476190477</v>
      </c>
      <c r="L539" s="146">
        <v>25601.190476190473</v>
      </c>
      <c r="M539" s="146">
        <f t="shared" ref="M539:M546" si="45">+G539</f>
        <v>34500</v>
      </c>
    </row>
    <row r="540" spans="1:13" x14ac:dyDescent="0.25">
      <c r="A540" s="64"/>
      <c r="B540" s="64"/>
      <c r="C540" s="64"/>
      <c r="D540" s="64"/>
      <c r="E540" s="71" t="s">
        <v>564</v>
      </c>
      <c r="F540" s="64">
        <v>4222</v>
      </c>
      <c r="G540" s="21">
        <f t="shared" si="44"/>
        <v>1500</v>
      </c>
      <c r="H540" s="21">
        <v>1500</v>
      </c>
      <c r="I540" s="21"/>
      <c r="J540" s="146">
        <v>369.04761904761904</v>
      </c>
      <c r="K540" s="146">
        <v>738.09523809523807</v>
      </c>
      <c r="L540" s="146">
        <v>1113.0952380952381</v>
      </c>
      <c r="M540" s="146">
        <f t="shared" si="45"/>
        <v>1500</v>
      </c>
    </row>
    <row r="541" spans="1:13" x14ac:dyDescent="0.25">
      <c r="A541" s="64"/>
      <c r="B541" s="64"/>
      <c r="C541" s="64"/>
      <c r="D541" s="64"/>
      <c r="E541" s="71" t="s">
        <v>565</v>
      </c>
      <c r="F541" s="64">
        <v>4511</v>
      </c>
      <c r="G541" s="21">
        <f t="shared" si="44"/>
        <v>519938.9</v>
      </c>
      <c r="H541" s="21">
        <v>519938.9</v>
      </c>
      <c r="I541" s="21"/>
      <c r="J541" s="146">
        <v>127921.47539682539</v>
      </c>
      <c r="K541" s="146">
        <v>255842.95079365079</v>
      </c>
      <c r="L541" s="146">
        <v>385827.67579365079</v>
      </c>
      <c r="M541" s="146">
        <f t="shared" si="45"/>
        <v>519938.9</v>
      </c>
    </row>
    <row r="542" spans="1:13" x14ac:dyDescent="0.25">
      <c r="A542" s="64"/>
      <c r="B542" s="64"/>
      <c r="C542" s="64"/>
      <c r="D542" s="64"/>
      <c r="E542" s="71" t="s">
        <v>566</v>
      </c>
      <c r="F542" s="64">
        <v>4729</v>
      </c>
      <c r="G542" s="21">
        <f t="shared" si="44"/>
        <v>15000</v>
      </c>
      <c r="H542" s="21">
        <v>15000</v>
      </c>
      <c r="I542" s="21"/>
      <c r="J542" s="146">
        <v>3690.4761904761904</v>
      </c>
      <c r="K542" s="146">
        <v>7380.9523809523807</v>
      </c>
      <c r="L542" s="146">
        <v>11130.952380952382</v>
      </c>
      <c r="M542" s="146">
        <f t="shared" si="45"/>
        <v>15000</v>
      </c>
    </row>
    <row r="543" spans="1:13" ht="27" x14ac:dyDescent="0.25">
      <c r="A543" s="64"/>
      <c r="B543" s="64"/>
      <c r="C543" s="64"/>
      <c r="D543" s="64"/>
      <c r="E543" s="71" t="s">
        <v>571</v>
      </c>
      <c r="F543" s="64">
        <v>4819</v>
      </c>
      <c r="G543" s="21">
        <f t="shared" si="44"/>
        <v>36844.199999999997</v>
      </c>
      <c r="H543" s="21">
        <v>36844.199999999997</v>
      </c>
      <c r="I543" s="21"/>
      <c r="J543" s="146">
        <v>12313.088888888888</v>
      </c>
      <c r="K543" s="146">
        <v>20317.977777777778</v>
      </c>
      <c r="L543" s="146">
        <v>28451.977777777778</v>
      </c>
      <c r="M543" s="146">
        <f t="shared" si="45"/>
        <v>36844.199999999997</v>
      </c>
    </row>
    <row r="544" spans="1:13" x14ac:dyDescent="0.25">
      <c r="A544" s="64"/>
      <c r="B544" s="64"/>
      <c r="C544" s="64"/>
      <c r="D544" s="64"/>
      <c r="E544" s="71" t="s">
        <v>549</v>
      </c>
      <c r="F544" s="64">
        <v>4861</v>
      </c>
      <c r="G544" s="21">
        <f t="shared" si="44"/>
        <v>2920</v>
      </c>
      <c r="H544" s="21">
        <v>2920</v>
      </c>
      <c r="I544" s="21"/>
      <c r="J544" s="146">
        <v>718.41269841269843</v>
      </c>
      <c r="K544" s="146">
        <v>1436.8253968253969</v>
      </c>
      <c r="L544" s="146">
        <v>2166.8253968253966</v>
      </c>
      <c r="M544" s="146">
        <f t="shared" si="45"/>
        <v>2920</v>
      </c>
    </row>
    <row r="545" spans="1:13" x14ac:dyDescent="0.25">
      <c r="A545" s="64"/>
      <c r="B545" s="64"/>
      <c r="C545" s="64"/>
      <c r="D545" s="64"/>
      <c r="E545" s="71" t="s">
        <v>567</v>
      </c>
      <c r="F545" s="64">
        <v>4216</v>
      </c>
      <c r="G545" s="21">
        <f t="shared" si="44"/>
        <v>3770</v>
      </c>
      <c r="H545" s="21">
        <v>3770</v>
      </c>
      <c r="I545" s="21"/>
      <c r="J545" s="146">
        <v>927.53968253968253</v>
      </c>
      <c r="K545" s="146">
        <v>1855.0793650793651</v>
      </c>
      <c r="L545" s="146">
        <v>2797.5793650793653</v>
      </c>
      <c r="M545" s="146">
        <f t="shared" si="45"/>
        <v>3770</v>
      </c>
    </row>
    <row r="546" spans="1:13" ht="27" x14ac:dyDescent="0.25">
      <c r="A546" s="64"/>
      <c r="B546" s="64"/>
      <c r="C546" s="64"/>
      <c r="D546" s="64"/>
      <c r="E546" s="71" t="s">
        <v>569</v>
      </c>
      <c r="F546" s="64">
        <v>4727</v>
      </c>
      <c r="G546" s="21">
        <f t="shared" si="44"/>
        <v>7000</v>
      </c>
      <c r="H546" s="21">
        <v>7000</v>
      </c>
      <c r="I546" s="21"/>
      <c r="J546" s="146">
        <v>1722.2222222222222</v>
      </c>
      <c r="K546" s="146">
        <v>3444.4444444444443</v>
      </c>
      <c r="L546" s="146">
        <v>5194.4444444444443</v>
      </c>
      <c r="M546" s="146">
        <f t="shared" si="45"/>
        <v>7000</v>
      </c>
    </row>
    <row r="547" spans="1:13" x14ac:dyDescent="0.25">
      <c r="A547" s="64"/>
      <c r="B547" s="64"/>
      <c r="C547" s="64"/>
      <c r="D547" s="64"/>
      <c r="E547" s="71" t="s">
        <v>181</v>
      </c>
      <c r="F547" s="64"/>
      <c r="G547" s="21"/>
      <c r="H547" s="21"/>
      <c r="I547" s="21"/>
      <c r="J547" s="21"/>
      <c r="K547" s="21"/>
      <c r="L547" s="21"/>
      <c r="M547" s="21"/>
    </row>
    <row r="548" spans="1:13" x14ac:dyDescent="0.25">
      <c r="A548" s="64">
        <v>2820</v>
      </c>
      <c r="B548" s="64" t="s">
        <v>13</v>
      </c>
      <c r="C548" s="64">
        <v>2</v>
      </c>
      <c r="D548" s="64">
        <v>0</v>
      </c>
      <c r="E548" s="71" t="s">
        <v>318</v>
      </c>
      <c r="F548" s="64"/>
      <c r="G548" s="21">
        <f t="shared" ref="G548:M548" si="46">G550+G556+G562+G568+G573+G577+G581</f>
        <v>733339.5</v>
      </c>
      <c r="H548" s="21">
        <f t="shared" si="46"/>
        <v>725839.5</v>
      </c>
      <c r="I548" s="21">
        <f t="shared" si="46"/>
        <v>7500</v>
      </c>
      <c r="J548" s="21">
        <f t="shared" si="46"/>
        <v>182397.32936507938</v>
      </c>
      <c r="K548" s="21">
        <f t="shared" si="46"/>
        <v>362178.45873015875</v>
      </c>
      <c r="L548" s="21">
        <f t="shared" si="46"/>
        <v>544859.2837301587</v>
      </c>
      <c r="M548" s="21">
        <f t="shared" si="46"/>
        <v>733339.5</v>
      </c>
    </row>
    <row r="549" spans="1:13" ht="54.75" customHeight="1" x14ac:dyDescent="0.25">
      <c r="A549" s="64"/>
      <c r="B549" s="64"/>
      <c r="C549" s="64"/>
      <c r="D549" s="64"/>
      <c r="E549" s="71" t="s">
        <v>156</v>
      </c>
      <c r="F549" s="64"/>
      <c r="G549" s="21"/>
      <c r="H549" s="21"/>
      <c r="I549" s="21"/>
      <c r="J549" s="21"/>
      <c r="K549" s="21"/>
      <c r="L549" s="21"/>
      <c r="M549" s="21"/>
    </row>
    <row r="550" spans="1:13" x14ac:dyDescent="0.25">
      <c r="A550" s="64">
        <v>2821</v>
      </c>
      <c r="B550" s="64" t="s">
        <v>13</v>
      </c>
      <c r="C550" s="64">
        <v>2</v>
      </c>
      <c r="D550" s="64">
        <v>1</v>
      </c>
      <c r="E550" s="71" t="s">
        <v>319</v>
      </c>
      <c r="F550" s="64"/>
      <c r="G550" s="21">
        <f>G552+G553+G554+G555</f>
        <v>57660.1</v>
      </c>
      <c r="H550" s="21">
        <f t="shared" ref="H550:M550" si="47">H552+H553+H554+H555</f>
        <v>57660.1</v>
      </c>
      <c r="I550" s="21">
        <f t="shared" si="47"/>
        <v>0</v>
      </c>
      <c r="J550" s="21">
        <f t="shared" si="47"/>
        <v>14233.488888888889</v>
      </c>
      <c r="K550" s="21">
        <f t="shared" si="47"/>
        <v>28404.277777777777</v>
      </c>
      <c r="L550" s="21">
        <f t="shared" si="47"/>
        <v>42803.627777777787</v>
      </c>
      <c r="M550" s="21">
        <f t="shared" si="47"/>
        <v>57660.1</v>
      </c>
    </row>
    <row r="551" spans="1:13" ht="40.5" x14ac:dyDescent="0.25">
      <c r="A551" s="64"/>
      <c r="B551" s="64"/>
      <c r="C551" s="64"/>
      <c r="D551" s="64"/>
      <c r="E551" s="71" t="s">
        <v>180</v>
      </c>
      <c r="F551" s="64"/>
      <c r="G551" s="21"/>
      <c r="H551" s="21"/>
      <c r="I551" s="21"/>
      <c r="J551" s="21"/>
      <c r="K551" s="21"/>
      <c r="L551" s="21"/>
      <c r="M551" s="21"/>
    </row>
    <row r="552" spans="1:13" ht="27" x14ac:dyDescent="0.25">
      <c r="A552" s="64"/>
      <c r="B552" s="64"/>
      <c r="C552" s="64"/>
      <c r="D552" s="64"/>
      <c r="E552" s="71" t="s">
        <v>570</v>
      </c>
      <c r="F552" s="64">
        <v>4511</v>
      </c>
      <c r="G552" s="21">
        <f>SUM(H552:I552)</f>
        <v>54897.4</v>
      </c>
      <c r="H552" s="21">
        <v>54897.4</v>
      </c>
      <c r="I552" s="21"/>
      <c r="J552" s="146">
        <f>+G552/252*62</f>
        <v>13506.503174603175</v>
      </c>
      <c r="K552" s="146">
        <f>+G552/252*124</f>
        <v>27013.006349206349</v>
      </c>
      <c r="L552" s="146">
        <f>+G552/252*187</f>
        <v>40737.356349206355</v>
      </c>
      <c r="M552" s="146">
        <f>+G552</f>
        <v>54897.4</v>
      </c>
    </row>
    <row r="553" spans="1:13" x14ac:dyDescent="0.25">
      <c r="A553" s="64"/>
      <c r="B553" s="64"/>
      <c r="C553" s="64"/>
      <c r="D553" s="64"/>
      <c r="E553" s="71" t="s">
        <v>567</v>
      </c>
      <c r="F553" s="64">
        <v>4216</v>
      </c>
      <c r="G553" s="21">
        <f>SUM(H553:I553)</f>
        <v>1200</v>
      </c>
      <c r="H553" s="21">
        <v>1200</v>
      </c>
      <c r="I553" s="21"/>
      <c r="J553" s="146">
        <f>+G553/252*62</f>
        <v>295.23809523809524</v>
      </c>
      <c r="K553" s="146">
        <f>+G553/252*124</f>
        <v>590.47619047619048</v>
      </c>
      <c r="L553" s="146">
        <f>+G553/252*187</f>
        <v>890.47619047619048</v>
      </c>
      <c r="M553" s="146">
        <f>+G553</f>
        <v>1200</v>
      </c>
    </row>
    <row r="554" spans="1:13" ht="27" x14ac:dyDescent="0.25">
      <c r="A554" s="64"/>
      <c r="B554" s="64"/>
      <c r="C554" s="64"/>
      <c r="D554" s="64"/>
      <c r="E554" s="71" t="s">
        <v>571</v>
      </c>
      <c r="F554" s="64">
        <v>4819</v>
      </c>
      <c r="G554" s="21">
        <f>SUM(H554:I554)</f>
        <v>1562.7</v>
      </c>
      <c r="H554" s="21">
        <v>1562.7</v>
      </c>
      <c r="I554" s="21"/>
      <c r="J554" s="146">
        <v>431.74761904761903</v>
      </c>
      <c r="K554" s="146">
        <v>800.79523809523812</v>
      </c>
      <c r="L554" s="146">
        <v>1175.7952380952381</v>
      </c>
      <c r="M554" s="146">
        <f>+G554</f>
        <v>1562.7</v>
      </c>
    </row>
    <row r="555" spans="1:13" ht="46.5" customHeight="1" x14ac:dyDescent="0.25">
      <c r="A555" s="64"/>
      <c r="B555" s="64"/>
      <c r="C555" s="64"/>
      <c r="D555" s="64"/>
      <c r="E555" s="71" t="s">
        <v>188</v>
      </c>
      <c r="F555" s="64" t="s">
        <v>94</v>
      </c>
      <c r="G555" s="21"/>
      <c r="H555" s="21"/>
      <c r="I555" s="21"/>
      <c r="J555" s="146">
        <f>+G555/252*62</f>
        <v>0</v>
      </c>
      <c r="K555" s="146">
        <f>+G555/252*124</f>
        <v>0</v>
      </c>
      <c r="L555" s="146">
        <f>+G555/252*187</f>
        <v>0</v>
      </c>
      <c r="M555" s="146">
        <f>+G555</f>
        <v>0</v>
      </c>
    </row>
    <row r="556" spans="1:13" ht="25.5" customHeight="1" x14ac:dyDescent="0.25">
      <c r="A556" s="64">
        <v>2822</v>
      </c>
      <c r="B556" s="64" t="s">
        <v>13</v>
      </c>
      <c r="C556" s="64">
        <v>2</v>
      </c>
      <c r="D556" s="64">
        <v>2</v>
      </c>
      <c r="E556" s="71" t="s">
        <v>320</v>
      </c>
      <c r="F556" s="64"/>
      <c r="G556" s="21">
        <f>SUM(G558:G559)</f>
        <v>77321.7</v>
      </c>
      <c r="H556" s="21">
        <f t="shared" ref="H556:M556" si="48">SUM(H558:H559)</f>
        <v>77321.7</v>
      </c>
      <c r="I556" s="21">
        <f t="shared" si="48"/>
        <v>0</v>
      </c>
      <c r="J556" s="21">
        <f t="shared" si="48"/>
        <v>19303.390476190478</v>
      </c>
      <c r="K556" s="21">
        <f t="shared" si="48"/>
        <v>38235.680952380957</v>
      </c>
      <c r="L556" s="21">
        <f t="shared" si="48"/>
        <v>57473.330952380958</v>
      </c>
      <c r="M556" s="21">
        <f t="shared" si="48"/>
        <v>77321.7</v>
      </c>
    </row>
    <row r="557" spans="1:13" ht="21.75" customHeight="1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18747.099999999999</v>
      </c>
      <c r="H558" s="21">
        <v>18747.099999999999</v>
      </c>
      <c r="I558" s="21"/>
      <c r="J558" s="146">
        <v>4892.1793650793661</v>
      </c>
      <c r="K558" s="146">
        <v>9413.2587301587319</v>
      </c>
      <c r="L558" s="146">
        <v>14007.258730158732</v>
      </c>
      <c r="M558" s="146">
        <f>+G558</f>
        <v>18747.099999999999</v>
      </c>
    </row>
    <row r="559" spans="1:13" x14ac:dyDescent="0.25">
      <c r="A559" s="64"/>
      <c r="B559" s="64"/>
      <c r="C559" s="64"/>
      <c r="D559" s="64"/>
      <c r="E559" s="71" t="s">
        <v>595</v>
      </c>
      <c r="F559" s="64">
        <v>4511</v>
      </c>
      <c r="G559" s="21">
        <f>SUM(H559:I559)</f>
        <v>58574.6</v>
      </c>
      <c r="H559" s="21">
        <v>58574.6</v>
      </c>
      <c r="I559" s="21"/>
      <c r="J559" s="146">
        <f>+G559/252*62</f>
        <v>14411.211111111112</v>
      </c>
      <c r="K559" s="146">
        <f>+G559/252*124</f>
        <v>28822.422222222223</v>
      </c>
      <c r="L559" s="146">
        <f>+G559/252*187</f>
        <v>43466.072222222225</v>
      </c>
      <c r="M559" s="146">
        <f>+G559</f>
        <v>58574.6</v>
      </c>
    </row>
    <row r="560" spans="1:13" x14ac:dyDescent="0.25">
      <c r="A560" s="64"/>
      <c r="B560" s="64"/>
      <c r="C560" s="64"/>
      <c r="D560" s="64"/>
      <c r="E560" s="71" t="s">
        <v>181</v>
      </c>
      <c r="F560" s="64"/>
      <c r="G560" s="21"/>
      <c r="H560" s="21"/>
      <c r="I560" s="21"/>
      <c r="J560" s="21"/>
      <c r="K560" s="21"/>
      <c r="L560" s="21"/>
      <c r="M560" s="21"/>
    </row>
    <row r="561" spans="1:13" ht="45.75" customHeight="1" x14ac:dyDescent="0.25">
      <c r="A561" s="64"/>
      <c r="B561" s="64"/>
      <c r="C561" s="64"/>
      <c r="D561" s="64"/>
      <c r="E561" s="71" t="s">
        <v>181</v>
      </c>
      <c r="F561" s="64"/>
      <c r="G561" s="21"/>
      <c r="H561" s="21"/>
      <c r="I561" s="21"/>
      <c r="J561" s="21"/>
      <c r="K561" s="21"/>
      <c r="L561" s="21"/>
      <c r="M561" s="21"/>
    </row>
    <row r="562" spans="1:13" ht="30.75" customHeight="1" x14ac:dyDescent="0.25">
      <c r="A562" s="64">
        <v>2823</v>
      </c>
      <c r="B562" s="64" t="s">
        <v>13</v>
      </c>
      <c r="C562" s="64">
        <v>2</v>
      </c>
      <c r="D562" s="64">
        <v>3</v>
      </c>
      <c r="E562" s="71" t="s">
        <v>321</v>
      </c>
      <c r="F562" s="64"/>
      <c r="G562" s="21">
        <f t="shared" ref="G562:M562" si="49">SUM(G564:G565)</f>
        <v>588857.70000000007</v>
      </c>
      <c r="H562" s="21">
        <f t="shared" si="49"/>
        <v>588857.70000000007</v>
      </c>
      <c r="I562" s="21">
        <f t="shared" si="49"/>
        <v>0</v>
      </c>
      <c r="J562" s="21">
        <f t="shared" si="49"/>
        <v>146523.14841269841</v>
      </c>
      <c r="K562" s="21">
        <f t="shared" si="49"/>
        <v>290863.89682539681</v>
      </c>
      <c r="L562" s="21">
        <f t="shared" si="49"/>
        <v>437532.72182539682</v>
      </c>
      <c r="M562" s="21">
        <f t="shared" si="49"/>
        <v>588857.70000000007</v>
      </c>
    </row>
    <row r="563" spans="1:13" ht="25.5" customHeight="1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</row>
    <row r="564" spans="1:13" ht="27" x14ac:dyDescent="0.25">
      <c r="A564" s="64"/>
      <c r="B564" s="64"/>
      <c r="C564" s="64"/>
      <c r="D564" s="64"/>
      <c r="E564" s="71" t="s">
        <v>761</v>
      </c>
      <c r="F564" s="64">
        <v>4819</v>
      </c>
      <c r="G564" s="21">
        <f>SUM(H564:I564)</f>
        <v>35883.9</v>
      </c>
      <c r="H564" s="21">
        <v>35883.9</v>
      </c>
      <c r="I564" s="21"/>
      <c r="J564" s="146">
        <v>10474.038888888888</v>
      </c>
      <c r="K564" s="146">
        <v>18765.677777777779</v>
      </c>
      <c r="L564" s="146">
        <v>27191.052777777779</v>
      </c>
      <c r="M564" s="146">
        <f>+G564</f>
        <v>35883.9</v>
      </c>
    </row>
    <row r="565" spans="1:13" x14ac:dyDescent="0.25">
      <c r="A565" s="64"/>
      <c r="B565" s="64"/>
      <c r="C565" s="64"/>
      <c r="D565" s="64"/>
      <c r="E565" s="71" t="s">
        <v>594</v>
      </c>
      <c r="F565" s="64">
        <v>4511</v>
      </c>
      <c r="G565" s="21">
        <f>SUM(H565:I565)</f>
        <v>552973.80000000005</v>
      </c>
      <c r="H565" s="21">
        <v>552973.80000000005</v>
      </c>
      <c r="I565" s="21"/>
      <c r="J565" s="146">
        <f>+G565/252*62</f>
        <v>136049.10952380951</v>
      </c>
      <c r="K565" s="146">
        <f>+G565/252*124</f>
        <v>272098.21904761903</v>
      </c>
      <c r="L565" s="146">
        <f>+G565/252*187</f>
        <v>410341.66904761904</v>
      </c>
      <c r="M565" s="146">
        <f>+G565</f>
        <v>552973.80000000005</v>
      </c>
    </row>
    <row r="566" spans="1:13" x14ac:dyDescent="0.25">
      <c r="A566" s="64"/>
      <c r="B566" s="64"/>
      <c r="C566" s="64"/>
      <c r="D566" s="64"/>
      <c r="E566" s="71"/>
      <c r="F566" s="64"/>
      <c r="G566" s="21"/>
      <c r="H566" s="21"/>
      <c r="I566" s="21"/>
      <c r="J566" s="21"/>
      <c r="K566" s="21"/>
      <c r="L566" s="21"/>
      <c r="M566" s="21"/>
    </row>
    <row r="567" spans="1:13" ht="51.75" customHeight="1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</row>
    <row r="568" spans="1:13" x14ac:dyDescent="0.25">
      <c r="A568" s="64">
        <v>2824</v>
      </c>
      <c r="B568" s="64" t="s">
        <v>13</v>
      </c>
      <c r="C568" s="64">
        <v>2</v>
      </c>
      <c r="D568" s="64">
        <v>4</v>
      </c>
      <c r="E568" s="71" t="s">
        <v>322</v>
      </c>
      <c r="F568" s="64"/>
      <c r="G568" s="21"/>
      <c r="H568" s="21"/>
      <c r="I568" s="21"/>
      <c r="J568" s="21"/>
      <c r="K568" s="21"/>
      <c r="L568" s="21"/>
      <c r="M568" s="21"/>
    </row>
    <row r="569" spans="1:13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</row>
    <row r="570" spans="1:13" x14ac:dyDescent="0.25">
      <c r="A570" s="64"/>
      <c r="B570" s="64"/>
      <c r="C570" s="64"/>
      <c r="D570" s="64"/>
      <c r="E570" s="71"/>
      <c r="F570" s="64"/>
      <c r="G570" s="21"/>
      <c r="H570" s="21"/>
      <c r="I570" s="21"/>
      <c r="J570" s="21"/>
      <c r="K570" s="21"/>
      <c r="L570" s="21"/>
      <c r="M570" s="21"/>
    </row>
    <row r="571" spans="1:13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ht="51" customHeight="1" x14ac:dyDescent="0.25">
      <c r="A572" s="64"/>
      <c r="B572" s="64"/>
      <c r="C572" s="64"/>
      <c r="D572" s="64"/>
      <c r="E572" s="71" t="s">
        <v>181</v>
      </c>
      <c r="F572" s="64"/>
      <c r="G572" s="21"/>
      <c r="H572" s="21"/>
      <c r="I572" s="21"/>
      <c r="J572" s="21"/>
      <c r="K572" s="21"/>
      <c r="L572" s="21"/>
      <c r="M572" s="21"/>
    </row>
    <row r="573" spans="1:13" x14ac:dyDescent="0.25">
      <c r="A573" s="64">
        <v>2825</v>
      </c>
      <c r="B573" s="64" t="s">
        <v>13</v>
      </c>
      <c r="C573" s="64">
        <v>2</v>
      </c>
      <c r="D573" s="64">
        <v>5</v>
      </c>
      <c r="E573" s="71" t="s">
        <v>323</v>
      </c>
      <c r="F573" s="64"/>
      <c r="G573" s="21"/>
      <c r="H573" s="21"/>
      <c r="I573" s="21"/>
      <c r="J573" s="21"/>
      <c r="K573" s="21"/>
      <c r="L573" s="21"/>
      <c r="M573" s="21"/>
    </row>
    <row r="574" spans="1:13" ht="40.5" x14ac:dyDescent="0.25">
      <c r="A574" s="64"/>
      <c r="B574" s="64"/>
      <c r="C574" s="64"/>
      <c r="D574" s="64"/>
      <c r="E574" s="71" t="s">
        <v>180</v>
      </c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2.5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2826</v>
      </c>
      <c r="B577" s="64" t="s">
        <v>13</v>
      </c>
      <c r="C577" s="64">
        <v>2</v>
      </c>
      <c r="D577" s="64">
        <v>6</v>
      </c>
      <c r="E577" s="71" t="s">
        <v>324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ht="38.25" customHeight="1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5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ht="27" x14ac:dyDescent="0.25">
      <c r="A581" s="64">
        <v>2827</v>
      </c>
      <c r="B581" s="64" t="s">
        <v>13</v>
      </c>
      <c r="C581" s="64">
        <v>2</v>
      </c>
      <c r="D581" s="64">
        <v>7</v>
      </c>
      <c r="E581" s="71" t="s">
        <v>325</v>
      </c>
      <c r="F581" s="64"/>
      <c r="G581" s="21">
        <f t="shared" ref="G581:M581" si="50">G583+G585+G586+G587+G584</f>
        <v>9500</v>
      </c>
      <c r="H581" s="21">
        <f t="shared" si="50"/>
        <v>2000</v>
      </c>
      <c r="I581" s="21">
        <f t="shared" si="50"/>
        <v>7500</v>
      </c>
      <c r="J581" s="21">
        <f t="shared" si="50"/>
        <v>2337.301587301587</v>
      </c>
      <c r="K581" s="21">
        <f t="shared" si="50"/>
        <v>4674.603174603174</v>
      </c>
      <c r="L581" s="21">
        <f t="shared" si="50"/>
        <v>7049.603174603174</v>
      </c>
      <c r="M581" s="21">
        <f t="shared" si="50"/>
        <v>9500</v>
      </c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x14ac:dyDescent="0.25">
      <c r="A583" s="64"/>
      <c r="B583" s="64"/>
      <c r="C583" s="64"/>
      <c r="D583" s="64"/>
      <c r="E583" s="265" t="s">
        <v>838</v>
      </c>
      <c r="F583" s="251">
        <v>5411</v>
      </c>
      <c r="G583" s="21">
        <v>0</v>
      </c>
      <c r="H583" s="21"/>
      <c r="I583" s="21">
        <f>+G583</f>
        <v>0</v>
      </c>
      <c r="J583" s="146">
        <f>+G583/252*62</f>
        <v>0</v>
      </c>
      <c r="K583" s="146">
        <f>+G583/252*124</f>
        <v>0</v>
      </c>
      <c r="L583" s="146">
        <f>+G583/252*187</f>
        <v>0</v>
      </c>
      <c r="M583" s="146">
        <f>+G583</f>
        <v>0</v>
      </c>
    </row>
    <row r="584" spans="1:13" x14ac:dyDescent="0.25">
      <c r="A584" s="64"/>
      <c r="B584" s="64"/>
      <c r="C584" s="64"/>
      <c r="D584" s="64"/>
      <c r="E584" s="71" t="s">
        <v>593</v>
      </c>
      <c r="F584" s="64">
        <v>4251</v>
      </c>
      <c r="G584" s="21">
        <f>SUM(H584:I584)</f>
        <v>1000</v>
      </c>
      <c r="H584" s="21">
        <v>1000</v>
      </c>
      <c r="I584" s="21"/>
      <c r="J584" s="146">
        <f>+G584/252*62</f>
        <v>246.03174603174602</v>
      </c>
      <c r="K584" s="146">
        <f>+G584/252*124</f>
        <v>492.06349206349205</v>
      </c>
      <c r="L584" s="146">
        <f>+G584/252*187</f>
        <v>742.06349206349205</v>
      </c>
      <c r="M584" s="146">
        <f>+G584</f>
        <v>1000</v>
      </c>
    </row>
    <row r="585" spans="1:13" ht="36.75" customHeight="1" x14ac:dyDescent="0.25">
      <c r="A585" s="64"/>
      <c r="B585" s="64"/>
      <c r="C585" s="64"/>
      <c r="D585" s="64"/>
      <c r="E585" s="71" t="s">
        <v>592</v>
      </c>
      <c r="F585" s="64">
        <v>4269</v>
      </c>
      <c r="G585" s="21">
        <f>SUM(H585:I585)</f>
        <v>1000</v>
      </c>
      <c r="H585" s="21">
        <v>1000</v>
      </c>
      <c r="I585" s="21"/>
      <c r="J585" s="146">
        <f>+G585/252*62</f>
        <v>246.03174603174602</v>
      </c>
      <c r="K585" s="146">
        <f>+G585/252*124</f>
        <v>492.06349206349205</v>
      </c>
      <c r="L585" s="146">
        <f>+G585/252*187</f>
        <v>742.06349206349205</v>
      </c>
      <c r="M585" s="146">
        <f>+G585</f>
        <v>1000</v>
      </c>
    </row>
    <row r="586" spans="1:13" x14ac:dyDescent="0.25">
      <c r="A586" s="64"/>
      <c r="B586" s="64"/>
      <c r="C586" s="64"/>
      <c r="D586" s="64"/>
      <c r="E586" s="71" t="s">
        <v>605</v>
      </c>
      <c r="F586" s="64">
        <v>5112</v>
      </c>
      <c r="G586" s="21">
        <f>SUM(H586:I586)</f>
        <v>5000</v>
      </c>
      <c r="H586" s="21"/>
      <c r="I586" s="21">
        <v>5000</v>
      </c>
      <c r="J586" s="146">
        <f>+G586/252*62</f>
        <v>1230.1587301587301</v>
      </c>
      <c r="K586" s="146">
        <f>+G586/252*124</f>
        <v>2460.3174603174602</v>
      </c>
      <c r="L586" s="146">
        <f>+G586/252*187</f>
        <v>3710.3174603174602</v>
      </c>
      <c r="M586" s="146">
        <f>+G586</f>
        <v>5000</v>
      </c>
    </row>
    <row r="587" spans="1:13" ht="27" x14ac:dyDescent="0.25">
      <c r="A587" s="64"/>
      <c r="B587" s="64"/>
      <c r="C587" s="64"/>
      <c r="D587" s="64"/>
      <c r="E587" s="71" t="s">
        <v>591</v>
      </c>
      <c r="F587" s="64">
        <v>5113</v>
      </c>
      <c r="G587" s="21">
        <f>SUM(H587:I587)</f>
        <v>2500</v>
      </c>
      <c r="H587" s="21"/>
      <c r="I587" s="21">
        <v>2500</v>
      </c>
      <c r="J587" s="146">
        <f>+G587/252*62</f>
        <v>615.07936507936506</v>
      </c>
      <c r="K587" s="146">
        <f>+G587/252*124</f>
        <v>1230.1587301587301</v>
      </c>
      <c r="L587" s="146">
        <f>+G587/252*187</f>
        <v>1855.1587301587301</v>
      </c>
      <c r="M587" s="146">
        <f>+G587</f>
        <v>2500</v>
      </c>
    </row>
    <row r="588" spans="1:13" ht="58.5" customHeight="1" x14ac:dyDescent="0.25">
      <c r="A588" s="64"/>
      <c r="B588" s="64"/>
      <c r="C588" s="64"/>
      <c r="D588" s="64"/>
      <c r="E588" s="71"/>
      <c r="F588" s="64"/>
      <c r="G588" s="21"/>
      <c r="H588" s="21"/>
      <c r="I588" s="21"/>
      <c r="J588" s="21"/>
      <c r="K588" s="21"/>
      <c r="L588" s="21"/>
      <c r="M588" s="21"/>
    </row>
    <row r="589" spans="1:13" x14ac:dyDescent="0.25">
      <c r="A589" s="64">
        <v>2830</v>
      </c>
      <c r="B589" s="64" t="s">
        <v>13</v>
      </c>
      <c r="C589" s="64">
        <v>3</v>
      </c>
      <c r="D589" s="64">
        <v>0</v>
      </c>
      <c r="E589" s="75"/>
      <c r="F589" s="64"/>
      <c r="G589" s="21"/>
      <c r="H589" s="21"/>
      <c r="I589" s="21"/>
      <c r="J589" s="21"/>
      <c r="K589" s="21"/>
      <c r="L589" s="21"/>
      <c r="M589" s="21"/>
    </row>
    <row r="590" spans="1:13" ht="40.5" x14ac:dyDescent="0.25">
      <c r="A590" s="64">
        <v>2830</v>
      </c>
      <c r="B590" s="64" t="s">
        <v>13</v>
      </c>
      <c r="C590" s="64">
        <v>3</v>
      </c>
      <c r="D590" s="64">
        <v>0</v>
      </c>
      <c r="E590" s="71" t="s">
        <v>326</v>
      </c>
      <c r="F590" s="64"/>
      <c r="G590" s="21"/>
      <c r="H590" s="21"/>
      <c r="I590" s="21"/>
      <c r="J590" s="21"/>
      <c r="K590" s="21"/>
      <c r="L590" s="21"/>
      <c r="M590" s="21"/>
    </row>
    <row r="591" spans="1:13" ht="54" customHeight="1" x14ac:dyDescent="0.25">
      <c r="A591" s="64">
        <v>2831</v>
      </c>
      <c r="B591" s="64" t="s">
        <v>13</v>
      </c>
      <c r="C591" s="64">
        <v>3</v>
      </c>
      <c r="D591" s="64">
        <v>1</v>
      </c>
      <c r="E591" s="71" t="s">
        <v>156</v>
      </c>
      <c r="F591" s="64"/>
      <c r="G591" s="21"/>
      <c r="H591" s="21"/>
      <c r="I591" s="21"/>
      <c r="J591" s="21"/>
      <c r="K591" s="21"/>
      <c r="L591" s="21"/>
      <c r="M591" s="21"/>
    </row>
    <row r="592" spans="1:13" x14ac:dyDescent="0.25">
      <c r="A592" s="64"/>
      <c r="B592" s="64"/>
      <c r="C592" s="64"/>
      <c r="D592" s="64"/>
      <c r="E592" s="71" t="s">
        <v>327</v>
      </c>
      <c r="F592" s="64"/>
      <c r="G592" s="21"/>
      <c r="H592" s="21"/>
      <c r="I592" s="21"/>
      <c r="J592" s="21"/>
      <c r="K592" s="21"/>
      <c r="L592" s="21"/>
      <c r="M592" s="21"/>
    </row>
    <row r="593" spans="1:13" ht="40.5" x14ac:dyDescent="0.25">
      <c r="A593" s="64"/>
      <c r="B593" s="64"/>
      <c r="C593" s="64"/>
      <c r="D593" s="64"/>
      <c r="E593" s="71" t="s">
        <v>180</v>
      </c>
      <c r="F593" s="64"/>
      <c r="G593" s="21"/>
      <c r="H593" s="21"/>
      <c r="I593" s="21"/>
      <c r="J593" s="21"/>
      <c r="K593" s="21"/>
      <c r="L593" s="21"/>
      <c r="M593" s="21"/>
    </row>
    <row r="594" spans="1:13" x14ac:dyDescent="0.25">
      <c r="A594" s="64"/>
      <c r="B594" s="64"/>
      <c r="C594" s="64"/>
      <c r="D594" s="64"/>
      <c r="E594" s="71" t="s">
        <v>181</v>
      </c>
      <c r="F594" s="64"/>
      <c r="G594" s="21"/>
      <c r="H594" s="21"/>
      <c r="I594" s="21"/>
      <c r="J594" s="21"/>
      <c r="K594" s="21"/>
      <c r="L594" s="21"/>
      <c r="M594" s="21"/>
    </row>
    <row r="595" spans="1:13" ht="57.75" customHeight="1" x14ac:dyDescent="0.25">
      <c r="A595" s="64">
        <v>2832</v>
      </c>
      <c r="B595" s="64" t="s">
        <v>13</v>
      </c>
      <c r="C595" s="64">
        <v>3</v>
      </c>
      <c r="D595" s="64">
        <v>2</v>
      </c>
      <c r="E595" s="71" t="s">
        <v>181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328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" customHeight="1" x14ac:dyDescent="0.25">
      <c r="A599" s="64">
        <v>2833</v>
      </c>
      <c r="B599" s="64" t="s">
        <v>13</v>
      </c>
      <c r="C599" s="64">
        <v>3</v>
      </c>
      <c r="D599" s="64">
        <v>3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>
        <v>2833</v>
      </c>
      <c r="B600" s="64" t="s">
        <v>13</v>
      </c>
      <c r="C600" s="64">
        <v>3</v>
      </c>
      <c r="D600" s="64">
        <v>3</v>
      </c>
      <c r="E600" s="71" t="s">
        <v>329</v>
      </c>
      <c r="F600" s="64"/>
      <c r="G600" s="21"/>
      <c r="H600" s="21"/>
      <c r="I600" s="21"/>
      <c r="J600" s="21"/>
      <c r="K600" s="21"/>
      <c r="L600" s="21"/>
      <c r="M600" s="21"/>
    </row>
    <row r="601" spans="1:13" ht="42" customHeight="1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x14ac:dyDescent="0.25">
      <c r="A603" s="64">
        <v>2840</v>
      </c>
      <c r="B603" s="64" t="s">
        <v>13</v>
      </c>
      <c r="C603" s="64">
        <v>4</v>
      </c>
      <c r="D603" s="64">
        <v>0</v>
      </c>
      <c r="E603" s="71" t="s">
        <v>330</v>
      </c>
      <c r="F603" s="64"/>
      <c r="G603" s="21">
        <f t="shared" ref="G603:M603" si="51">+G608</f>
        <v>26200</v>
      </c>
      <c r="H603" s="21">
        <f t="shared" si="51"/>
        <v>26200</v>
      </c>
      <c r="I603" s="21">
        <f t="shared" si="51"/>
        <v>0</v>
      </c>
      <c r="J603" s="21">
        <f t="shared" si="51"/>
        <v>6446.0317460317456</v>
      </c>
      <c r="K603" s="21">
        <f t="shared" si="51"/>
        <v>12892.063492063491</v>
      </c>
      <c r="L603" s="21">
        <f t="shared" si="51"/>
        <v>19442.063492063491</v>
      </c>
      <c r="M603" s="21">
        <f t="shared" si="51"/>
        <v>26200</v>
      </c>
    </row>
    <row r="604" spans="1:13" ht="59.25" customHeight="1" x14ac:dyDescent="0.25">
      <c r="A604" s="64">
        <v>2841</v>
      </c>
      <c r="B604" s="64" t="s">
        <v>13</v>
      </c>
      <c r="C604" s="64">
        <v>4</v>
      </c>
      <c r="D604" s="64">
        <v>1</v>
      </c>
      <c r="E604" s="71" t="s">
        <v>156</v>
      </c>
      <c r="F604" s="64"/>
      <c r="G604" s="21"/>
      <c r="H604" s="21"/>
      <c r="I604" s="21"/>
      <c r="J604" s="21"/>
      <c r="K604" s="21"/>
      <c r="L604" s="21"/>
      <c r="M604" s="21"/>
    </row>
    <row r="605" spans="1:13" x14ac:dyDescent="0.25">
      <c r="A605" s="64"/>
      <c r="B605" s="64"/>
      <c r="C605" s="64"/>
      <c r="D605" s="64"/>
      <c r="E605" s="71" t="s">
        <v>331</v>
      </c>
      <c r="F605" s="64"/>
      <c r="G605" s="21"/>
      <c r="H605" s="21"/>
      <c r="I605" s="21"/>
      <c r="J605" s="21"/>
      <c r="K605" s="21"/>
      <c r="L605" s="21"/>
      <c r="M605" s="21"/>
    </row>
    <row r="606" spans="1:13" ht="53.25" customHeight="1" x14ac:dyDescent="0.25">
      <c r="A606" s="64"/>
      <c r="B606" s="64"/>
      <c r="C606" s="64"/>
      <c r="D606" s="64"/>
      <c r="E606" s="71" t="s">
        <v>180</v>
      </c>
      <c r="F606" s="64"/>
      <c r="G606" s="21"/>
      <c r="H606" s="21"/>
      <c r="I606" s="21"/>
      <c r="J606" s="21"/>
      <c r="K606" s="21"/>
      <c r="L606" s="21"/>
      <c r="M606" s="21"/>
    </row>
    <row r="607" spans="1:13" ht="45.75" customHeight="1" x14ac:dyDescent="0.25">
      <c r="A607" s="64"/>
      <c r="B607" s="64"/>
      <c r="C607" s="64"/>
      <c r="D607" s="64"/>
      <c r="E607" s="71" t="s">
        <v>181</v>
      </c>
      <c r="F607" s="64"/>
      <c r="G607" s="21"/>
      <c r="H607" s="21"/>
      <c r="I607" s="21"/>
      <c r="J607" s="21"/>
      <c r="K607" s="21"/>
      <c r="L607" s="21"/>
      <c r="M607" s="21"/>
    </row>
    <row r="608" spans="1:13" ht="40.5" x14ac:dyDescent="0.25">
      <c r="A608" s="64">
        <v>2842</v>
      </c>
      <c r="B608" s="64" t="s">
        <v>13</v>
      </c>
      <c r="C608" s="64">
        <v>4</v>
      </c>
      <c r="D608" s="64">
        <v>2</v>
      </c>
      <c r="E608" s="71" t="s">
        <v>332</v>
      </c>
      <c r="F608" s="64"/>
      <c r="G608" s="21">
        <f>+G609+G610</f>
        <v>26200</v>
      </c>
      <c r="H608" s="21">
        <f t="shared" ref="H608:M608" si="52">+H609+H610</f>
        <v>26200</v>
      </c>
      <c r="I608" s="21">
        <f t="shared" si="52"/>
        <v>0</v>
      </c>
      <c r="J608" s="21">
        <f t="shared" si="52"/>
        <v>6446.0317460317456</v>
      </c>
      <c r="K608" s="21">
        <f t="shared" si="52"/>
        <v>12892.063492063491</v>
      </c>
      <c r="L608" s="21">
        <f t="shared" si="52"/>
        <v>19442.063492063491</v>
      </c>
      <c r="M608" s="21">
        <f t="shared" si="52"/>
        <v>26200</v>
      </c>
    </row>
    <row r="609" spans="1:13" ht="27" x14ac:dyDescent="0.25">
      <c r="A609" s="64"/>
      <c r="B609" s="64"/>
      <c r="C609" s="64"/>
      <c r="D609" s="64"/>
      <c r="E609" s="71" t="s">
        <v>761</v>
      </c>
      <c r="F609" s="64">
        <v>4819</v>
      </c>
      <c r="G609" s="21">
        <f>SUM(H609:I609)</f>
        <v>26200</v>
      </c>
      <c r="H609" s="21">
        <v>26200</v>
      </c>
      <c r="I609" s="21"/>
      <c r="J609" s="146">
        <f>+G609/252*62</f>
        <v>6446.0317460317456</v>
      </c>
      <c r="K609" s="146">
        <f>+G609/252*124</f>
        <v>12892.063492063491</v>
      </c>
      <c r="L609" s="146">
        <f>+G609/252*187</f>
        <v>19442.063492063491</v>
      </c>
      <c r="M609" s="146">
        <f>+G609</f>
        <v>26200</v>
      </c>
    </row>
    <row r="610" spans="1:13" ht="40.5" x14ac:dyDescent="0.25">
      <c r="A610" s="64"/>
      <c r="B610" s="64"/>
      <c r="C610" s="64"/>
      <c r="D610" s="64"/>
      <c r="E610" s="71" t="s">
        <v>868</v>
      </c>
      <c r="F610" s="64" t="s">
        <v>67</v>
      </c>
      <c r="G610" s="21"/>
      <c r="H610" s="21">
        <f>+G610</f>
        <v>0</v>
      </c>
      <c r="I610" s="21"/>
      <c r="J610" s="146">
        <f>+G610/252*62</f>
        <v>0</v>
      </c>
      <c r="K610" s="146">
        <f>+G610/252*124</f>
        <v>0</v>
      </c>
      <c r="L610" s="146">
        <f>+G610/252*187</f>
        <v>0</v>
      </c>
      <c r="M610" s="146">
        <f>+G610</f>
        <v>0</v>
      </c>
    </row>
    <row r="611" spans="1:13" ht="39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57" customHeight="1" x14ac:dyDescent="0.25">
      <c r="A612" s="64">
        <v>2843</v>
      </c>
      <c r="B612" s="64" t="s">
        <v>13</v>
      </c>
      <c r="C612" s="64">
        <v>4</v>
      </c>
      <c r="D612" s="64">
        <v>3</v>
      </c>
      <c r="E612" s="71" t="s">
        <v>181</v>
      </c>
      <c r="F612" s="64"/>
      <c r="G612" s="21"/>
      <c r="H612" s="21"/>
      <c r="I612" s="21"/>
      <c r="J612" s="21"/>
      <c r="K612" s="21"/>
      <c r="L612" s="21"/>
      <c r="M612" s="21"/>
    </row>
    <row r="613" spans="1:13" x14ac:dyDescent="0.25">
      <c r="A613" s="64"/>
      <c r="B613" s="64"/>
      <c r="C613" s="64"/>
      <c r="D613" s="64"/>
      <c r="E613" s="71" t="s">
        <v>330</v>
      </c>
      <c r="F613" s="64"/>
      <c r="G613" s="21"/>
      <c r="H613" s="21"/>
      <c r="I613" s="21"/>
      <c r="J613" s="21"/>
      <c r="K613" s="21"/>
      <c r="L613" s="21"/>
      <c r="M613" s="21"/>
    </row>
    <row r="614" spans="1:13" ht="40.5" x14ac:dyDescent="0.25">
      <c r="A614" s="64"/>
      <c r="B614" s="64"/>
      <c r="C614" s="64"/>
      <c r="D614" s="64"/>
      <c r="E614" s="71" t="s">
        <v>180</v>
      </c>
      <c r="F614" s="64"/>
      <c r="G614" s="21"/>
      <c r="H614" s="21"/>
      <c r="I614" s="21"/>
      <c r="J614" s="21"/>
      <c r="K614" s="21"/>
      <c r="L614" s="21"/>
      <c r="M614" s="21"/>
    </row>
    <row r="615" spans="1:13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x14ac:dyDescent="0.25">
      <c r="A616" s="64">
        <v>2850</v>
      </c>
      <c r="B616" s="64" t="s">
        <v>13</v>
      </c>
      <c r="C616" s="64">
        <v>5</v>
      </c>
      <c r="D616" s="64">
        <v>0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ht="27" x14ac:dyDescent="0.25">
      <c r="A617" s="64"/>
      <c r="B617" s="64"/>
      <c r="C617" s="64"/>
      <c r="D617" s="64"/>
      <c r="E617" s="74" t="s">
        <v>333</v>
      </c>
      <c r="F617" s="64"/>
      <c r="G617" s="21"/>
      <c r="H617" s="21"/>
      <c r="I617" s="21"/>
      <c r="J617" s="21"/>
      <c r="K617" s="21"/>
      <c r="L617" s="21"/>
      <c r="M617" s="21"/>
    </row>
    <row r="618" spans="1:13" ht="58.5" customHeight="1" x14ac:dyDescent="0.25">
      <c r="A618" s="64">
        <v>2851</v>
      </c>
      <c r="B618" s="64" t="s">
        <v>13</v>
      </c>
      <c r="C618" s="64">
        <v>5</v>
      </c>
      <c r="D618" s="64">
        <v>1</v>
      </c>
      <c r="E618" s="71" t="s">
        <v>156</v>
      </c>
      <c r="F618" s="64"/>
      <c r="G618" s="21"/>
      <c r="H618" s="21"/>
      <c r="I618" s="21"/>
      <c r="J618" s="21"/>
      <c r="K618" s="21"/>
      <c r="L618" s="21"/>
      <c r="M618" s="21"/>
    </row>
    <row r="619" spans="1:13" ht="27" x14ac:dyDescent="0.25">
      <c r="A619" s="64"/>
      <c r="B619" s="64"/>
      <c r="C619" s="64"/>
      <c r="D619" s="64"/>
      <c r="E619" s="74" t="s">
        <v>333</v>
      </c>
      <c r="F619" s="64"/>
      <c r="G619" s="21"/>
      <c r="H619" s="21"/>
      <c r="I619" s="21"/>
      <c r="J619" s="21"/>
      <c r="K619" s="21"/>
      <c r="L619" s="21"/>
      <c r="M619" s="21"/>
    </row>
    <row r="620" spans="1:13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</row>
    <row r="621" spans="1:13" ht="35.2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</row>
    <row r="622" spans="1:13" ht="39" customHeight="1" x14ac:dyDescent="0.25">
      <c r="A622" s="64"/>
      <c r="B622" s="64"/>
      <c r="C622" s="64"/>
      <c r="D622" s="64"/>
      <c r="E622" s="71"/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>
        <v>2860</v>
      </c>
      <c r="B623" s="64" t="s">
        <v>13</v>
      </c>
      <c r="C623" s="64">
        <v>6</v>
      </c>
      <c r="D623" s="64">
        <v>0</v>
      </c>
      <c r="E623" s="74" t="s">
        <v>334</v>
      </c>
      <c r="F623" s="64"/>
      <c r="G623" s="21">
        <f>G624</f>
        <v>30814.6</v>
      </c>
      <c r="H623" s="21">
        <f t="shared" ref="H623:M623" si="53">H624</f>
        <v>30814.6</v>
      </c>
      <c r="I623" s="21">
        <f t="shared" si="53"/>
        <v>0</v>
      </c>
      <c r="J623" s="21">
        <f t="shared" si="53"/>
        <v>8195.5523809523802</v>
      </c>
      <c r="K623" s="21">
        <f t="shared" si="53"/>
        <v>15576.504761904762</v>
      </c>
      <c r="L623" s="21">
        <f t="shared" si="53"/>
        <v>23076.504761904762</v>
      </c>
      <c r="M623" s="21">
        <f t="shared" si="53"/>
        <v>30814.6</v>
      </c>
    </row>
    <row r="624" spans="1:13" ht="51.75" customHeight="1" x14ac:dyDescent="0.25">
      <c r="A624" s="64">
        <v>2861</v>
      </c>
      <c r="B624" s="64" t="s">
        <v>13</v>
      </c>
      <c r="C624" s="64">
        <v>6</v>
      </c>
      <c r="D624" s="64">
        <v>1</v>
      </c>
      <c r="E624" s="71" t="s">
        <v>590</v>
      </c>
      <c r="F624" s="64"/>
      <c r="G624" s="21">
        <f t="shared" ref="G624:M624" si="54">SUM(G627:G629)</f>
        <v>30814.6</v>
      </c>
      <c r="H624" s="21">
        <f t="shared" si="54"/>
        <v>30814.6</v>
      </c>
      <c r="I624" s="21">
        <f t="shared" si="54"/>
        <v>0</v>
      </c>
      <c r="J624" s="21">
        <f t="shared" si="54"/>
        <v>8195.5523809523802</v>
      </c>
      <c r="K624" s="21">
        <f t="shared" si="54"/>
        <v>15576.504761904762</v>
      </c>
      <c r="L624" s="21">
        <f t="shared" si="54"/>
        <v>23076.504761904762</v>
      </c>
      <c r="M624" s="21">
        <f t="shared" si="54"/>
        <v>30814.6</v>
      </c>
    </row>
    <row r="625" spans="1:13" x14ac:dyDescent="0.25">
      <c r="A625" s="64"/>
      <c r="B625" s="64"/>
      <c r="C625" s="64"/>
      <c r="D625" s="64"/>
      <c r="E625" s="74"/>
      <c r="F625" s="64"/>
      <c r="G625" s="21"/>
      <c r="H625" s="21"/>
      <c r="I625" s="21"/>
      <c r="J625" s="21"/>
      <c r="K625" s="21"/>
      <c r="L625" s="21"/>
      <c r="M625" s="21"/>
    </row>
    <row r="626" spans="1:13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</row>
    <row r="627" spans="1:13" ht="36" customHeight="1" x14ac:dyDescent="0.25">
      <c r="A627" s="64"/>
      <c r="B627" s="64"/>
      <c r="C627" s="64"/>
      <c r="D627" s="64"/>
      <c r="E627" s="71" t="s">
        <v>572</v>
      </c>
      <c r="F627" s="64">
        <v>4861</v>
      </c>
      <c r="G627" s="21">
        <f>SUM(H627:I627)</f>
        <v>30814.6</v>
      </c>
      <c r="H627" s="21">
        <v>30814.6</v>
      </c>
      <c r="I627" s="21"/>
      <c r="J627" s="146">
        <v>8195.5523809523802</v>
      </c>
      <c r="K627" s="146">
        <v>15576.504761904762</v>
      </c>
      <c r="L627" s="146">
        <v>23076.504761904762</v>
      </c>
      <c r="M627" s="146">
        <f>+G627</f>
        <v>30814.6</v>
      </c>
    </row>
    <row r="628" spans="1:13" ht="27" x14ac:dyDescent="0.25">
      <c r="A628" s="64"/>
      <c r="B628" s="64"/>
      <c r="C628" s="64"/>
      <c r="D628" s="64"/>
      <c r="E628" s="71" t="s">
        <v>568</v>
      </c>
      <c r="F628" s="64">
        <v>4819</v>
      </c>
      <c r="G628" s="21">
        <v>0</v>
      </c>
      <c r="H628" s="21">
        <f>+G628</f>
        <v>0</v>
      </c>
      <c r="I628" s="21"/>
      <c r="J628" s="146">
        <f>+G628/252*62</f>
        <v>0</v>
      </c>
      <c r="K628" s="146">
        <f>+G628/252*124</f>
        <v>0</v>
      </c>
      <c r="L628" s="146">
        <f>+G628/252*187</f>
        <v>0</v>
      </c>
      <c r="M628" s="146">
        <f>+G628</f>
        <v>0</v>
      </c>
    </row>
    <row r="629" spans="1:13" ht="54.75" customHeight="1" x14ac:dyDescent="0.25">
      <c r="A629" s="64"/>
      <c r="B629" s="64"/>
      <c r="C629" s="64"/>
      <c r="D629" s="64"/>
      <c r="E629" s="73" t="s">
        <v>573</v>
      </c>
      <c r="F629" s="64">
        <v>4727</v>
      </c>
      <c r="G629" s="21">
        <v>0</v>
      </c>
      <c r="H629" s="21">
        <f>+G629</f>
        <v>0</v>
      </c>
      <c r="I629" s="21"/>
      <c r="J629" s="146">
        <f>+G629/252*62</f>
        <v>0</v>
      </c>
      <c r="K629" s="146">
        <f>+G629/252*124</f>
        <v>0</v>
      </c>
      <c r="L629" s="146">
        <f>+G629/252*187</f>
        <v>0</v>
      </c>
      <c r="M629" s="146">
        <f>+G629</f>
        <v>0</v>
      </c>
    </row>
    <row r="630" spans="1:13" x14ac:dyDescent="0.25">
      <c r="A630" s="64"/>
      <c r="B630" s="64"/>
      <c r="C630" s="64"/>
      <c r="D630" s="64"/>
      <c r="E630" s="71" t="s">
        <v>566</v>
      </c>
      <c r="F630" s="64">
        <v>4729</v>
      </c>
      <c r="G630" s="21">
        <v>0</v>
      </c>
      <c r="H630" s="21">
        <f>+G630</f>
        <v>0</v>
      </c>
      <c r="I630" s="21"/>
      <c r="J630" s="146">
        <f>+G630/252*62</f>
        <v>0</v>
      </c>
      <c r="K630" s="146">
        <f>+G630/252*124</f>
        <v>0</v>
      </c>
      <c r="L630" s="146">
        <f>+G630/252*187</f>
        <v>0</v>
      </c>
      <c r="M630" s="146">
        <f>+G630</f>
        <v>0</v>
      </c>
    </row>
    <row r="631" spans="1:13" ht="34.5" customHeight="1" x14ac:dyDescent="0.25">
      <c r="A631" s="64">
        <v>2900</v>
      </c>
      <c r="B631" s="64" t="s">
        <v>14</v>
      </c>
      <c r="C631" s="64">
        <v>0</v>
      </c>
      <c r="D631" s="64">
        <v>0</v>
      </c>
      <c r="E631" s="71" t="s">
        <v>335</v>
      </c>
      <c r="F631" s="64"/>
      <c r="G631" s="21">
        <f t="shared" ref="G631:M631" si="55">+G633+G643+G654+G664+G673+G683+G689+G695</f>
        <v>830161.88399999996</v>
      </c>
      <c r="H631" s="21">
        <f t="shared" si="55"/>
        <v>830161.88399999996</v>
      </c>
      <c r="I631" s="21">
        <f t="shared" si="55"/>
        <v>0</v>
      </c>
      <c r="J631" s="21">
        <f t="shared" si="55"/>
        <v>214218.68971428575</v>
      </c>
      <c r="K631" s="21">
        <f t="shared" si="55"/>
        <v>415210.67942857149</v>
      </c>
      <c r="L631" s="21">
        <f t="shared" si="55"/>
        <v>619444.47542857146</v>
      </c>
      <c r="M631" s="21">
        <f t="shared" si="55"/>
        <v>830161.88399999996</v>
      </c>
    </row>
    <row r="632" spans="1:13" x14ac:dyDescent="0.25">
      <c r="A632" s="64"/>
      <c r="B632" s="64"/>
      <c r="C632" s="64"/>
      <c r="D632" s="64"/>
      <c r="E632" s="71" t="s">
        <v>154</v>
      </c>
      <c r="F632" s="64"/>
      <c r="G632" s="21"/>
      <c r="H632" s="21"/>
      <c r="I632" s="21"/>
      <c r="J632" s="21"/>
      <c r="K632" s="21"/>
      <c r="L632" s="21"/>
      <c r="M632" s="21"/>
    </row>
    <row r="633" spans="1:13" ht="27" x14ac:dyDescent="0.25">
      <c r="A633" s="64">
        <v>2910</v>
      </c>
      <c r="B633" s="64" t="s">
        <v>14</v>
      </c>
      <c r="C633" s="64">
        <v>1</v>
      </c>
      <c r="D633" s="64">
        <v>0</v>
      </c>
      <c r="E633" s="71" t="s">
        <v>336</v>
      </c>
      <c r="F633" s="64"/>
      <c r="G633" s="21">
        <f t="shared" ref="G633:M633" si="56">+G635</f>
        <v>783947.18400000001</v>
      </c>
      <c r="H633" s="21">
        <f t="shared" si="56"/>
        <v>783947.18400000001</v>
      </c>
      <c r="I633" s="21">
        <f t="shared" si="56"/>
        <v>0</v>
      </c>
      <c r="J633" s="21">
        <f t="shared" si="56"/>
        <v>202197.95796825399</v>
      </c>
      <c r="K633" s="21">
        <f t="shared" si="56"/>
        <v>392031.91593650798</v>
      </c>
      <c r="L633" s="21">
        <f t="shared" si="56"/>
        <v>584927.71193650796</v>
      </c>
      <c r="M633" s="21">
        <f t="shared" si="56"/>
        <v>783947.18400000001</v>
      </c>
    </row>
    <row r="634" spans="1:13" ht="36.75" customHeight="1" x14ac:dyDescent="0.25">
      <c r="A634" s="64"/>
      <c r="B634" s="64"/>
      <c r="C634" s="64"/>
      <c r="D634" s="64"/>
      <c r="E634" s="71" t="s">
        <v>156</v>
      </c>
      <c r="F634" s="64"/>
      <c r="G634" s="21"/>
      <c r="H634" s="21"/>
      <c r="I634" s="21"/>
      <c r="J634" s="21"/>
      <c r="K634" s="21"/>
      <c r="L634" s="21"/>
      <c r="M634" s="21"/>
    </row>
    <row r="635" spans="1:13" x14ac:dyDescent="0.25">
      <c r="A635" s="64">
        <v>2911</v>
      </c>
      <c r="B635" s="64" t="s">
        <v>14</v>
      </c>
      <c r="C635" s="64">
        <v>1</v>
      </c>
      <c r="D635" s="64">
        <v>1</v>
      </c>
      <c r="E635" s="71" t="s">
        <v>337</v>
      </c>
      <c r="F635" s="64"/>
      <c r="G635" s="21">
        <f>+G636</f>
        <v>783947.18400000001</v>
      </c>
      <c r="H635" s="21">
        <f t="shared" ref="H635:M635" si="57">+H636</f>
        <v>783947.18400000001</v>
      </c>
      <c r="I635" s="21">
        <f t="shared" si="57"/>
        <v>0</v>
      </c>
      <c r="J635" s="21">
        <f t="shared" si="57"/>
        <v>202197.95796825399</v>
      </c>
      <c r="K635" s="21">
        <f t="shared" si="57"/>
        <v>392031.91593650798</v>
      </c>
      <c r="L635" s="21">
        <f t="shared" si="57"/>
        <v>584927.71193650796</v>
      </c>
      <c r="M635" s="21">
        <f t="shared" si="57"/>
        <v>783947.18400000001</v>
      </c>
    </row>
    <row r="636" spans="1:13" x14ac:dyDescent="0.25">
      <c r="A636" s="64"/>
      <c r="B636" s="64"/>
      <c r="C636" s="64"/>
      <c r="D636" s="64"/>
      <c r="E636" s="71" t="s">
        <v>589</v>
      </c>
      <c r="F636" s="64">
        <v>4511</v>
      </c>
      <c r="G636" s="21">
        <f>SUM(H636:I636)</f>
        <v>783947.18400000001</v>
      </c>
      <c r="H636" s="21">
        <v>783947.18400000001</v>
      </c>
      <c r="I636" s="21"/>
      <c r="J636" s="146">
        <v>202197.95796825399</v>
      </c>
      <c r="K636" s="146">
        <v>392031.91593650798</v>
      </c>
      <c r="L636" s="146">
        <v>584927.71193650796</v>
      </c>
      <c r="M636" s="146">
        <f>+G636</f>
        <v>783947.18400000001</v>
      </c>
    </row>
    <row r="637" spans="1:13" x14ac:dyDescent="0.25">
      <c r="A637" s="64"/>
      <c r="B637" s="64"/>
      <c r="C637" s="64"/>
      <c r="D637" s="64"/>
      <c r="E637" s="71"/>
      <c r="F637" s="64"/>
      <c r="G637" s="21"/>
      <c r="H637" s="21"/>
      <c r="I637" s="21"/>
      <c r="J637" s="21"/>
      <c r="K637" s="21"/>
      <c r="L637" s="21"/>
      <c r="M637" s="21"/>
    </row>
    <row r="638" spans="1:13" x14ac:dyDescent="0.25">
      <c r="A638" s="64"/>
      <c r="B638" s="64"/>
      <c r="C638" s="64"/>
      <c r="D638" s="64"/>
      <c r="E638" s="71" t="s">
        <v>181</v>
      </c>
      <c r="F638" s="64"/>
      <c r="G638" s="21"/>
      <c r="H638" s="21"/>
      <c r="I638" s="21"/>
      <c r="J638" s="21"/>
      <c r="K638" s="21"/>
      <c r="L638" s="21"/>
      <c r="M638" s="21"/>
    </row>
    <row r="639" spans="1:13" ht="56.25" customHeight="1" x14ac:dyDescent="0.25">
      <c r="A639" s="64">
        <v>2912</v>
      </c>
      <c r="B639" s="64" t="s">
        <v>14</v>
      </c>
      <c r="C639" s="64">
        <v>1</v>
      </c>
      <c r="D639" s="64">
        <v>2</v>
      </c>
      <c r="E639" s="71" t="s">
        <v>181</v>
      </c>
      <c r="F639" s="64"/>
      <c r="G639" s="21"/>
      <c r="H639" s="21"/>
      <c r="I639" s="21"/>
      <c r="J639" s="21"/>
      <c r="K639" s="21"/>
      <c r="L639" s="21"/>
      <c r="M639" s="21"/>
    </row>
    <row r="640" spans="1:13" x14ac:dyDescent="0.25">
      <c r="A640" s="64"/>
      <c r="B640" s="64"/>
      <c r="C640" s="64"/>
      <c r="D640" s="64"/>
      <c r="E640" s="71" t="s">
        <v>338</v>
      </c>
      <c r="F640" s="64"/>
      <c r="G640" s="21"/>
      <c r="H640" s="21"/>
      <c r="I640" s="21"/>
      <c r="J640" s="21"/>
      <c r="K640" s="21"/>
      <c r="L640" s="21"/>
      <c r="M640" s="21"/>
    </row>
    <row r="641" spans="1:13" ht="40.5" x14ac:dyDescent="0.25">
      <c r="A641" s="64"/>
      <c r="B641" s="64"/>
      <c r="C641" s="64"/>
      <c r="D641" s="64"/>
      <c r="E641" s="71" t="s">
        <v>180</v>
      </c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x14ac:dyDescent="0.25">
      <c r="A643" s="64">
        <v>2920</v>
      </c>
      <c r="B643" s="64" t="s">
        <v>14</v>
      </c>
      <c r="C643" s="64">
        <v>2</v>
      </c>
      <c r="D643" s="64">
        <v>0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339</v>
      </c>
      <c r="F644" s="64"/>
      <c r="G644" s="21"/>
      <c r="H644" s="21"/>
      <c r="I644" s="21"/>
      <c r="J644" s="21"/>
      <c r="K644" s="21"/>
      <c r="L644" s="21"/>
      <c r="M644" s="21"/>
    </row>
    <row r="645" spans="1:13" x14ac:dyDescent="0.25">
      <c r="A645" s="64">
        <v>2921</v>
      </c>
      <c r="B645" s="64" t="s">
        <v>14</v>
      </c>
      <c r="C645" s="64">
        <v>2</v>
      </c>
      <c r="D645" s="64">
        <v>1</v>
      </c>
      <c r="E645" s="71" t="s">
        <v>156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340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/>
      <c r="B647" s="64"/>
      <c r="C647" s="64"/>
      <c r="D647" s="64"/>
      <c r="E647" s="71" t="s">
        <v>566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/>
      <c r="F648" s="64"/>
      <c r="G648" s="21"/>
      <c r="H648" s="21"/>
      <c r="I648" s="21"/>
      <c r="J648" s="21"/>
      <c r="K648" s="21"/>
      <c r="L648" s="21"/>
      <c r="M648" s="21"/>
    </row>
    <row r="649" spans="1:13" ht="52.5" customHeight="1" x14ac:dyDescent="0.25">
      <c r="A649" s="64">
        <v>2922</v>
      </c>
      <c r="B649" s="64" t="s">
        <v>14</v>
      </c>
      <c r="C649" s="64">
        <v>2</v>
      </c>
      <c r="D649" s="64">
        <v>2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341</v>
      </c>
      <c r="F650" s="64"/>
      <c r="G650" s="21"/>
      <c r="H650" s="21"/>
      <c r="I650" s="21"/>
      <c r="J650" s="21"/>
      <c r="K650" s="21"/>
      <c r="L650" s="21"/>
      <c r="M650" s="21"/>
    </row>
    <row r="651" spans="1:13" ht="40.5" x14ac:dyDescent="0.25">
      <c r="A651" s="64"/>
      <c r="B651" s="64"/>
      <c r="C651" s="64"/>
      <c r="D651" s="64"/>
      <c r="E651" s="71" t="s">
        <v>180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7" customHeight="1" x14ac:dyDescent="0.25">
      <c r="A653" s="64"/>
      <c r="B653" s="64"/>
      <c r="C653" s="64"/>
      <c r="D653" s="64"/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>
        <v>2930</v>
      </c>
      <c r="B654" s="64" t="s">
        <v>14</v>
      </c>
      <c r="C654" s="64">
        <v>3</v>
      </c>
      <c r="D654" s="64">
        <v>0</v>
      </c>
      <c r="E654" s="71" t="s">
        <v>181</v>
      </c>
      <c r="F654" s="64"/>
      <c r="G654" s="21"/>
      <c r="H654" s="21"/>
      <c r="I654" s="21"/>
      <c r="J654" s="21"/>
      <c r="K654" s="21"/>
      <c r="L654" s="21"/>
      <c r="M654" s="21"/>
    </row>
    <row r="655" spans="1:13" ht="35.25" customHeight="1" x14ac:dyDescent="0.25">
      <c r="A655" s="64"/>
      <c r="B655" s="64"/>
      <c r="C655" s="64"/>
      <c r="D655" s="64"/>
      <c r="E655" s="71" t="s">
        <v>342</v>
      </c>
      <c r="F655" s="64"/>
      <c r="G655" s="21"/>
      <c r="H655" s="21"/>
      <c r="I655" s="21"/>
      <c r="J655" s="21"/>
      <c r="K655" s="21"/>
      <c r="L655" s="21"/>
      <c r="M655" s="21"/>
    </row>
    <row r="656" spans="1:13" ht="55.5" customHeight="1" x14ac:dyDescent="0.25">
      <c r="A656" s="64">
        <v>2931</v>
      </c>
      <c r="B656" s="64" t="s">
        <v>14</v>
      </c>
      <c r="C656" s="64">
        <v>3</v>
      </c>
      <c r="D656" s="64">
        <v>1</v>
      </c>
      <c r="E656" s="71" t="s">
        <v>156</v>
      </c>
      <c r="F656" s="64"/>
      <c r="G656" s="21"/>
      <c r="H656" s="21"/>
      <c r="I656" s="21"/>
      <c r="J656" s="21"/>
      <c r="K656" s="21"/>
      <c r="L656" s="21"/>
      <c r="M656" s="21"/>
    </row>
    <row r="657" spans="1:13" ht="27" x14ac:dyDescent="0.25">
      <c r="A657" s="64"/>
      <c r="B657" s="64"/>
      <c r="C657" s="64"/>
      <c r="D657" s="64"/>
      <c r="E657" s="71" t="s">
        <v>588</v>
      </c>
      <c r="F657" s="64"/>
      <c r="G657" s="21"/>
      <c r="H657" s="21"/>
      <c r="I657" s="21"/>
      <c r="J657" s="21"/>
      <c r="K657" s="21"/>
      <c r="L657" s="21"/>
      <c r="M657" s="21"/>
    </row>
    <row r="658" spans="1:13" ht="40.5" x14ac:dyDescent="0.25">
      <c r="A658" s="64"/>
      <c r="B658" s="64"/>
      <c r="C658" s="64"/>
      <c r="D658" s="64"/>
      <c r="E658" s="71" t="s">
        <v>180</v>
      </c>
      <c r="F658" s="64"/>
      <c r="G658" s="21"/>
      <c r="H658" s="21"/>
      <c r="I658" s="21"/>
      <c r="J658" s="21"/>
      <c r="K658" s="21"/>
      <c r="L658" s="21"/>
      <c r="M658" s="21"/>
    </row>
    <row r="659" spans="1:13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</row>
    <row r="660" spans="1:13" ht="57.75" customHeight="1" x14ac:dyDescent="0.25">
      <c r="A660" s="64">
        <v>2932</v>
      </c>
      <c r="B660" s="64" t="s">
        <v>14</v>
      </c>
      <c r="C660" s="64">
        <v>3</v>
      </c>
      <c r="D660" s="64">
        <v>2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</row>
    <row r="661" spans="1:13" x14ac:dyDescent="0.25">
      <c r="A661" s="64"/>
      <c r="B661" s="64"/>
      <c r="C661" s="64"/>
      <c r="D661" s="64"/>
      <c r="E661" s="71" t="s">
        <v>344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x14ac:dyDescent="0.25">
      <c r="A664" s="64">
        <v>2940</v>
      </c>
      <c r="B664" s="64" t="s">
        <v>14</v>
      </c>
      <c r="C664" s="64">
        <v>4</v>
      </c>
      <c r="D664" s="64">
        <v>0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345</v>
      </c>
      <c r="F665" s="64"/>
      <c r="G665" s="21"/>
      <c r="H665" s="21"/>
      <c r="I665" s="21"/>
      <c r="J665" s="21"/>
      <c r="K665" s="21"/>
      <c r="L665" s="21"/>
      <c r="M665" s="21"/>
    </row>
    <row r="666" spans="1:13" ht="54" customHeight="1" x14ac:dyDescent="0.25">
      <c r="A666" s="64">
        <v>2941</v>
      </c>
      <c r="B666" s="64" t="s">
        <v>14</v>
      </c>
      <c r="C666" s="64">
        <v>4</v>
      </c>
      <c r="D666" s="64">
        <v>1</v>
      </c>
      <c r="E666" s="71" t="s">
        <v>156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346</v>
      </c>
      <c r="F667" s="64"/>
      <c r="G667" s="21"/>
      <c r="H667" s="21"/>
      <c r="I667" s="21"/>
      <c r="J667" s="21"/>
      <c r="K667" s="21"/>
      <c r="L667" s="21"/>
      <c r="M667" s="21"/>
    </row>
    <row r="668" spans="1:13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</row>
    <row r="669" spans="1:13" ht="56.25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</row>
    <row r="670" spans="1:13" x14ac:dyDescent="0.25">
      <c r="A670" s="64">
        <v>2942</v>
      </c>
      <c r="B670" s="64" t="s">
        <v>14</v>
      </c>
      <c r="C670" s="64">
        <v>4</v>
      </c>
      <c r="D670" s="64">
        <v>2</v>
      </c>
      <c r="E670" s="71" t="s">
        <v>347</v>
      </c>
      <c r="F670" s="64"/>
      <c r="G670" s="21"/>
      <c r="H670" s="21"/>
      <c r="I670" s="21"/>
      <c r="J670" s="21"/>
      <c r="K670" s="21"/>
      <c r="L670" s="21"/>
      <c r="M670" s="21"/>
    </row>
    <row r="671" spans="1:13" ht="41.25" customHeight="1" x14ac:dyDescent="0.25">
      <c r="A671" s="64"/>
      <c r="B671" s="64"/>
      <c r="C671" s="64"/>
      <c r="D671" s="64"/>
      <c r="E671" s="71" t="s">
        <v>180</v>
      </c>
      <c r="F671" s="64"/>
      <c r="G671" s="21"/>
      <c r="H671" s="21"/>
      <c r="I671" s="21"/>
      <c r="J671" s="21"/>
      <c r="K671" s="21"/>
      <c r="L671" s="21"/>
      <c r="M671" s="21"/>
    </row>
    <row r="672" spans="1:13" x14ac:dyDescent="0.25">
      <c r="A672" s="64"/>
      <c r="B672" s="64"/>
      <c r="C672" s="64"/>
      <c r="D672" s="64"/>
      <c r="E672" s="71" t="s">
        <v>181</v>
      </c>
      <c r="F672" s="64"/>
      <c r="G672" s="21"/>
      <c r="H672" s="21"/>
      <c r="I672" s="21"/>
      <c r="J672" s="21"/>
      <c r="K672" s="21"/>
      <c r="L672" s="21"/>
      <c r="M672" s="21"/>
    </row>
    <row r="673" spans="1:13" ht="27" x14ac:dyDescent="0.25">
      <c r="A673" s="64">
        <v>2950</v>
      </c>
      <c r="B673" s="64" t="s">
        <v>14</v>
      </c>
      <c r="C673" s="64">
        <v>5</v>
      </c>
      <c r="D673" s="64">
        <v>0</v>
      </c>
      <c r="E673" s="71" t="s">
        <v>352</v>
      </c>
      <c r="F673" s="64"/>
      <c r="G673" s="21"/>
      <c r="H673" s="21"/>
      <c r="I673" s="21"/>
      <c r="J673" s="21"/>
      <c r="K673" s="21"/>
      <c r="L673" s="21"/>
      <c r="M673" s="21"/>
    </row>
    <row r="674" spans="1:13" ht="62.25" customHeight="1" x14ac:dyDescent="0.25">
      <c r="A674" s="64"/>
      <c r="B674" s="64"/>
      <c r="C674" s="64"/>
      <c r="D674" s="64"/>
      <c r="E674" s="71" t="s">
        <v>156</v>
      </c>
      <c r="F674" s="64"/>
      <c r="G674" s="21"/>
      <c r="H674" s="21"/>
      <c r="I674" s="21"/>
      <c r="J674" s="21"/>
      <c r="K674" s="21"/>
      <c r="L674" s="21"/>
      <c r="M674" s="21"/>
    </row>
    <row r="675" spans="1:13" x14ac:dyDescent="0.25">
      <c r="A675" s="64">
        <v>2951</v>
      </c>
      <c r="B675" s="64" t="s">
        <v>14</v>
      </c>
      <c r="C675" s="64">
        <v>5</v>
      </c>
      <c r="D675" s="64">
        <v>1</v>
      </c>
      <c r="E675" s="71" t="s">
        <v>349</v>
      </c>
      <c r="F675" s="64"/>
      <c r="G675" s="21"/>
      <c r="H675" s="21"/>
      <c r="I675" s="21"/>
      <c r="J675" s="21"/>
      <c r="K675" s="21"/>
      <c r="L675" s="21"/>
      <c r="M675" s="21"/>
    </row>
    <row r="676" spans="1:13" ht="40.5" x14ac:dyDescent="0.25">
      <c r="A676" s="64"/>
      <c r="B676" s="64"/>
      <c r="C676" s="64"/>
      <c r="D676" s="64"/>
      <c r="E676" s="71" t="s">
        <v>180</v>
      </c>
      <c r="F676" s="64"/>
      <c r="G676" s="21"/>
      <c r="H676" s="21"/>
      <c r="I676" s="21"/>
      <c r="J676" s="21"/>
      <c r="K676" s="21"/>
      <c r="L676" s="21"/>
      <c r="M676" s="21"/>
    </row>
    <row r="677" spans="1:13" x14ac:dyDescent="0.25">
      <c r="A677" s="64"/>
      <c r="B677" s="64"/>
      <c r="C677" s="64"/>
      <c r="D677" s="64"/>
      <c r="E677" s="71"/>
      <c r="F677" s="64"/>
      <c r="G677" s="21"/>
      <c r="H677" s="21"/>
      <c r="I677" s="21"/>
      <c r="J677" s="21"/>
      <c r="K677" s="21"/>
      <c r="L677" s="21"/>
      <c r="M677" s="21"/>
    </row>
    <row r="678" spans="1:13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</row>
    <row r="679" spans="1:13" ht="59.25" customHeight="1" x14ac:dyDescent="0.25">
      <c r="A679" s="64">
        <v>2952</v>
      </c>
      <c r="B679" s="64" t="s">
        <v>14</v>
      </c>
      <c r="C679" s="64">
        <v>5</v>
      </c>
      <c r="D679" s="64">
        <v>2</v>
      </c>
      <c r="E679" s="71" t="s">
        <v>181</v>
      </c>
      <c r="F679" s="64"/>
      <c r="G679" s="21"/>
      <c r="H679" s="21"/>
      <c r="I679" s="21"/>
      <c r="J679" s="21"/>
      <c r="K679" s="21"/>
      <c r="L679" s="21"/>
      <c r="M679" s="21"/>
    </row>
    <row r="680" spans="1:13" x14ac:dyDescent="0.25">
      <c r="A680" s="64"/>
      <c r="B680" s="64"/>
      <c r="C680" s="64"/>
      <c r="D680" s="64"/>
      <c r="E680" s="71" t="s">
        <v>350</v>
      </c>
      <c r="F680" s="64"/>
      <c r="G680" s="21"/>
      <c r="H680" s="21"/>
      <c r="I680" s="21"/>
      <c r="J680" s="21"/>
      <c r="K680" s="21"/>
      <c r="L680" s="21"/>
      <c r="M680" s="21"/>
    </row>
    <row r="681" spans="1:13" ht="38.25" customHeight="1" x14ac:dyDescent="0.25">
      <c r="A681" s="64"/>
      <c r="B681" s="64"/>
      <c r="C681" s="64"/>
      <c r="D681" s="64"/>
      <c r="E681" s="71" t="s">
        <v>180</v>
      </c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27" x14ac:dyDescent="0.25">
      <c r="A683" s="64">
        <v>2960</v>
      </c>
      <c r="B683" s="64" t="s">
        <v>14</v>
      </c>
      <c r="C683" s="64">
        <v>6</v>
      </c>
      <c r="D683" s="64">
        <v>0</v>
      </c>
      <c r="E683" s="71" t="s">
        <v>351</v>
      </c>
      <c r="F683" s="64"/>
      <c r="G683" s="21">
        <f t="shared" ref="G683:M683" si="58">G686</f>
        <v>46214.7</v>
      </c>
      <c r="H683" s="21">
        <f t="shared" si="58"/>
        <v>46214.7</v>
      </c>
      <c r="I683" s="21">
        <f t="shared" si="58"/>
        <v>0</v>
      </c>
      <c r="J683" s="21">
        <f t="shared" si="58"/>
        <v>12020.731746031746</v>
      </c>
      <c r="K683" s="21">
        <f t="shared" si="58"/>
        <v>23178.763492063492</v>
      </c>
      <c r="L683" s="21">
        <f t="shared" si="58"/>
        <v>34516.763492063488</v>
      </c>
      <c r="M683" s="21">
        <f t="shared" si="58"/>
        <v>46214.7</v>
      </c>
    </row>
    <row r="684" spans="1:13" ht="38.25" customHeight="1" x14ac:dyDescent="0.25">
      <c r="A684" s="64"/>
      <c r="B684" s="64"/>
      <c r="C684" s="64"/>
      <c r="D684" s="64"/>
      <c r="E684" s="71" t="s">
        <v>156</v>
      </c>
      <c r="F684" s="64"/>
      <c r="G684" s="21"/>
      <c r="H684" s="21"/>
      <c r="I684" s="21"/>
      <c r="J684" s="21"/>
      <c r="K684" s="21"/>
      <c r="L684" s="21"/>
      <c r="M684" s="21"/>
    </row>
    <row r="685" spans="1:13" ht="56.25" customHeight="1" x14ac:dyDescent="0.25">
      <c r="A685" s="64"/>
      <c r="B685" s="64"/>
      <c r="C685" s="64"/>
      <c r="D685" s="64"/>
      <c r="E685" s="71" t="s">
        <v>190</v>
      </c>
      <c r="F685" s="64"/>
      <c r="G685" s="21"/>
      <c r="H685" s="21"/>
      <c r="I685" s="21"/>
      <c r="J685" s="21"/>
      <c r="K685" s="21"/>
      <c r="L685" s="21"/>
      <c r="M685" s="21"/>
    </row>
    <row r="686" spans="1:13" ht="40.5" customHeight="1" x14ac:dyDescent="0.25">
      <c r="A686" s="64">
        <v>2961</v>
      </c>
      <c r="B686" s="64" t="s">
        <v>14</v>
      </c>
      <c r="C686" s="64">
        <v>6</v>
      </c>
      <c r="D686" s="64">
        <v>1</v>
      </c>
      <c r="E686" s="71" t="s">
        <v>606</v>
      </c>
      <c r="F686" s="64">
        <v>4819</v>
      </c>
      <c r="G686" s="21">
        <f>SUM(H686:I686)</f>
        <v>46214.7</v>
      </c>
      <c r="H686" s="21">
        <v>46214.7</v>
      </c>
      <c r="I686" s="21"/>
      <c r="J686" s="146">
        <v>12020.731746031746</v>
      </c>
      <c r="K686" s="146">
        <v>23178.763492063492</v>
      </c>
      <c r="L686" s="146">
        <v>34516.763492063488</v>
      </c>
      <c r="M686" s="146">
        <f>+G686</f>
        <v>46214.7</v>
      </c>
    </row>
    <row r="687" spans="1:13" ht="44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</row>
    <row r="688" spans="1:13" x14ac:dyDescent="0.25">
      <c r="A688" s="64"/>
      <c r="B688" s="64"/>
      <c r="C688" s="64"/>
      <c r="D688" s="64"/>
      <c r="E688" s="71"/>
      <c r="F688" s="64"/>
      <c r="G688" s="21"/>
      <c r="H688" s="21"/>
      <c r="I688" s="21"/>
      <c r="J688" s="21"/>
      <c r="K688" s="21"/>
      <c r="L688" s="21"/>
      <c r="M688" s="21"/>
    </row>
    <row r="689" spans="1:13" ht="27" x14ac:dyDescent="0.25">
      <c r="A689" s="64">
        <v>2970</v>
      </c>
      <c r="B689" s="64" t="s">
        <v>14</v>
      </c>
      <c r="C689" s="64">
        <v>7</v>
      </c>
      <c r="D689" s="64">
        <v>0</v>
      </c>
      <c r="E689" s="71" t="s">
        <v>352</v>
      </c>
      <c r="F689" s="64"/>
      <c r="G689" s="21"/>
      <c r="H689" s="21"/>
      <c r="I689" s="21"/>
      <c r="J689" s="21"/>
      <c r="K689" s="21"/>
      <c r="L689" s="21"/>
      <c r="M689" s="21"/>
    </row>
    <row r="690" spans="1:13" ht="36.75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</row>
    <row r="691" spans="1:13" ht="54" customHeight="1" x14ac:dyDescent="0.25">
      <c r="A691" s="64"/>
      <c r="B691" s="64"/>
      <c r="C691" s="64"/>
      <c r="D691" s="64"/>
      <c r="F691" s="64"/>
      <c r="G691" s="21"/>
      <c r="H691" s="21"/>
      <c r="I691" s="21"/>
      <c r="J691" s="21"/>
      <c r="K691" s="21"/>
      <c r="L691" s="21"/>
      <c r="M691" s="21"/>
    </row>
    <row r="692" spans="1:13" ht="27" x14ac:dyDescent="0.25">
      <c r="A692" s="64">
        <v>2971</v>
      </c>
      <c r="B692" s="64" t="s">
        <v>14</v>
      </c>
      <c r="C692" s="64">
        <v>7</v>
      </c>
      <c r="D692" s="64">
        <v>1</v>
      </c>
      <c r="E692" s="71" t="s">
        <v>352</v>
      </c>
      <c r="F692" s="64"/>
      <c r="G692" s="21"/>
      <c r="H692" s="21"/>
      <c r="I692" s="21"/>
      <c r="J692" s="21"/>
      <c r="K692" s="21"/>
      <c r="L692" s="21"/>
      <c r="M692" s="21"/>
    </row>
    <row r="693" spans="1:13" ht="40.5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</row>
    <row r="694" spans="1:13" x14ac:dyDescent="0.25">
      <c r="A694" s="64"/>
      <c r="B694" s="64"/>
      <c r="C694" s="64"/>
      <c r="D694" s="64"/>
      <c r="E694" s="71" t="s">
        <v>181</v>
      </c>
      <c r="F694" s="64"/>
      <c r="G694" s="21"/>
      <c r="H694" s="21"/>
      <c r="I694" s="21"/>
      <c r="J694" s="21"/>
      <c r="K694" s="21"/>
      <c r="L694" s="21"/>
      <c r="M694" s="21"/>
    </row>
    <row r="695" spans="1:13" x14ac:dyDescent="0.25">
      <c r="A695" s="64">
        <v>2980</v>
      </c>
      <c r="B695" s="64" t="s">
        <v>14</v>
      </c>
      <c r="C695" s="64">
        <v>8</v>
      </c>
      <c r="D695" s="64">
        <v>0</v>
      </c>
      <c r="E695" s="71" t="s">
        <v>353</v>
      </c>
      <c r="F695" s="64"/>
      <c r="G695" s="21"/>
      <c r="H695" s="21"/>
      <c r="I695" s="21"/>
      <c r="J695" s="21"/>
      <c r="K695" s="21"/>
      <c r="L695" s="21"/>
      <c r="M695" s="21"/>
    </row>
    <row r="696" spans="1:13" ht="57.75" customHeight="1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</row>
    <row r="697" spans="1:13" x14ac:dyDescent="0.25">
      <c r="A697" s="64">
        <v>2981</v>
      </c>
      <c r="B697" s="64" t="s">
        <v>14</v>
      </c>
      <c r="C697" s="64">
        <v>8</v>
      </c>
      <c r="D697" s="64">
        <v>1</v>
      </c>
      <c r="E697" s="71" t="s">
        <v>353</v>
      </c>
      <c r="F697" s="64"/>
      <c r="G697" s="21"/>
      <c r="H697" s="21"/>
      <c r="I697" s="21"/>
      <c r="J697" s="21"/>
      <c r="K697" s="21"/>
      <c r="L697" s="21"/>
      <c r="M697" s="21"/>
    </row>
    <row r="698" spans="1:13" ht="40.5" x14ac:dyDescent="0.25">
      <c r="A698" s="64"/>
      <c r="B698" s="64"/>
      <c r="C698" s="64"/>
      <c r="D698" s="64"/>
      <c r="E698" s="71" t="s">
        <v>180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/>
      <c r="B699" s="64"/>
      <c r="C699" s="64"/>
      <c r="D699" s="64"/>
      <c r="E699" s="71" t="s">
        <v>181</v>
      </c>
      <c r="F699" s="64"/>
      <c r="G699" s="21"/>
      <c r="H699" s="21"/>
      <c r="I699" s="21"/>
      <c r="J699" s="21"/>
      <c r="K699" s="21"/>
      <c r="L699" s="21"/>
      <c r="M699" s="21"/>
    </row>
    <row r="700" spans="1:13" ht="40.5" x14ac:dyDescent="0.25">
      <c r="A700" s="64">
        <v>3000</v>
      </c>
      <c r="B700" s="64" t="s">
        <v>15</v>
      </c>
      <c r="C700" s="64">
        <v>0</v>
      </c>
      <c r="D700" s="64">
        <v>0</v>
      </c>
      <c r="E700" s="71" t="s">
        <v>354</v>
      </c>
      <c r="F700" s="64"/>
      <c r="G700" s="21">
        <f t="shared" ref="G700:M700" si="59">G701+G710+G715+G719+G725+G730+G737+G750</f>
        <v>71677</v>
      </c>
      <c r="H700" s="21">
        <f t="shared" si="59"/>
        <v>71677</v>
      </c>
      <c r="I700" s="21">
        <f t="shared" si="59"/>
        <v>0</v>
      </c>
      <c r="J700" s="21">
        <f t="shared" si="59"/>
        <v>21379.777777777777</v>
      </c>
      <c r="K700" s="21">
        <f t="shared" si="59"/>
        <v>39824.30158730159</v>
      </c>
      <c r="L700" s="21">
        <f t="shared" si="59"/>
        <v>55501.801587301583</v>
      </c>
      <c r="M700" s="21">
        <f t="shared" si="59"/>
        <v>71677</v>
      </c>
    </row>
    <row r="701" spans="1:13" x14ac:dyDescent="0.25">
      <c r="A701" s="64"/>
      <c r="B701" s="64"/>
      <c r="C701" s="64"/>
      <c r="D701" s="64"/>
      <c r="E701" s="71" t="s">
        <v>154</v>
      </c>
      <c r="F701" s="64"/>
      <c r="G701" s="21"/>
      <c r="H701" s="21"/>
      <c r="I701" s="21"/>
      <c r="J701" s="21"/>
      <c r="K701" s="21"/>
      <c r="L701" s="21"/>
      <c r="M701" s="21"/>
    </row>
    <row r="702" spans="1:13" x14ac:dyDescent="0.25">
      <c r="A702" s="64">
        <v>3010</v>
      </c>
      <c r="B702" s="64" t="s">
        <v>15</v>
      </c>
      <c r="C702" s="64">
        <v>1</v>
      </c>
      <c r="D702" s="64">
        <v>0</v>
      </c>
      <c r="E702" s="71" t="s">
        <v>355</v>
      </c>
      <c r="F702" s="64"/>
      <c r="G702" s="21"/>
      <c r="H702" s="21"/>
      <c r="I702" s="21"/>
      <c r="J702" s="21"/>
      <c r="K702" s="21"/>
      <c r="L702" s="21"/>
      <c r="M702" s="21"/>
    </row>
    <row r="703" spans="1:13" ht="55.5" customHeight="1" x14ac:dyDescent="0.25">
      <c r="A703" s="64"/>
      <c r="B703" s="64"/>
      <c r="C703" s="64"/>
      <c r="D703" s="64"/>
      <c r="E703" s="71" t="s">
        <v>156</v>
      </c>
      <c r="F703" s="64"/>
      <c r="G703" s="21"/>
      <c r="H703" s="21"/>
      <c r="I703" s="21"/>
      <c r="J703" s="21"/>
      <c r="K703" s="21"/>
      <c r="L703" s="21"/>
      <c r="M703" s="21"/>
    </row>
    <row r="704" spans="1:13" x14ac:dyDescent="0.25">
      <c r="A704" s="64">
        <v>3011</v>
      </c>
      <c r="B704" s="64" t="s">
        <v>15</v>
      </c>
      <c r="C704" s="64">
        <v>1</v>
      </c>
      <c r="D704" s="64">
        <v>1</v>
      </c>
      <c r="E704" s="71" t="s">
        <v>356</v>
      </c>
      <c r="F704" s="64"/>
      <c r="G704" s="21"/>
      <c r="H704" s="21"/>
      <c r="I704" s="21"/>
      <c r="J704" s="21"/>
      <c r="K704" s="21"/>
      <c r="L704" s="21"/>
      <c r="M704" s="21"/>
    </row>
    <row r="705" spans="1:13" ht="40.5" x14ac:dyDescent="0.25">
      <c r="A705" s="64"/>
      <c r="B705" s="64"/>
      <c r="C705" s="64"/>
      <c r="D705" s="64"/>
      <c r="E705" s="71" t="s">
        <v>180</v>
      </c>
      <c r="F705" s="64"/>
      <c r="G705" s="21"/>
      <c r="H705" s="21"/>
      <c r="I705" s="21"/>
      <c r="J705" s="21"/>
      <c r="K705" s="21"/>
      <c r="L705" s="21"/>
      <c r="M705" s="21"/>
    </row>
    <row r="706" spans="1:13" ht="51.75" customHeight="1" x14ac:dyDescent="0.25">
      <c r="A706" s="64">
        <v>3012</v>
      </c>
      <c r="B706" s="64"/>
      <c r="C706" s="64"/>
      <c r="D706" s="64"/>
      <c r="E706" s="71" t="s">
        <v>181</v>
      </c>
      <c r="F706" s="64"/>
      <c r="G706" s="21"/>
      <c r="H706" s="21"/>
      <c r="I706" s="21"/>
      <c r="J706" s="21"/>
      <c r="K706" s="21"/>
      <c r="L706" s="21"/>
      <c r="M706" s="21"/>
    </row>
    <row r="707" spans="1:13" x14ac:dyDescent="0.25">
      <c r="A707" s="64"/>
      <c r="B707" s="64" t="s">
        <v>15</v>
      </c>
      <c r="C707" s="64">
        <v>1</v>
      </c>
      <c r="D707" s="64">
        <v>2</v>
      </c>
      <c r="E707" s="71" t="s">
        <v>357</v>
      </c>
      <c r="F707" s="64"/>
      <c r="G707" s="21"/>
      <c r="H707" s="21"/>
      <c r="I707" s="21"/>
      <c r="J707" s="21"/>
      <c r="K707" s="21"/>
      <c r="L707" s="21"/>
      <c r="M707" s="21"/>
    </row>
    <row r="708" spans="1:13" ht="40.5" x14ac:dyDescent="0.25">
      <c r="A708" s="64"/>
      <c r="B708" s="64"/>
      <c r="C708" s="64"/>
      <c r="D708" s="64"/>
      <c r="E708" s="71" t="s">
        <v>180</v>
      </c>
      <c r="F708" s="64"/>
      <c r="G708" s="21"/>
      <c r="H708" s="21"/>
      <c r="I708" s="21"/>
      <c r="J708" s="21"/>
      <c r="K708" s="21"/>
      <c r="L708" s="21"/>
      <c r="M708" s="21"/>
    </row>
    <row r="709" spans="1:13" x14ac:dyDescent="0.25">
      <c r="A709" s="64"/>
      <c r="B709" s="64"/>
      <c r="C709" s="64"/>
      <c r="D709" s="64"/>
      <c r="E709" s="71" t="s">
        <v>181</v>
      </c>
      <c r="F709" s="64"/>
      <c r="G709" s="21"/>
      <c r="H709" s="21"/>
      <c r="I709" s="21"/>
      <c r="J709" s="21"/>
      <c r="K709" s="21"/>
      <c r="L709" s="21"/>
      <c r="M709" s="21"/>
    </row>
    <row r="710" spans="1:13" x14ac:dyDescent="0.25">
      <c r="A710" s="64">
        <v>3020</v>
      </c>
      <c r="B710" s="64" t="s">
        <v>15</v>
      </c>
      <c r="C710" s="64">
        <v>2</v>
      </c>
      <c r="D710" s="64">
        <v>0</v>
      </c>
      <c r="E710" s="71" t="s">
        <v>358</v>
      </c>
      <c r="F710" s="64"/>
      <c r="G710" s="21"/>
      <c r="H710" s="21"/>
      <c r="I710" s="21"/>
      <c r="J710" s="21"/>
      <c r="K710" s="21"/>
      <c r="L710" s="21"/>
      <c r="M710" s="21"/>
    </row>
    <row r="711" spans="1:13" ht="57" customHeight="1" x14ac:dyDescent="0.25">
      <c r="A711" s="64"/>
      <c r="B711" s="64"/>
      <c r="C711" s="64"/>
      <c r="D711" s="64"/>
      <c r="E711" s="71" t="s">
        <v>156</v>
      </c>
      <c r="F711" s="64"/>
      <c r="G711" s="21"/>
      <c r="H711" s="21"/>
      <c r="I711" s="21"/>
      <c r="J711" s="21"/>
      <c r="K711" s="21"/>
      <c r="L711" s="21"/>
      <c r="M711" s="21"/>
    </row>
    <row r="712" spans="1:13" x14ac:dyDescent="0.25">
      <c r="A712" s="64">
        <v>3021</v>
      </c>
      <c r="B712" s="64" t="s">
        <v>15</v>
      </c>
      <c r="C712" s="64">
        <v>2</v>
      </c>
      <c r="D712" s="64">
        <v>1</v>
      </c>
      <c r="E712" s="71" t="s">
        <v>358</v>
      </c>
      <c r="F712" s="64"/>
      <c r="G712" s="21"/>
      <c r="H712" s="21"/>
      <c r="I712" s="21"/>
      <c r="J712" s="21"/>
      <c r="K712" s="21"/>
      <c r="L712" s="21"/>
      <c r="M712" s="21"/>
    </row>
    <row r="713" spans="1:13" ht="40.5" x14ac:dyDescent="0.25">
      <c r="A713" s="64"/>
      <c r="B713" s="64"/>
      <c r="C713" s="64"/>
      <c r="D713" s="64"/>
      <c r="E713" s="71" t="s">
        <v>180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/>
      <c r="B714" s="64"/>
      <c r="C714" s="64"/>
      <c r="D714" s="64"/>
      <c r="E714" s="71" t="s">
        <v>181</v>
      </c>
      <c r="F714" s="64"/>
      <c r="G714" s="21"/>
      <c r="H714" s="21"/>
      <c r="I714" s="21"/>
      <c r="J714" s="21"/>
      <c r="K714" s="21"/>
      <c r="L714" s="21"/>
      <c r="M714" s="21"/>
    </row>
    <row r="715" spans="1:13" x14ac:dyDescent="0.25">
      <c r="A715" s="64">
        <v>3030</v>
      </c>
      <c r="B715" s="64" t="s">
        <v>15</v>
      </c>
      <c r="C715" s="64">
        <v>3</v>
      </c>
      <c r="D715" s="64">
        <v>0</v>
      </c>
      <c r="E715" s="71" t="s">
        <v>359</v>
      </c>
      <c r="F715" s="64"/>
      <c r="G715" s="21">
        <f t="shared" ref="G715:M715" si="60">G717</f>
        <v>2547</v>
      </c>
      <c r="H715" s="21">
        <f t="shared" si="60"/>
        <v>2547</v>
      </c>
      <c r="I715" s="21">
        <f t="shared" si="60"/>
        <v>0</v>
      </c>
      <c r="J715" s="21">
        <f t="shared" si="60"/>
        <v>662.07936507936506</v>
      </c>
      <c r="K715" s="21">
        <f t="shared" si="60"/>
        <v>1277.1587301587301</v>
      </c>
      <c r="L715" s="21">
        <f t="shared" si="60"/>
        <v>1902.1587301587301</v>
      </c>
      <c r="M715" s="21">
        <f t="shared" si="60"/>
        <v>2547</v>
      </c>
    </row>
    <row r="716" spans="1:13" x14ac:dyDescent="0.25">
      <c r="A716" s="64"/>
      <c r="B716" s="64"/>
      <c r="C716" s="64"/>
      <c r="D716" s="64"/>
      <c r="E716" s="71" t="s">
        <v>156</v>
      </c>
      <c r="F716" s="64"/>
      <c r="G716" s="21"/>
      <c r="H716" s="21"/>
      <c r="I716" s="21"/>
      <c r="J716" s="21"/>
      <c r="K716" s="21"/>
      <c r="L716" s="21"/>
      <c r="M716" s="21"/>
    </row>
    <row r="717" spans="1:13" x14ac:dyDescent="0.25">
      <c r="A717" s="64">
        <v>3031</v>
      </c>
      <c r="B717" s="64" t="s">
        <v>15</v>
      </c>
      <c r="C717" s="64">
        <v>3</v>
      </c>
      <c r="D717" s="64">
        <v>1</v>
      </c>
      <c r="E717" s="71" t="s">
        <v>359</v>
      </c>
      <c r="F717" s="64">
        <v>4239</v>
      </c>
      <c r="G717" s="21">
        <f>SUM(H717:I717)</f>
        <v>2547</v>
      </c>
      <c r="H717" s="21">
        <v>2547</v>
      </c>
      <c r="I717" s="21"/>
      <c r="J717" s="146">
        <v>662.07936507936506</v>
      </c>
      <c r="K717" s="146">
        <v>1277.1587301587301</v>
      </c>
      <c r="L717" s="146">
        <v>1902.1587301587301</v>
      </c>
      <c r="M717" s="146">
        <f>+G717</f>
        <v>2547</v>
      </c>
    </row>
    <row r="718" spans="1:13" x14ac:dyDescent="0.25">
      <c r="A718" s="64"/>
      <c r="B718" s="64"/>
      <c r="C718" s="64"/>
      <c r="D718" s="64"/>
      <c r="E718" s="71"/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3040</v>
      </c>
      <c r="B719" s="64" t="s">
        <v>15</v>
      </c>
      <c r="C719" s="64">
        <v>4</v>
      </c>
      <c r="D719" s="64">
        <v>0</v>
      </c>
      <c r="E719" s="71" t="s">
        <v>360</v>
      </c>
      <c r="F719" s="64"/>
      <c r="G719" s="21">
        <f>+G721</f>
        <v>41370</v>
      </c>
      <c r="H719" s="21">
        <f t="shared" ref="H719:M719" si="61">+H721</f>
        <v>41370</v>
      </c>
      <c r="I719" s="21">
        <f t="shared" si="61"/>
        <v>0</v>
      </c>
      <c r="J719" s="21">
        <f t="shared" si="61"/>
        <v>13887.857142857143</v>
      </c>
      <c r="K719" s="21">
        <f t="shared" si="61"/>
        <v>22855.714285714286</v>
      </c>
      <c r="L719" s="21">
        <f t="shared" si="61"/>
        <v>31968.214285714286</v>
      </c>
      <c r="M719" s="21">
        <f t="shared" si="61"/>
        <v>41370</v>
      </c>
    </row>
    <row r="720" spans="1:13" ht="56.25" customHeight="1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3041</v>
      </c>
      <c r="B721" s="64" t="s">
        <v>15</v>
      </c>
      <c r="C721" s="64">
        <v>4</v>
      </c>
      <c r="D721" s="64">
        <v>1</v>
      </c>
      <c r="E721" s="71" t="s">
        <v>360</v>
      </c>
      <c r="F721" s="64"/>
      <c r="G721" s="21">
        <f>+G723</f>
        <v>41370</v>
      </c>
      <c r="H721" s="21">
        <f t="shared" ref="H721:M721" si="62">+H723</f>
        <v>41370</v>
      </c>
      <c r="I721" s="21">
        <f t="shared" si="62"/>
        <v>0</v>
      </c>
      <c r="J721" s="21">
        <f t="shared" si="62"/>
        <v>13887.857142857143</v>
      </c>
      <c r="K721" s="21">
        <f t="shared" si="62"/>
        <v>22855.714285714286</v>
      </c>
      <c r="L721" s="21">
        <f t="shared" si="62"/>
        <v>31968.214285714286</v>
      </c>
      <c r="M721" s="21">
        <f t="shared" si="62"/>
        <v>41370</v>
      </c>
    </row>
    <row r="722" spans="1:13" ht="40.5" x14ac:dyDescent="0.25">
      <c r="A722" s="64"/>
      <c r="B722" s="64"/>
      <c r="C722" s="64"/>
      <c r="D722" s="64"/>
      <c r="E722" s="71" t="s">
        <v>180</v>
      </c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/>
      <c r="B723" s="64"/>
      <c r="C723" s="64"/>
      <c r="D723" s="64"/>
      <c r="E723" s="71" t="s">
        <v>587</v>
      </c>
      <c r="F723" s="64">
        <v>4729</v>
      </c>
      <c r="G723" s="21">
        <f>SUM(H723:I723)</f>
        <v>41370</v>
      </c>
      <c r="H723" s="21">
        <v>41370</v>
      </c>
      <c r="I723" s="21"/>
      <c r="J723" s="146">
        <v>13887.857142857143</v>
      </c>
      <c r="K723" s="146">
        <v>22855.714285714286</v>
      </c>
      <c r="L723" s="146">
        <v>31968.214285714286</v>
      </c>
      <c r="M723" s="146">
        <f>+G723</f>
        <v>41370</v>
      </c>
    </row>
    <row r="724" spans="1:13" x14ac:dyDescent="0.25">
      <c r="A724" s="64"/>
      <c r="B724" s="64"/>
      <c r="C724" s="64"/>
      <c r="D724" s="64"/>
      <c r="E724" s="71" t="s">
        <v>181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3050</v>
      </c>
      <c r="B725" s="64" t="s">
        <v>15</v>
      </c>
      <c r="C725" s="64">
        <v>5</v>
      </c>
      <c r="D725" s="64">
        <v>0</v>
      </c>
      <c r="E725" s="71" t="s">
        <v>361</v>
      </c>
      <c r="F725" s="64"/>
      <c r="G725" s="21"/>
      <c r="H725" s="21"/>
      <c r="I725" s="21"/>
      <c r="J725" s="21"/>
      <c r="K725" s="21"/>
      <c r="L725" s="21"/>
      <c r="M725" s="21"/>
    </row>
    <row r="726" spans="1:13" ht="60.75" customHeight="1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>
        <v>3051</v>
      </c>
      <c r="B727" s="64" t="s">
        <v>15</v>
      </c>
      <c r="C727" s="64">
        <v>5</v>
      </c>
      <c r="D727" s="64">
        <v>1</v>
      </c>
      <c r="E727" s="71" t="s">
        <v>361</v>
      </c>
      <c r="F727" s="64"/>
      <c r="G727" s="21"/>
      <c r="H727" s="21"/>
      <c r="I727" s="21"/>
      <c r="J727" s="21"/>
      <c r="K727" s="21"/>
      <c r="L727" s="21"/>
      <c r="M727" s="21"/>
    </row>
    <row r="728" spans="1:13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/>
      <c r="B729" s="64"/>
      <c r="C729" s="64"/>
      <c r="D729" s="64"/>
      <c r="E729" s="71" t="s">
        <v>181</v>
      </c>
      <c r="F729" s="64"/>
      <c r="G729" s="21"/>
      <c r="H729" s="21"/>
      <c r="I729" s="21"/>
      <c r="J729" s="21"/>
      <c r="K729" s="21"/>
      <c r="L729" s="21"/>
      <c r="M729" s="21"/>
    </row>
    <row r="730" spans="1:13" x14ac:dyDescent="0.25">
      <c r="A730" s="64">
        <v>3060</v>
      </c>
      <c r="B730" s="64" t="s">
        <v>15</v>
      </c>
      <c r="C730" s="64">
        <v>6</v>
      </c>
      <c r="D730" s="64">
        <v>0</v>
      </c>
      <c r="E730" s="71" t="s">
        <v>362</v>
      </c>
      <c r="F730" s="64"/>
      <c r="G730" s="21">
        <f t="shared" ref="G730:M730" si="63">G732</f>
        <v>1260</v>
      </c>
      <c r="H730" s="21">
        <f t="shared" si="63"/>
        <v>1260</v>
      </c>
      <c r="I730" s="21">
        <f t="shared" si="63"/>
        <v>0</v>
      </c>
      <c r="J730" s="21">
        <f t="shared" si="63"/>
        <v>310</v>
      </c>
      <c r="K730" s="21">
        <f t="shared" si="63"/>
        <v>620</v>
      </c>
      <c r="L730" s="21">
        <f t="shared" si="63"/>
        <v>935</v>
      </c>
      <c r="M730" s="21">
        <f t="shared" si="63"/>
        <v>1260</v>
      </c>
    </row>
    <row r="731" spans="1:13" ht="57.75" customHeight="1" x14ac:dyDescent="0.25">
      <c r="A731" s="64"/>
      <c r="B731" s="64"/>
      <c r="C731" s="64"/>
      <c r="D731" s="64"/>
      <c r="E731" s="71" t="s">
        <v>156</v>
      </c>
      <c r="F731" s="64"/>
      <c r="G731" s="21"/>
      <c r="H731" s="21"/>
      <c r="I731" s="21"/>
      <c r="J731" s="21"/>
      <c r="K731" s="21"/>
      <c r="L731" s="21"/>
      <c r="M731" s="21"/>
    </row>
    <row r="732" spans="1:13" x14ac:dyDescent="0.25">
      <c r="A732" s="64">
        <v>3061</v>
      </c>
      <c r="B732" s="64" t="s">
        <v>15</v>
      </c>
      <c r="C732" s="64">
        <v>6</v>
      </c>
      <c r="D732" s="64">
        <v>1</v>
      </c>
      <c r="E732" s="71" t="s">
        <v>362</v>
      </c>
      <c r="F732" s="64"/>
      <c r="G732" s="21">
        <f>+G734+G735+G736</f>
        <v>1260</v>
      </c>
      <c r="H732" s="21">
        <f t="shared" ref="H732:M732" si="64">+H734+H735+H736</f>
        <v>1260</v>
      </c>
      <c r="I732" s="21">
        <f t="shared" si="64"/>
        <v>0</v>
      </c>
      <c r="J732" s="21">
        <f t="shared" si="64"/>
        <v>310</v>
      </c>
      <c r="K732" s="21">
        <f t="shared" si="64"/>
        <v>620</v>
      </c>
      <c r="L732" s="21">
        <f t="shared" si="64"/>
        <v>935</v>
      </c>
      <c r="M732" s="21">
        <f t="shared" si="64"/>
        <v>1260</v>
      </c>
    </row>
    <row r="733" spans="1:13" ht="40.5" x14ac:dyDescent="0.25">
      <c r="A733" s="64"/>
      <c r="B733" s="64"/>
      <c r="C733" s="64"/>
      <c r="D733" s="64"/>
      <c r="E733" s="71" t="s">
        <v>180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/>
      <c r="B734" s="64"/>
      <c r="C734" s="64"/>
      <c r="D734" s="64"/>
      <c r="E734" s="71" t="s">
        <v>586</v>
      </c>
      <c r="F734" s="64">
        <v>4728</v>
      </c>
      <c r="G734" s="21">
        <f>SUM(H734:I734)</f>
        <v>1260</v>
      </c>
      <c r="H734" s="21">
        <v>1260</v>
      </c>
      <c r="I734" s="21"/>
      <c r="J734" s="146">
        <f>+G734/252*62</f>
        <v>310</v>
      </c>
      <c r="K734" s="146">
        <f>+G734/252*124</f>
        <v>620</v>
      </c>
      <c r="L734" s="146">
        <f>+G734/252*187</f>
        <v>935</v>
      </c>
      <c r="M734" s="146">
        <f>+G734</f>
        <v>1260</v>
      </c>
    </row>
    <row r="735" spans="1:13" ht="37.5" customHeight="1" x14ac:dyDescent="0.25">
      <c r="A735" s="64"/>
      <c r="B735" s="64"/>
      <c r="C735" s="64"/>
      <c r="D735" s="64"/>
      <c r="E735" s="9" t="s">
        <v>500</v>
      </c>
      <c r="F735" s="64" t="s">
        <v>90</v>
      </c>
      <c r="G735" s="21"/>
      <c r="H735" s="21"/>
      <c r="I735" s="21">
        <f>+G735</f>
        <v>0</v>
      </c>
      <c r="J735" s="146">
        <f>+G735/252*62</f>
        <v>0</v>
      </c>
      <c r="K735" s="146">
        <f>+G735/252*124</f>
        <v>0</v>
      </c>
      <c r="L735" s="146">
        <f>+G735/252*187</f>
        <v>0</v>
      </c>
      <c r="M735" s="146">
        <f>+G735</f>
        <v>0</v>
      </c>
    </row>
    <row r="736" spans="1:13" ht="27" x14ac:dyDescent="0.25">
      <c r="A736" s="64"/>
      <c r="B736" s="64"/>
      <c r="C736" s="64"/>
      <c r="D736" s="64"/>
      <c r="E736" s="71" t="s">
        <v>606</v>
      </c>
      <c r="F736" s="64" t="s">
        <v>80</v>
      </c>
      <c r="G736" s="21">
        <v>0</v>
      </c>
      <c r="H736" s="21">
        <f>+G736</f>
        <v>0</v>
      </c>
      <c r="I736" s="21"/>
      <c r="J736" s="146">
        <f>+G736/252*62</f>
        <v>0</v>
      </c>
      <c r="K736" s="146">
        <f>+G736/252*124</f>
        <v>0</v>
      </c>
      <c r="L736" s="146">
        <f>+G736/252*187</f>
        <v>0</v>
      </c>
      <c r="M736" s="146">
        <f>+G736</f>
        <v>0</v>
      </c>
    </row>
    <row r="737" spans="1:13" ht="36" customHeight="1" x14ac:dyDescent="0.25">
      <c r="A737" s="64">
        <v>3070</v>
      </c>
      <c r="B737" s="64" t="s">
        <v>15</v>
      </c>
      <c r="C737" s="64">
        <v>7</v>
      </c>
      <c r="D737" s="64">
        <v>0</v>
      </c>
      <c r="E737" s="71" t="s">
        <v>363</v>
      </c>
      <c r="F737" s="64"/>
      <c r="G737" s="21">
        <f t="shared" ref="G737:M737" si="65">G739+G740</f>
        <v>26500</v>
      </c>
      <c r="H737" s="21">
        <f t="shared" si="65"/>
        <v>26500</v>
      </c>
      <c r="I737" s="21">
        <f t="shared" si="65"/>
        <v>0</v>
      </c>
      <c r="J737" s="21">
        <f t="shared" si="65"/>
        <v>6519.8412698412694</v>
      </c>
      <c r="K737" s="21">
        <f t="shared" si="65"/>
        <v>15071.428571428571</v>
      </c>
      <c r="L737" s="21">
        <f t="shared" si="65"/>
        <v>20696.428571428569</v>
      </c>
      <c r="M737" s="21">
        <f t="shared" si="65"/>
        <v>26500</v>
      </c>
    </row>
    <row r="738" spans="1:13" ht="55.5" customHeight="1" x14ac:dyDescent="0.25">
      <c r="A738" s="64"/>
      <c r="B738" s="64"/>
      <c r="C738" s="64"/>
      <c r="D738" s="64"/>
      <c r="E738" s="71" t="s">
        <v>156</v>
      </c>
      <c r="F738" s="64"/>
      <c r="G738" s="21"/>
      <c r="H738" s="21"/>
      <c r="I738" s="21"/>
      <c r="J738" s="21"/>
      <c r="K738" s="21"/>
      <c r="L738" s="21"/>
      <c r="M738" s="21"/>
    </row>
    <row r="739" spans="1:13" ht="27" x14ac:dyDescent="0.25">
      <c r="A739" s="64">
        <v>3071</v>
      </c>
      <c r="B739" s="64" t="s">
        <v>15</v>
      </c>
      <c r="C739" s="64">
        <v>7</v>
      </c>
      <c r="D739" s="64">
        <v>1</v>
      </c>
      <c r="E739" s="71" t="s">
        <v>585</v>
      </c>
      <c r="F739" s="64"/>
      <c r="G739" s="21">
        <f t="shared" ref="G739:M739" si="66">G741+G742+G743+G744</f>
        <v>26500</v>
      </c>
      <c r="H739" s="21">
        <f t="shared" si="66"/>
        <v>26500</v>
      </c>
      <c r="I739" s="21">
        <f t="shared" si="66"/>
        <v>0</v>
      </c>
      <c r="J739" s="21">
        <f t="shared" si="66"/>
        <v>6519.8412698412694</v>
      </c>
      <c r="K739" s="21">
        <f t="shared" si="66"/>
        <v>15071.428571428571</v>
      </c>
      <c r="L739" s="21">
        <f t="shared" si="66"/>
        <v>20696.428571428569</v>
      </c>
      <c r="M739" s="21">
        <f t="shared" si="66"/>
        <v>26500</v>
      </c>
    </row>
    <row r="740" spans="1:13" ht="40.5" x14ac:dyDescent="0.25">
      <c r="A740" s="64"/>
      <c r="B740" s="64"/>
      <c r="C740" s="64"/>
      <c r="D740" s="64"/>
      <c r="E740" s="71" t="s">
        <v>180</v>
      </c>
      <c r="F740" s="64"/>
      <c r="G740" s="21"/>
      <c r="H740" s="21"/>
      <c r="I740" s="21"/>
      <c r="J740" s="21"/>
      <c r="K740" s="21"/>
      <c r="L740" s="21"/>
      <c r="M740" s="21"/>
    </row>
    <row r="741" spans="1:13" x14ac:dyDescent="0.25">
      <c r="A741" s="64"/>
      <c r="B741" s="64"/>
      <c r="C741" s="64"/>
      <c r="D741" s="64"/>
      <c r="E741" s="71" t="s">
        <v>167</v>
      </c>
      <c r="F741" s="64">
        <v>4239</v>
      </c>
      <c r="G741" s="21">
        <v>0</v>
      </c>
      <c r="H741" s="21">
        <f>+G741</f>
        <v>0</v>
      </c>
      <c r="I741" s="21"/>
      <c r="J741" s="146">
        <f>+G741/252*62</f>
        <v>0</v>
      </c>
      <c r="K741" s="146">
        <f>+G741/252*124</f>
        <v>0</v>
      </c>
      <c r="L741" s="146">
        <f>+G741/252*187</f>
        <v>0</v>
      </c>
      <c r="M741" s="146">
        <f>+G741</f>
        <v>0</v>
      </c>
    </row>
    <row r="742" spans="1:13" x14ac:dyDescent="0.25">
      <c r="A742" s="64"/>
      <c r="B742" s="64"/>
      <c r="C742" s="64"/>
      <c r="D742" s="64"/>
      <c r="E742" s="72" t="s">
        <v>583</v>
      </c>
      <c r="F742" s="64">
        <v>4261</v>
      </c>
      <c r="G742" s="21">
        <f>SUM(H742:I742)</f>
        <v>4000</v>
      </c>
      <c r="H742" s="21">
        <v>4000</v>
      </c>
      <c r="I742" s="21"/>
      <c r="J742" s="146">
        <f>+G742/252*62</f>
        <v>984.1269841269841</v>
      </c>
      <c r="K742" s="146">
        <v>4000</v>
      </c>
      <c r="L742" s="146">
        <v>4000</v>
      </c>
      <c r="M742" s="146">
        <f>+G742</f>
        <v>4000</v>
      </c>
    </row>
    <row r="743" spans="1:13" x14ac:dyDescent="0.25">
      <c r="A743" s="64"/>
      <c r="B743" s="64"/>
      <c r="C743" s="64"/>
      <c r="D743" s="64"/>
      <c r="E743" s="71" t="s">
        <v>584</v>
      </c>
      <c r="F743" s="64">
        <v>4729</v>
      </c>
      <c r="G743" s="21">
        <f>SUM(H743:I743)</f>
        <v>21000</v>
      </c>
      <c r="H743" s="21">
        <v>21000</v>
      </c>
      <c r="I743" s="21"/>
      <c r="J743" s="146">
        <f>+G743/252*62</f>
        <v>5166.6666666666661</v>
      </c>
      <c r="K743" s="146">
        <f>+G743/252*124</f>
        <v>10333.333333333332</v>
      </c>
      <c r="L743" s="146">
        <f>+G743/252*187</f>
        <v>15583.333333333332</v>
      </c>
      <c r="M743" s="146">
        <f>+G743</f>
        <v>21000</v>
      </c>
    </row>
    <row r="744" spans="1:13" ht="27" x14ac:dyDescent="0.25">
      <c r="A744" s="64"/>
      <c r="B744" s="64"/>
      <c r="C744" s="64"/>
      <c r="D744" s="64"/>
      <c r="E744" s="71" t="s">
        <v>606</v>
      </c>
      <c r="F744" s="64" t="s">
        <v>80</v>
      </c>
      <c r="G744" s="21">
        <f>SUM(H744:I744)</f>
        <v>1500</v>
      </c>
      <c r="H744" s="21">
        <v>1500</v>
      </c>
      <c r="I744" s="21"/>
      <c r="J744" s="146">
        <f>+G744/252*62</f>
        <v>369.04761904761904</v>
      </c>
      <c r="K744" s="146">
        <f>+G744/252*124</f>
        <v>738.09523809523807</v>
      </c>
      <c r="L744" s="146">
        <f>+G744/252*187</f>
        <v>1113.0952380952381</v>
      </c>
      <c r="M744" s="146">
        <f>+G744</f>
        <v>1500</v>
      </c>
    </row>
    <row r="745" spans="1:13" ht="54.75" customHeight="1" x14ac:dyDescent="0.25">
      <c r="A745" s="64"/>
      <c r="B745" s="64"/>
      <c r="C745" s="64"/>
      <c r="D745" s="64"/>
      <c r="E745" s="71"/>
      <c r="F745" s="64"/>
      <c r="G745" s="21"/>
      <c r="H745" s="21"/>
      <c r="I745" s="21"/>
      <c r="J745" s="21"/>
      <c r="K745" s="21"/>
      <c r="L745" s="21"/>
      <c r="M745" s="21"/>
    </row>
    <row r="746" spans="1:13" x14ac:dyDescent="0.25">
      <c r="A746" s="64">
        <v>3080</v>
      </c>
      <c r="B746" s="64" t="s">
        <v>15</v>
      </c>
      <c r="C746" s="64">
        <v>8</v>
      </c>
      <c r="D746" s="64">
        <v>0</v>
      </c>
      <c r="E746" s="71" t="s">
        <v>578</v>
      </c>
      <c r="F746" s="64"/>
      <c r="G746" s="21"/>
      <c r="H746" s="21"/>
      <c r="I746" s="21"/>
      <c r="J746" s="21"/>
      <c r="K746" s="21"/>
      <c r="L746" s="21"/>
      <c r="M746" s="21"/>
    </row>
    <row r="747" spans="1:13" ht="27" x14ac:dyDescent="0.25">
      <c r="A747" s="64"/>
      <c r="B747" s="64"/>
      <c r="C747" s="64"/>
      <c r="D747" s="64"/>
      <c r="E747" s="71" t="s">
        <v>364</v>
      </c>
      <c r="F747" s="64"/>
      <c r="G747" s="21"/>
      <c r="H747" s="21"/>
      <c r="I747" s="21"/>
      <c r="J747" s="21"/>
      <c r="K747" s="21"/>
      <c r="L747" s="21"/>
      <c r="M747" s="21"/>
    </row>
    <row r="748" spans="1:13" ht="35.25" customHeight="1" x14ac:dyDescent="0.25">
      <c r="A748" s="64">
        <v>3081</v>
      </c>
      <c r="B748" s="64" t="s">
        <v>15</v>
      </c>
      <c r="C748" s="64">
        <v>8</v>
      </c>
      <c r="D748" s="64">
        <v>1</v>
      </c>
      <c r="E748" s="71" t="s">
        <v>156</v>
      </c>
      <c r="F748" s="64"/>
      <c r="G748" s="21"/>
      <c r="H748" s="21"/>
      <c r="I748" s="21"/>
      <c r="J748" s="21"/>
      <c r="K748" s="21"/>
      <c r="L748" s="21"/>
      <c r="M748" s="21"/>
    </row>
    <row r="749" spans="1:13" ht="27" x14ac:dyDescent="0.25">
      <c r="A749" s="64"/>
      <c r="B749" s="64"/>
      <c r="C749" s="64"/>
      <c r="D749" s="64"/>
      <c r="E749" s="71" t="s">
        <v>364</v>
      </c>
      <c r="F749" s="64"/>
      <c r="G749" s="21"/>
      <c r="H749" s="21"/>
      <c r="I749" s="21"/>
      <c r="J749" s="21"/>
      <c r="K749" s="21"/>
      <c r="L749" s="21"/>
      <c r="M749" s="21"/>
    </row>
    <row r="750" spans="1:13" ht="34.5" customHeight="1" x14ac:dyDescent="0.25">
      <c r="A750" s="64">
        <v>3090</v>
      </c>
      <c r="B750" s="64" t="s">
        <v>15</v>
      </c>
      <c r="C750" s="64">
        <v>9</v>
      </c>
      <c r="D750" s="64">
        <v>0</v>
      </c>
      <c r="E750" s="71" t="s">
        <v>365</v>
      </c>
      <c r="F750" s="64"/>
      <c r="G750" s="21">
        <f>+G752</f>
        <v>0</v>
      </c>
      <c r="H750" s="21">
        <f t="shared" ref="H750:M750" si="67">+H752</f>
        <v>0</v>
      </c>
      <c r="I750" s="21">
        <f t="shared" si="67"/>
        <v>0</v>
      </c>
      <c r="J750" s="21">
        <f t="shared" si="67"/>
        <v>0</v>
      </c>
      <c r="K750" s="21">
        <f t="shared" si="67"/>
        <v>0</v>
      </c>
      <c r="L750" s="21">
        <f t="shared" si="67"/>
        <v>0</v>
      </c>
      <c r="M750" s="21">
        <f t="shared" si="67"/>
        <v>0</v>
      </c>
    </row>
    <row r="751" spans="1:13" ht="57" customHeight="1" x14ac:dyDescent="0.25">
      <c r="A751" s="64"/>
      <c r="B751" s="64"/>
      <c r="C751" s="64"/>
      <c r="D751" s="64"/>
      <c r="E751" s="71" t="s">
        <v>156</v>
      </c>
      <c r="F751" s="64"/>
      <c r="G751" s="21"/>
      <c r="H751" s="21"/>
      <c r="I751" s="21"/>
      <c r="J751" s="21"/>
      <c r="K751" s="21"/>
      <c r="L751" s="21"/>
      <c r="M751" s="21"/>
    </row>
    <row r="752" spans="1:13" ht="27" x14ac:dyDescent="0.25">
      <c r="A752" s="64">
        <v>3091</v>
      </c>
      <c r="B752" s="64" t="s">
        <v>15</v>
      </c>
      <c r="C752" s="64">
        <v>9</v>
      </c>
      <c r="D752" s="64">
        <v>1</v>
      </c>
      <c r="E752" s="71" t="s">
        <v>365</v>
      </c>
      <c r="F752" s="64"/>
      <c r="G752" s="21">
        <f>SUM(G754:G761)</f>
        <v>0</v>
      </c>
      <c r="H752" s="21">
        <f t="shared" ref="H752:M752" si="68">SUM(H754:H761)</f>
        <v>0</v>
      </c>
      <c r="I752" s="21">
        <f t="shared" si="68"/>
        <v>0</v>
      </c>
      <c r="J752" s="21">
        <f t="shared" si="68"/>
        <v>0</v>
      </c>
      <c r="K752" s="21">
        <f t="shared" si="68"/>
        <v>0</v>
      </c>
      <c r="L752" s="21">
        <f t="shared" si="68"/>
        <v>0</v>
      </c>
      <c r="M752" s="21">
        <f t="shared" si="68"/>
        <v>0</v>
      </c>
    </row>
    <row r="753" spans="1:13" ht="40.5" x14ac:dyDescent="0.25">
      <c r="A753" s="64"/>
      <c r="B753" s="64"/>
      <c r="C753" s="64"/>
      <c r="D753" s="64"/>
      <c r="E753" s="71" t="s">
        <v>180</v>
      </c>
      <c r="F753" s="64"/>
      <c r="G753" s="21"/>
      <c r="H753" s="21"/>
      <c r="I753" s="21"/>
      <c r="J753" s="21"/>
      <c r="K753" s="21"/>
      <c r="L753" s="21"/>
      <c r="M753" s="21"/>
    </row>
    <row r="754" spans="1:13" x14ac:dyDescent="0.25">
      <c r="A754" s="64"/>
      <c r="B754" s="64"/>
      <c r="C754" s="64"/>
      <c r="D754" s="64"/>
      <c r="E754" s="71" t="s">
        <v>577</v>
      </c>
      <c r="F754" s="64">
        <v>4111</v>
      </c>
      <c r="G754" s="21">
        <v>0</v>
      </c>
      <c r="H754" s="21">
        <f>+G754</f>
        <v>0</v>
      </c>
      <c r="I754" s="21"/>
      <c r="J754" s="146">
        <f t="shared" ref="J754:J761" si="69">+G754/252*62</f>
        <v>0</v>
      </c>
      <c r="K754" s="146">
        <f t="shared" ref="K754:K761" si="70">+G754/252*124</f>
        <v>0</v>
      </c>
      <c r="L754" s="146">
        <f t="shared" ref="L754:L761" si="71">+G754/252*187</f>
        <v>0</v>
      </c>
      <c r="M754" s="146">
        <f t="shared" ref="M754:M761" si="72">+G754</f>
        <v>0</v>
      </c>
    </row>
    <row r="755" spans="1:13" x14ac:dyDescent="0.25">
      <c r="A755" s="64"/>
      <c r="B755" s="64"/>
      <c r="C755" s="64"/>
      <c r="D755" s="64"/>
      <c r="E755" s="71" t="s">
        <v>578</v>
      </c>
      <c r="F755" s="64">
        <v>4212</v>
      </c>
      <c r="G755" s="21">
        <v>0</v>
      </c>
      <c r="H755" s="21">
        <f t="shared" ref="H755:H761" si="73">+G755</f>
        <v>0</v>
      </c>
      <c r="I755" s="21"/>
      <c r="J755" s="146">
        <f t="shared" si="69"/>
        <v>0</v>
      </c>
      <c r="K755" s="146">
        <f t="shared" si="70"/>
        <v>0</v>
      </c>
      <c r="L755" s="146">
        <f t="shared" si="71"/>
        <v>0</v>
      </c>
      <c r="M755" s="146">
        <f t="shared" si="72"/>
        <v>0</v>
      </c>
    </row>
    <row r="756" spans="1:13" x14ac:dyDescent="0.25">
      <c r="A756" s="64"/>
      <c r="B756" s="64"/>
      <c r="C756" s="64"/>
      <c r="D756" s="64"/>
      <c r="E756" s="71" t="s">
        <v>579</v>
      </c>
      <c r="F756" s="64">
        <v>4214</v>
      </c>
      <c r="G756" s="21">
        <v>0</v>
      </c>
      <c r="H756" s="21">
        <f t="shared" si="73"/>
        <v>0</v>
      </c>
      <c r="I756" s="21"/>
      <c r="J756" s="146">
        <f t="shared" si="69"/>
        <v>0</v>
      </c>
      <c r="K756" s="146">
        <f t="shared" si="70"/>
        <v>0</v>
      </c>
      <c r="L756" s="146">
        <f t="shared" si="71"/>
        <v>0</v>
      </c>
      <c r="M756" s="146">
        <f t="shared" si="72"/>
        <v>0</v>
      </c>
    </row>
    <row r="757" spans="1:13" x14ac:dyDescent="0.25">
      <c r="A757" s="64"/>
      <c r="B757" s="64"/>
      <c r="C757" s="64"/>
      <c r="D757" s="64"/>
      <c r="E757" s="71" t="s">
        <v>759</v>
      </c>
      <c r="F757" s="64" t="s">
        <v>50</v>
      </c>
      <c r="G757" s="21">
        <v>0</v>
      </c>
      <c r="H757" s="21">
        <f t="shared" si="73"/>
        <v>0</v>
      </c>
      <c r="I757" s="21"/>
      <c r="J757" s="146">
        <f t="shared" si="69"/>
        <v>0</v>
      </c>
      <c r="K757" s="146">
        <f t="shared" si="70"/>
        <v>0</v>
      </c>
      <c r="L757" s="146">
        <f t="shared" si="71"/>
        <v>0</v>
      </c>
      <c r="M757" s="146">
        <f t="shared" si="72"/>
        <v>0</v>
      </c>
    </row>
    <row r="758" spans="1:13" x14ac:dyDescent="0.25">
      <c r="A758" s="64"/>
      <c r="B758" s="64"/>
      <c r="C758" s="64"/>
      <c r="D758" s="64"/>
      <c r="E758" s="71" t="s">
        <v>580</v>
      </c>
      <c r="F758" s="64">
        <v>4216</v>
      </c>
      <c r="G758" s="21">
        <v>0</v>
      </c>
      <c r="H758" s="21">
        <f t="shared" si="73"/>
        <v>0</v>
      </c>
      <c r="I758" s="21"/>
      <c r="J758" s="146">
        <f t="shared" si="69"/>
        <v>0</v>
      </c>
      <c r="K758" s="146">
        <f t="shared" si="70"/>
        <v>0</v>
      </c>
      <c r="L758" s="146">
        <f t="shared" si="71"/>
        <v>0</v>
      </c>
      <c r="M758" s="146">
        <f t="shared" si="72"/>
        <v>0</v>
      </c>
    </row>
    <row r="759" spans="1:13" x14ac:dyDescent="0.25">
      <c r="A759" s="64"/>
      <c r="B759" s="64"/>
      <c r="C759" s="64"/>
      <c r="D759" s="64"/>
      <c r="E759" s="72" t="s">
        <v>581</v>
      </c>
      <c r="F759" s="64">
        <v>4261</v>
      </c>
      <c r="G759" s="21">
        <v>0</v>
      </c>
      <c r="H759" s="21">
        <f t="shared" si="73"/>
        <v>0</v>
      </c>
      <c r="I759" s="21"/>
      <c r="J759" s="146">
        <f t="shared" si="69"/>
        <v>0</v>
      </c>
      <c r="K759" s="146">
        <f t="shared" si="70"/>
        <v>0</v>
      </c>
      <c r="L759" s="146">
        <f t="shared" si="71"/>
        <v>0</v>
      </c>
      <c r="M759" s="146">
        <f t="shared" si="72"/>
        <v>0</v>
      </c>
    </row>
    <row r="760" spans="1:13" ht="55.5" customHeight="1" x14ac:dyDescent="0.25">
      <c r="A760" s="64"/>
      <c r="B760" s="64"/>
      <c r="C760" s="64"/>
      <c r="D760" s="64"/>
      <c r="E760" s="71" t="s">
        <v>563</v>
      </c>
      <c r="F760" s="64" t="s">
        <v>758</v>
      </c>
      <c r="G760" s="21">
        <v>0</v>
      </c>
      <c r="H760" s="21">
        <f t="shared" si="73"/>
        <v>0</v>
      </c>
      <c r="I760" s="21"/>
      <c r="J760" s="146">
        <f t="shared" si="69"/>
        <v>0</v>
      </c>
      <c r="K760" s="146">
        <f t="shared" si="70"/>
        <v>0</v>
      </c>
      <c r="L760" s="146">
        <f t="shared" si="71"/>
        <v>0</v>
      </c>
      <c r="M760" s="146">
        <f t="shared" si="72"/>
        <v>0</v>
      </c>
    </row>
    <row r="761" spans="1:13" ht="54" customHeight="1" x14ac:dyDescent="0.25">
      <c r="A761" s="64"/>
      <c r="B761" s="64"/>
      <c r="C761" s="64"/>
      <c r="D761" s="64"/>
      <c r="E761" s="71" t="s">
        <v>582</v>
      </c>
      <c r="F761" s="64">
        <v>4264</v>
      </c>
      <c r="G761" s="21">
        <v>0</v>
      </c>
      <c r="H761" s="21">
        <f t="shared" si="73"/>
        <v>0</v>
      </c>
      <c r="I761" s="21"/>
      <c r="J761" s="146">
        <f t="shared" si="69"/>
        <v>0</v>
      </c>
      <c r="K761" s="146">
        <f t="shared" si="70"/>
        <v>0</v>
      </c>
      <c r="L761" s="146">
        <f t="shared" si="71"/>
        <v>0</v>
      </c>
      <c r="M761" s="146">
        <f t="shared" si="72"/>
        <v>0</v>
      </c>
    </row>
    <row r="762" spans="1:13" ht="40.5" x14ac:dyDescent="0.25">
      <c r="A762" s="64">
        <v>3092</v>
      </c>
      <c r="B762" s="64" t="s">
        <v>15</v>
      </c>
      <c r="C762" s="64">
        <v>9</v>
      </c>
      <c r="D762" s="64">
        <v>2</v>
      </c>
      <c r="E762" s="71" t="s">
        <v>366</v>
      </c>
      <c r="F762" s="64"/>
      <c r="G762" s="21"/>
      <c r="H762" s="21"/>
      <c r="I762" s="21"/>
      <c r="J762" s="21"/>
      <c r="K762" s="21"/>
      <c r="L762" s="21"/>
      <c r="M762" s="21"/>
    </row>
    <row r="763" spans="1:13" ht="40.5" x14ac:dyDescent="0.25">
      <c r="A763" s="64"/>
      <c r="B763" s="64"/>
      <c r="C763" s="64"/>
      <c r="D763" s="64"/>
      <c r="E763" s="71" t="s">
        <v>180</v>
      </c>
      <c r="F763" s="64"/>
      <c r="G763" s="21"/>
      <c r="H763" s="21"/>
      <c r="I763" s="21"/>
      <c r="J763" s="21"/>
      <c r="K763" s="21"/>
      <c r="L763" s="21"/>
      <c r="M763" s="21"/>
    </row>
    <row r="764" spans="1:13" x14ac:dyDescent="0.25">
      <c r="A764" s="64"/>
      <c r="B764" s="64"/>
      <c r="C764" s="64"/>
      <c r="D764" s="64"/>
      <c r="E764" s="265"/>
      <c r="F764" s="64"/>
      <c r="G764" s="21"/>
      <c r="H764" s="21"/>
      <c r="I764" s="21"/>
      <c r="J764" s="21"/>
      <c r="K764" s="21"/>
      <c r="L764" s="21"/>
      <c r="M764" s="21"/>
    </row>
    <row r="765" spans="1:13" ht="46.5" customHeight="1" x14ac:dyDescent="0.25">
      <c r="A765" s="64"/>
      <c r="B765" s="64"/>
      <c r="C765" s="64"/>
      <c r="D765" s="64"/>
      <c r="E765" s="265"/>
      <c r="F765" s="64"/>
      <c r="G765" s="21"/>
      <c r="H765" s="21"/>
      <c r="I765" s="21"/>
      <c r="J765" s="21"/>
      <c r="K765" s="21"/>
      <c r="L765" s="21"/>
      <c r="M765" s="21"/>
    </row>
    <row r="766" spans="1:13" x14ac:dyDescent="0.25">
      <c r="A766" s="64">
        <v>3100</v>
      </c>
      <c r="B766" s="64" t="s">
        <v>16</v>
      </c>
      <c r="C766" s="64">
        <v>0</v>
      </c>
      <c r="D766" s="64">
        <v>0</v>
      </c>
      <c r="E766" s="71" t="s">
        <v>181</v>
      </c>
      <c r="F766" s="64"/>
      <c r="G766" s="21"/>
      <c r="H766" s="21"/>
      <c r="I766" s="21"/>
      <c r="J766" s="21"/>
      <c r="K766" s="21"/>
      <c r="L766" s="21"/>
      <c r="M766" s="21"/>
    </row>
    <row r="767" spans="1:13" ht="27" x14ac:dyDescent="0.25">
      <c r="A767" s="64">
        <v>3100</v>
      </c>
      <c r="B767" s="64" t="s">
        <v>16</v>
      </c>
      <c r="C767" s="64">
        <v>0</v>
      </c>
      <c r="D767" s="64">
        <v>0</v>
      </c>
      <c r="E767" s="74" t="s">
        <v>367</v>
      </c>
      <c r="F767" s="64"/>
      <c r="G767" s="21"/>
      <c r="H767" s="21">
        <f t="shared" ref="H767:M767" si="74">+H769</f>
        <v>346884.7</v>
      </c>
      <c r="I767" s="21">
        <f t="shared" si="74"/>
        <v>346884.7</v>
      </c>
      <c r="J767" s="21">
        <f t="shared" si="74"/>
        <v>85344.648412698414</v>
      </c>
      <c r="K767" s="21">
        <f t="shared" si="74"/>
        <v>170689.29682539683</v>
      </c>
      <c r="L767" s="21">
        <f t="shared" si="74"/>
        <v>257410.47182539685</v>
      </c>
      <c r="M767" s="21">
        <f t="shared" si="74"/>
        <v>346884.7</v>
      </c>
    </row>
    <row r="768" spans="1:13" x14ac:dyDescent="0.25">
      <c r="A768" s="64"/>
      <c r="B768" s="64"/>
      <c r="C768" s="64"/>
      <c r="D768" s="64"/>
      <c r="E768" s="71" t="s">
        <v>154</v>
      </c>
      <c r="F768" s="64"/>
      <c r="G768" s="21"/>
      <c r="H768" s="21"/>
      <c r="I768" s="21"/>
      <c r="J768" s="21"/>
      <c r="K768" s="21"/>
      <c r="L768" s="21"/>
      <c r="M768" s="21"/>
    </row>
    <row r="769" spans="1:13" ht="55.5" customHeight="1" x14ac:dyDescent="0.25">
      <c r="A769" s="64">
        <v>3112</v>
      </c>
      <c r="B769" s="64" t="s">
        <v>16</v>
      </c>
      <c r="C769" s="64">
        <v>1</v>
      </c>
      <c r="D769" s="64">
        <v>2</v>
      </c>
      <c r="E769" s="74" t="s">
        <v>368</v>
      </c>
      <c r="F769" s="64"/>
      <c r="G769" s="21"/>
      <c r="H769" s="21">
        <f t="shared" ref="H769:M769" si="75">+H772</f>
        <v>346884.7</v>
      </c>
      <c r="I769" s="21">
        <f t="shared" si="75"/>
        <v>346884.7</v>
      </c>
      <c r="J769" s="21">
        <f t="shared" si="75"/>
        <v>85344.648412698414</v>
      </c>
      <c r="K769" s="21">
        <f t="shared" si="75"/>
        <v>170689.29682539683</v>
      </c>
      <c r="L769" s="21">
        <f t="shared" si="75"/>
        <v>257410.47182539685</v>
      </c>
      <c r="M769" s="21">
        <f t="shared" si="75"/>
        <v>346884.7</v>
      </c>
    </row>
    <row r="770" spans="1:13" x14ac:dyDescent="0.25">
      <c r="A770" s="64"/>
      <c r="B770" s="64"/>
      <c r="C770" s="64"/>
      <c r="D770" s="64"/>
      <c r="E770" s="71" t="s">
        <v>156</v>
      </c>
      <c r="F770" s="64"/>
      <c r="G770" s="21"/>
      <c r="H770" s="21"/>
      <c r="I770" s="21"/>
      <c r="J770" s="21"/>
      <c r="K770" s="21"/>
      <c r="L770" s="21"/>
      <c r="M770" s="21"/>
    </row>
    <row r="771" spans="1:13" ht="40.5" x14ac:dyDescent="0.25">
      <c r="A771" s="64"/>
      <c r="B771" s="64"/>
      <c r="C771" s="64"/>
      <c r="D771" s="64"/>
      <c r="E771" s="71" t="s">
        <v>180</v>
      </c>
      <c r="F771" s="64"/>
      <c r="G771" s="21"/>
      <c r="H771" s="21"/>
      <c r="I771" s="21"/>
      <c r="J771" s="21"/>
      <c r="K771" s="21"/>
      <c r="L771" s="21"/>
      <c r="M771" s="21"/>
    </row>
    <row r="772" spans="1:13" x14ac:dyDescent="0.25">
      <c r="A772" s="64"/>
      <c r="B772" s="64"/>
      <c r="C772" s="64"/>
      <c r="D772" s="64"/>
      <c r="E772" s="71" t="s">
        <v>576</v>
      </c>
      <c r="F772" s="64">
        <v>4891</v>
      </c>
      <c r="G772" s="21"/>
      <c r="H772" s="21">
        <f>+I772</f>
        <v>346884.7</v>
      </c>
      <c r="I772" s="21">
        <v>346884.7</v>
      </c>
      <c r="J772" s="146">
        <f>+I772/252*62</f>
        <v>85344.648412698414</v>
      </c>
      <c r="K772" s="146">
        <f>+I772/252*124</f>
        <v>170689.29682539683</v>
      </c>
      <c r="L772" s="146">
        <f>+I772/252*187</f>
        <v>257410.47182539685</v>
      </c>
      <c r="M772" s="146">
        <f>+I772</f>
        <v>346884.7</v>
      </c>
    </row>
    <row r="773" spans="1:13" x14ac:dyDescent="0.25">
      <c r="I773" s="153"/>
    </row>
    <row r="775" spans="1:13" x14ac:dyDescent="0.25">
      <c r="G775" s="266"/>
    </row>
    <row r="776" spans="1:13" x14ac:dyDescent="0.25">
      <c r="I776" s="153"/>
      <c r="J776" s="153"/>
      <c r="K776" s="153"/>
      <c r="L776" s="153"/>
      <c r="M776" s="153"/>
    </row>
    <row r="779" spans="1:13" x14ac:dyDescent="0.25">
      <c r="G779" s="153"/>
      <c r="H779" s="153"/>
      <c r="I779" s="153"/>
      <c r="J779" s="153"/>
      <c r="K779" s="153"/>
      <c r="L779" s="153"/>
      <c r="M779" s="153"/>
    </row>
  </sheetData>
  <protectedRanges>
    <protectedRange sqref="M101:M102" name="Range1"/>
    <protectedRange sqref="H717 H723" name="Range22"/>
    <protectedRange sqref="H37" name="Range2_1"/>
    <protectedRange sqref="I586 H584:H585" name="Range17"/>
    <protectedRange sqref="H734" name="Range23"/>
    <protectedRange sqref="I717 I723" name="Range22_1"/>
    <protectedRange sqref="H686:I686" name="Range20_1"/>
    <protectedRange sqref="H627:I627" name="Range18_1"/>
    <protectedRange sqref="H400:I401 H394:H399" name="Range12_1"/>
    <protectedRange sqref="H17:I36 H42:I42" name="Range2_1_1"/>
    <protectedRange sqref="H92:I93 H103:I103 H99 H100:I100" name="Range3_1"/>
    <protectedRange sqref="H156:I156 H152:H154" name="Range5_1"/>
    <protectedRange sqref="H364:I365" name="Range11_1"/>
    <protectedRange sqref="H427 H428:I432 H456:I457 H443:I451 H453:I453" name="Range13_1"/>
    <protectedRange sqref="H587:I587 I584:I585 H586 H558:H559 H565:I565 H564 H609:I609" name="Range17_1"/>
    <protectedRange sqref="H742:I744 I734" name="Range23_1"/>
    <protectedRange sqref="H636" name="Range17_2"/>
    <protectedRange sqref="J17:M29 J36:M44 M35 J31:M34 M30" name="Range1_1"/>
    <protectedRange sqref="J74:M81" name="Range1_2"/>
    <protectedRange sqref="J92:M92 M93" name="Range1_4"/>
    <protectedRange sqref="J99:M100" name="Range1_5"/>
    <protectedRange sqref="M103:M107" name="Range1_6"/>
    <protectedRange sqref="J152:M156" name="Range1_7"/>
    <protectedRange sqref="J277:M282" name="Range1_8"/>
    <protectedRange sqref="J344:M344" name="Range1_9"/>
    <protectedRange sqref="J355:M365 K354:M354" name="Range1_10"/>
    <protectedRange sqref="J394:M394" name="Range1_11"/>
    <protectedRange sqref="J395:M401" name="Range1_12"/>
    <protectedRange sqref="J427:M432" name="Range1_13"/>
    <protectedRange sqref="J443:M457" name="Range1_14"/>
    <protectedRange sqref="J539:M539" name="Range1_15"/>
    <protectedRange sqref="J540:M546" name="Range1_16"/>
    <protectedRange sqref="J552:M555" name="Range1_17"/>
    <protectedRange sqref="J558:M559" name="Range1_18"/>
    <protectedRange sqref="J564:M565 J772:M772" name="Range1_19"/>
    <protectedRange sqref="J583:M587" name="Range1_20"/>
    <protectedRange sqref="J610:M610 M609" name="Range1_21"/>
    <protectedRange sqref="J627:M630" name="Range1_22"/>
    <protectedRange sqref="J636:M636" name="Range1_23"/>
    <protectedRange sqref="J686:M686" name="Range1_24"/>
    <protectedRange sqref="J717:M717" name="Range1_25"/>
    <protectedRange sqref="J723:M723" name="Range1_26"/>
    <protectedRange sqref="J734:M736" name="Range1_27"/>
    <protectedRange sqref="J741:M744" name="Range1_28"/>
    <protectedRange sqref="J754:M761" name="Range1_29"/>
    <protectedRange sqref="J107:L107 J103:L103" name="Range1_3"/>
    <protectedRange sqref="J609:L609" name="Range1_30"/>
    <protectedRange sqref="J35:L35" name="Range1_31"/>
    <protectedRange sqref="J30:L30" name="Range1_32"/>
    <protectedRange sqref="J93:L93" name="Range1_33"/>
  </protectedRanges>
  <autoFilter ref="A10:M772" xr:uid="{00000000-0009-0000-0000-000005000000}"/>
  <mergeCells count="15">
    <mergeCell ref="D8:D9"/>
    <mergeCell ref="E8:E9"/>
    <mergeCell ref="E6:G6"/>
    <mergeCell ref="A7:M7"/>
    <mergeCell ref="J8:M8"/>
    <mergeCell ref="F8:F9"/>
    <mergeCell ref="C8:C9"/>
    <mergeCell ref="G8:G9"/>
    <mergeCell ref="H8:I8"/>
    <mergeCell ref="J1:M1"/>
    <mergeCell ref="J2:M2"/>
    <mergeCell ref="J3:M3"/>
    <mergeCell ref="J4:M4"/>
    <mergeCell ref="A8:A9"/>
    <mergeCell ref="B8:B9"/>
  </mergeCells>
  <pageMargins left="1.45" right="0.2" top="0.25" bottom="0.25" header="0" footer="0"/>
  <pageSetup paperSize="9" scale="5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39" t="s">
        <v>912</v>
      </c>
      <c r="B2" s="339"/>
      <c r="C2" s="339"/>
      <c r="D2" s="339"/>
      <c r="E2" s="339"/>
      <c r="F2" s="339"/>
      <c r="G2" s="339"/>
      <c r="H2" s="339"/>
      <c r="I2" s="339"/>
    </row>
    <row r="3" spans="1:9" ht="15" customHeight="1" x14ac:dyDescent="0.3">
      <c r="A3" s="339"/>
      <c r="B3" s="339"/>
      <c r="C3" s="339"/>
      <c r="D3" s="339"/>
      <c r="E3" s="339"/>
      <c r="F3" s="339"/>
      <c r="G3" s="339"/>
      <c r="H3" s="339"/>
      <c r="I3" s="339"/>
    </row>
    <row r="4" spans="1:9" ht="15" customHeight="1" x14ac:dyDescent="0.3">
      <c r="A4" s="339"/>
      <c r="B4" s="339"/>
      <c r="C4" s="339"/>
      <c r="D4" s="339"/>
      <c r="E4" s="339"/>
      <c r="F4" s="339"/>
      <c r="G4" s="339"/>
      <c r="H4" s="339"/>
      <c r="I4" s="339"/>
    </row>
    <row r="5" spans="1:9" ht="16.5" customHeight="1" x14ac:dyDescent="0.3">
      <c r="A5" s="339"/>
      <c r="B5" s="339"/>
      <c r="C5" s="339"/>
      <c r="D5" s="339"/>
      <c r="E5" s="339"/>
      <c r="F5" s="339"/>
      <c r="G5" s="339"/>
      <c r="H5" s="339"/>
      <c r="I5" s="339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0" t="s">
        <v>870</v>
      </c>
      <c r="I7" s="341"/>
    </row>
    <row r="8" spans="1:9" ht="15" customHeight="1" x14ac:dyDescent="0.3">
      <c r="A8" s="171"/>
      <c r="B8" s="172"/>
      <c r="C8" s="173" t="s">
        <v>871</v>
      </c>
      <c r="D8" s="342" t="s">
        <v>872</v>
      </c>
      <c r="E8" s="343"/>
      <c r="F8" s="173" t="s">
        <v>1008</v>
      </c>
      <c r="G8" s="342" t="s">
        <v>873</v>
      </c>
      <c r="H8" s="344"/>
      <c r="I8" s="343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+'5.Havelurd '!D13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5" t="s">
        <v>869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7"/>
    </row>
    <row r="2" spans="1:18" s="19" customFormat="1" ht="13.5" customHeight="1" x14ac:dyDescent="0.25">
      <c r="A2" s="348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50"/>
    </row>
    <row r="3" spans="1:18" s="19" customFormat="1" ht="13.5" customHeight="1" x14ac:dyDescent="0.25">
      <c r="A3" s="348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50"/>
    </row>
    <row r="4" spans="1:18" s="19" customFormat="1" ht="13.5" customHeight="1" x14ac:dyDescent="0.25">
      <c r="A4" s="348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50"/>
    </row>
    <row r="5" spans="1:18" ht="59.25" customHeight="1" x14ac:dyDescent="0.25">
      <c r="A5" s="348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50"/>
    </row>
    <row r="6" spans="1:18" ht="51" customHeight="1" x14ac:dyDescent="0.25">
      <c r="A6" s="351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3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27" t="s">
        <v>143</v>
      </c>
      <c r="B8" s="328" t="s">
        <v>144</v>
      </c>
      <c r="C8" s="335" t="s">
        <v>145</v>
      </c>
      <c r="D8" s="329" t="s">
        <v>146</v>
      </c>
      <c r="E8" s="354" t="s">
        <v>147</v>
      </c>
      <c r="F8" s="334" t="s">
        <v>148</v>
      </c>
      <c r="G8" s="155" t="s">
        <v>871</v>
      </c>
      <c r="H8" s="356" t="s">
        <v>872</v>
      </c>
      <c r="I8" s="357"/>
      <c r="J8" s="155" t="s">
        <v>1008</v>
      </c>
      <c r="K8" s="358" t="s">
        <v>154</v>
      </c>
      <c r="L8" s="359"/>
      <c r="M8" s="356" t="s">
        <v>873</v>
      </c>
      <c r="N8" s="360"/>
      <c r="O8" s="357"/>
    </row>
    <row r="9" spans="1:18" ht="113.25" customHeight="1" x14ac:dyDescent="0.25">
      <c r="A9" s="327"/>
      <c r="B9" s="327"/>
      <c r="C9" s="327"/>
      <c r="D9" s="327"/>
      <c r="E9" s="355"/>
      <c r="F9" s="334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5545397.4277999997</v>
      </c>
      <c r="K11" s="160">
        <f t="shared" si="0"/>
        <v>4611821.8119999999</v>
      </c>
      <c r="L11" s="160">
        <f>L12+L130+L165+L221+L356+L410+L465+L539+L637+L706</f>
        <v>1280460.3157999995</v>
      </c>
      <c r="M11" s="160">
        <f t="shared" si="0"/>
        <v>996618.68999999925</v>
      </c>
      <c r="N11" s="160">
        <f t="shared" si="0"/>
        <v>912103.35679999972</v>
      </c>
      <c r="O11" s="160">
        <f t="shared" si="0"/>
        <v>-598383.58720000007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810330.76199999964</v>
      </c>
      <c r="K12" s="160">
        <f t="shared" si="1"/>
        <v>780678.36199999962</v>
      </c>
      <c r="L12" s="160">
        <f t="shared" si="1"/>
        <v>29652.400000000001</v>
      </c>
      <c r="M12" s="160">
        <f t="shared" si="1"/>
        <v>95399.48219999946</v>
      </c>
      <c r="N12" s="160">
        <f t="shared" si="1"/>
        <v>6535.1909999994896</v>
      </c>
      <c r="O12" s="160">
        <f t="shared" si="1"/>
        <v>42646.661999999495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676420.76199999964</v>
      </c>
      <c r="K14" s="160">
        <f t="shared" si="2"/>
        <v>658928.36199999962</v>
      </c>
      <c r="L14" s="160">
        <f t="shared" si="2"/>
        <v>17492.400000000001</v>
      </c>
      <c r="M14" s="160">
        <f t="shared" si="2"/>
        <v>156032.46819999945</v>
      </c>
      <c r="N14" s="160">
        <f t="shared" si="2"/>
        <v>58252.790999999495</v>
      </c>
      <c r="O14" s="160">
        <f t="shared" si="2"/>
        <v>58614.2619999995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676420.76199999964</v>
      </c>
      <c r="K16" s="160">
        <f t="shared" si="3"/>
        <v>658928.36199999962</v>
      </c>
      <c r="L16" s="160">
        <f t="shared" si="3"/>
        <v>17492.400000000001</v>
      </c>
      <c r="M16" s="160">
        <f t="shared" si="3"/>
        <v>156032.46819999945</v>
      </c>
      <c r="N16" s="160">
        <f t="shared" si="3"/>
        <v>58252.790999999495</v>
      </c>
      <c r="O16" s="160">
        <f t="shared" si="3"/>
        <v>58614.2619999995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675558.36199999962</v>
      </c>
      <c r="K18" s="160">
        <f t="shared" si="4"/>
        <v>658928.36199999962</v>
      </c>
      <c r="L18" s="160">
        <f t="shared" si="4"/>
        <v>16630</v>
      </c>
      <c r="M18" s="160">
        <f t="shared" si="4"/>
        <v>157533.14419999946</v>
      </c>
      <c r="N18" s="160">
        <f t="shared" si="4"/>
        <v>58890.390999999494</v>
      </c>
      <c r="O18" s="160">
        <f t="shared" si="4"/>
        <v>60254.361999999499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+'6.Gorcarakan ev tntesagitakan'!G17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+'6.Gorcarakan ev tntesagitakan'!G18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+'6.Gorcarakan ev tntesagitakan'!G19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+'6.Gorcarakan ev tntesagitakan'!G20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+'6.Gorcarakan ev tntesagitakan'!G21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+'6.Gorcarakan ev tntesagitakan'!G22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+'6.Gorcarakan ev tntesagitakan'!G23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+'6.Gorcarakan ev tntesagitakan'!G24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+'6.Gorcarakan ev tntesagitakan'!G25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+'6.Gorcarakan ev tntesagitakan'!G26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+'6.Gorcarakan ev tntesagitakan'!G27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+'6.Gorcarakan ev tntesagitakan'!G28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+'6.Gorcarakan ev tntesagitakan'!G29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+'6.Gorcarakan ev tntesagitakan'!G30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15000</v>
      </c>
      <c r="K34" s="21">
        <f>+'6.Gorcarakan ev tntesagitakan'!G31</f>
        <v>15000</v>
      </c>
      <c r="L34" s="21"/>
      <c r="M34" s="21">
        <f t="shared" si="6"/>
        <v>-266.18900000000031</v>
      </c>
      <c r="N34" s="21">
        <f t="shared" si="7"/>
        <v>-3000</v>
      </c>
      <c r="O34" s="21">
        <f t="shared" si="8"/>
        <v>-3000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+'6.Gorcarakan ev tntesagitakan'!G33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+'6.Gorcarakan ev tntesagitakan'!G34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+'6.Gorcarakan ev tntesagitakan'!G35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+'6.Gorcarakan ev tntesagitakan'!G36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+'6.Gorcarakan ev tntesagitakan'!G37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+'6.Gorcarakan ev tntesagitakan'!G38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+'6.Gorcarakan ev tntesagitakan'!G39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+'6.Gorcarakan ev tntesagitakan'!G41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+'6.Gorcarakan ev tntesagitakan'!G42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+'6.Gorcarakan ev tntesagitakan'!G43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+'6.Gorcarakan ev tntesagitakan'!G44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+'6.Gorcarakan ev tntesagitakan'!G40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+'6.Gorcarakan ev tntesagitakan'!G74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+'6.Gorcarakan ev tntesagitakan'!G75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+'6.Gorcarakan ev tntesagitakan'!G76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+'6.Gorcarakan ev tntesagitakan'!G77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+'6.Gorcarakan ev tntesagitakan'!G79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+'6.Gorcarakan ev tntesagitakan'!G80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+'6.Gorcarakan ev tntesagitakan'!G78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+'6.Gorcarakan ev tntesagitakan'!G81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+'6.Gorcarakan ev tntesagitakan'!G92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+'6.Gorcarakan ev tntesagitakan'!G93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115000</v>
      </c>
      <c r="K100" s="160">
        <f t="shared" si="18"/>
        <v>115000</v>
      </c>
      <c r="L100" s="160">
        <f t="shared" si="18"/>
        <v>0</v>
      </c>
      <c r="M100" s="160">
        <f t="shared" si="18"/>
        <v>-58773.222999999984</v>
      </c>
      <c r="N100" s="160">
        <f t="shared" si="18"/>
        <v>-38962.200000000004</v>
      </c>
      <c r="O100" s="160">
        <f t="shared" si="18"/>
        <v>-462.20000000000164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115000</v>
      </c>
      <c r="K102" s="21">
        <f t="shared" si="19"/>
        <v>115000</v>
      </c>
      <c r="L102" s="21">
        <f t="shared" si="19"/>
        <v>0</v>
      </c>
      <c r="M102" s="21">
        <f t="shared" si="19"/>
        <v>-58773.222999999984</v>
      </c>
      <c r="N102" s="21">
        <f t="shared" si="19"/>
        <v>-38962.200000000004</v>
      </c>
      <c r="O102" s="21">
        <f t="shared" si="19"/>
        <v>-462.20000000000164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+'6.Gorcarakan ev tntesagitakan'!G99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+'6.Gorcarakan ev tntesagitakan'!G100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90000</v>
      </c>
      <c r="K108" s="160">
        <f t="shared" si="21"/>
        <v>90000</v>
      </c>
      <c r="L108" s="160">
        <f t="shared" si="21"/>
        <v>0</v>
      </c>
      <c r="M108" s="160">
        <f t="shared" si="21"/>
        <v>-61054.397999999986</v>
      </c>
      <c r="N108" s="160">
        <f t="shared" si="21"/>
        <v>-40000</v>
      </c>
      <c r="O108" s="160">
        <f t="shared" si="21"/>
        <v>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90000</v>
      </c>
      <c r="K109" s="21">
        <f>+'6.Gorcarakan ev tntesagitakan'!G103</f>
        <v>90000</v>
      </c>
      <c r="L109" s="21"/>
      <c r="M109" s="21">
        <f>+J109-G109</f>
        <v>-61054.397999999986</v>
      </c>
      <c r="N109" s="21">
        <f>+J109-H109</f>
        <v>-40000</v>
      </c>
      <c r="O109" s="21">
        <f>+J109-I109</f>
        <v>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10000</v>
      </c>
      <c r="K113" s="21">
        <f>+'6.Gorcarakan ev tntesagitakan'!G107</f>
        <v>10000</v>
      </c>
      <c r="L113" s="21"/>
      <c r="M113" s="21">
        <f>+J113-G113</f>
        <v>10000</v>
      </c>
      <c r="N113" s="21">
        <f>+J113-H113</f>
        <v>10000</v>
      </c>
      <c r="O113" s="21">
        <f>+J113-I113</f>
        <v>-30000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+'6.Gorcarakan ev tntesagitakan'!G152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+'6.Gorcarakan ev tntesagitakan'!G153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+'6.Gorcarakan ev tntesagitakan'!G155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+'6.Gorcarakan ev tntesagitakan'!G156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-309301.80420000013</v>
      </c>
      <c r="K221" s="160">
        <f t="shared" si="29"/>
        <v>137745.54999999999</v>
      </c>
      <c r="L221" s="160">
        <f t="shared" si="29"/>
        <v>-447047.35420000018</v>
      </c>
      <c r="M221" s="160">
        <f t="shared" si="29"/>
        <v>-1416297.5299000002</v>
      </c>
      <c r="N221" s="160">
        <f t="shared" si="29"/>
        <v>-641404.8041999999</v>
      </c>
      <c r="O221" s="160">
        <f t="shared" si="29"/>
        <v>-1975075.3192000003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2144776.1957999999</v>
      </c>
      <c r="K281" s="160">
        <f t="shared" si="30"/>
        <v>137745.54999999999</v>
      </c>
      <c r="L281" s="160">
        <f t="shared" si="30"/>
        <v>2007030.6457999998</v>
      </c>
      <c r="M281" s="160">
        <f t="shared" si="30"/>
        <v>286578.75999999972</v>
      </c>
      <c r="N281" s="160">
        <f t="shared" si="30"/>
        <v>1637713.9957999999</v>
      </c>
      <c r="O281" s="160">
        <f t="shared" si="30"/>
        <v>304043.48079999967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2144776.1957999999</v>
      </c>
      <c r="K283" s="160">
        <f t="shared" si="31"/>
        <v>137745.54999999999</v>
      </c>
      <c r="L283" s="160">
        <f t="shared" si="31"/>
        <v>2007030.6457999998</v>
      </c>
      <c r="M283" s="160">
        <f t="shared" si="31"/>
        <v>286578.75999999972</v>
      </c>
      <c r="N283" s="160">
        <f t="shared" si="31"/>
        <v>1637713.9957999999</v>
      </c>
      <c r="O283" s="160">
        <f t="shared" si="31"/>
        <v>304043.48079999967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3000</v>
      </c>
      <c r="K285" s="21">
        <f>+'6.Gorcarakan ev tntesagitakan'!G277</f>
        <v>3000</v>
      </c>
      <c r="L285" s="21"/>
      <c r="M285" s="21">
        <f t="shared" ref="M285:M291" si="32">+J285-G285</f>
        <v>780</v>
      </c>
      <c r="N285" s="21">
        <f t="shared" ref="N285:N291" si="33">+J285-H285</f>
        <v>0</v>
      </c>
      <c r="O285" s="21">
        <f t="shared" ref="O285:O291" si="34">+J285-I285</f>
        <v>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124740.55</v>
      </c>
      <c r="K286" s="21">
        <f>+'6.Gorcarakan ev tntesagitakan'!G278</f>
        <v>124740.55</v>
      </c>
      <c r="L286" s="21"/>
      <c r="M286" s="21">
        <f>+J286-G286</f>
        <v>-18583.592799999999</v>
      </c>
      <c r="N286" s="21">
        <f>+J286-H286</f>
        <v>-25259.449999999997</v>
      </c>
      <c r="O286" s="21">
        <f>+J286-I286</f>
        <v>-51719.45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10005</v>
      </c>
      <c r="K287" s="21">
        <f>+'6.Gorcarakan ev tntesagitakan'!G279</f>
        <v>10005</v>
      </c>
      <c r="L287" s="21"/>
      <c r="M287" s="21">
        <f t="shared" si="32"/>
        <v>-800.20000000000073</v>
      </c>
      <c r="N287" s="21">
        <f t="shared" si="33"/>
        <v>-6995</v>
      </c>
      <c r="O287" s="21">
        <f t="shared" si="34"/>
        <v>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1445884.0987999998</v>
      </c>
      <c r="K288" s="21"/>
      <c r="L288" s="21">
        <f>+'6.Gorcarakan ev tntesagitakan'!G280</f>
        <v>1445884.0987999998</v>
      </c>
      <c r="M288" s="21">
        <f>+J288-G288</f>
        <v>651477.2407999998</v>
      </c>
      <c r="N288" s="21">
        <f>+J288-H288</f>
        <v>1128821.8987999998</v>
      </c>
      <c r="O288" s="21">
        <f>+J288-I288</f>
        <v>-41358.416200000327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+'6.Gorcarakan ev tntesagitakan'!G281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52118.197</v>
      </c>
      <c r="K291" s="21"/>
      <c r="L291" s="21">
        <f>+'6.Gorcarakan ev tntesagitakan'!G282</f>
        <v>52118.197</v>
      </c>
      <c r="M291" s="21">
        <f t="shared" si="32"/>
        <v>26776.962</v>
      </c>
      <c r="N291" s="21">
        <f t="shared" si="33"/>
        <v>32118.197</v>
      </c>
      <c r="O291" s="21">
        <f t="shared" si="34"/>
        <v>-28812.002999999997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+'6.Gorcarakan ev tntesagitakan'!G344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696330.04600000032</v>
      </c>
      <c r="K356" s="160">
        <f t="shared" si="40"/>
        <v>687180.04600000032</v>
      </c>
      <c r="L356" s="160">
        <f t="shared" si="40"/>
        <v>9150</v>
      </c>
      <c r="M356" s="160">
        <f t="shared" si="40"/>
        <v>187879.71850000019</v>
      </c>
      <c r="N356" s="160">
        <f t="shared" si="40"/>
        <v>72225.146000000212</v>
      </c>
      <c r="O356" s="160">
        <f t="shared" si="40"/>
        <v>46497.146000000212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551112.24600000028</v>
      </c>
      <c r="K358" s="160">
        <f t="shared" si="41"/>
        <v>549112.24600000028</v>
      </c>
      <c r="L358" s="160">
        <f t="shared" si="41"/>
        <v>2000</v>
      </c>
      <c r="M358" s="160">
        <f t="shared" si="41"/>
        <v>132053.52950000018</v>
      </c>
      <c r="N358" s="160">
        <f t="shared" si="41"/>
        <v>41649.846000000209</v>
      </c>
      <c r="O358" s="160">
        <f t="shared" si="41"/>
        <v>21806.846000000209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551112.24600000028</v>
      </c>
      <c r="K360" s="21">
        <f t="shared" si="42"/>
        <v>549112.24600000028</v>
      </c>
      <c r="L360" s="21">
        <f t="shared" si="42"/>
        <v>2000</v>
      </c>
      <c r="M360" s="21">
        <f t="shared" si="42"/>
        <v>132053.52950000018</v>
      </c>
      <c r="N360" s="21">
        <f t="shared" si="42"/>
        <v>41649.846000000209</v>
      </c>
      <c r="O360" s="21">
        <f t="shared" si="42"/>
        <v>21806.846000000209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448359.61600000021</v>
      </c>
      <c r="K362" s="21">
        <f>+'6.Gorcarakan ev tntesagitakan'!G354</f>
        <v>448359.61600000021</v>
      </c>
      <c r="L362" s="21"/>
      <c r="M362" s="21">
        <f t="shared" si="37"/>
        <v>87067.568000000203</v>
      </c>
      <c r="N362" s="21">
        <f t="shared" si="38"/>
        <v>31581.616000000213</v>
      </c>
      <c r="O362" s="21">
        <f t="shared" si="39"/>
        <v>7156.6160000002128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+'6.Gorcarakan ev tntesagitakan'!G355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+'6.Gorcarakan ev tntesagitakan'!G356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+'6.Gorcarakan ev tntesagitakan'!G357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+'6.Gorcarakan ev tntesagitakan'!G358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+'6.Gorcarakan ev tntesagitakan'!G359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+'6.Gorcarakan ev tntesagitakan'!G360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+'6.Gorcarakan ev tntesagitakan'!G361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+'6.Gorcarakan ev tntesagitakan'!G362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+'6.Gorcarakan ev tntesagitakan'!G363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+'6.Gorcarakan ev tntesagitakan'!G364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+'6.Gorcarakan ev tntesagitakan'!G365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+'6.Gorcarakan ev tntesagitakan'!G394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+'6.Gorcarakan ev tntesagitakan'!G395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+'6.Gorcarakan ev tntesagitakan'!G396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+'6.Gorcarakan ev tntesagitakan'!G397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+'6.Gorcarakan ev tntesagitakan'!G398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+'6.Gorcarakan ev tntesagitakan'!G400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2031972.3399999996</v>
      </c>
      <c r="K410" s="160">
        <f t="shared" si="50"/>
        <v>350767.07</v>
      </c>
      <c r="L410" s="160">
        <f t="shared" si="50"/>
        <v>1681205.2699999998</v>
      </c>
      <c r="M410" s="160">
        <f t="shared" si="50"/>
        <v>1436811.2088999997</v>
      </c>
      <c r="N410" s="160">
        <f t="shared" si="50"/>
        <v>1340875.4399999997</v>
      </c>
      <c r="O410" s="160">
        <f t="shared" si="50"/>
        <v>1200137.0400000003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175956.4</v>
      </c>
      <c r="K430" s="160">
        <f t="shared" si="51"/>
        <v>169556.4</v>
      </c>
      <c r="L430" s="160">
        <f t="shared" si="51"/>
        <v>6400</v>
      </c>
      <c r="M430" s="160">
        <f t="shared" si="51"/>
        <v>-5440.5274999999965</v>
      </c>
      <c r="N430" s="160">
        <f t="shared" si="51"/>
        <v>-10536.100000000006</v>
      </c>
      <c r="O430" s="160">
        <f t="shared" si="51"/>
        <v>-16287.899999999994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175956.4</v>
      </c>
      <c r="K432" s="21">
        <f t="shared" si="52"/>
        <v>169556.4</v>
      </c>
      <c r="L432" s="21">
        <f t="shared" si="52"/>
        <v>6400</v>
      </c>
      <c r="M432" s="21">
        <f t="shared" si="52"/>
        <v>-5440.5274999999965</v>
      </c>
      <c r="N432" s="21">
        <f t="shared" si="52"/>
        <v>-10536.100000000006</v>
      </c>
      <c r="O432" s="21">
        <f t="shared" si="52"/>
        <v>-16287.899999999994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+'6.Gorcarakan ev tntesagitakan'!G427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+'6.Gorcarakan ev tntesagitakan'!G428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5000</v>
      </c>
      <c r="K436" s="21">
        <f>+'6.Gorcarakan ev tntesagitakan'!G429</f>
        <v>5000</v>
      </c>
      <c r="L436" s="21"/>
      <c r="M436" s="21">
        <f t="shared" si="54"/>
        <v>5000</v>
      </c>
      <c r="N436" s="21">
        <f t="shared" si="55"/>
        <v>0</v>
      </c>
      <c r="O436" s="21">
        <f t="shared" si="56"/>
        <v>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+'6.Gorcarakan ev tntesagitakan'!G430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+'6.Gorcarakan ev tntesagitakan'!G431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+'6.Gorcarakan ev tntesagitakan'!G432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1856015.9399999997</v>
      </c>
      <c r="K446" s="160">
        <f t="shared" si="57"/>
        <v>181210.67</v>
      </c>
      <c r="L446" s="160">
        <f t="shared" si="57"/>
        <v>1674805.2699999998</v>
      </c>
      <c r="M446" s="160">
        <f t="shared" si="57"/>
        <v>1442251.7363999998</v>
      </c>
      <c r="N446" s="160">
        <f t="shared" si="57"/>
        <v>1351411.5399999998</v>
      </c>
      <c r="O446" s="160">
        <f t="shared" si="57"/>
        <v>1216424.9400000002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1856015.9399999997</v>
      </c>
      <c r="K448" s="21">
        <f t="shared" si="58"/>
        <v>181210.67</v>
      </c>
      <c r="L448" s="21">
        <f t="shared" si="58"/>
        <v>1674805.2699999998</v>
      </c>
      <c r="M448" s="21">
        <f t="shared" si="58"/>
        <v>1442251.7363999998</v>
      </c>
      <c r="N448" s="21">
        <f t="shared" si="58"/>
        <v>1351411.5399999998</v>
      </c>
      <c r="O448" s="21">
        <f t="shared" si="58"/>
        <v>1216424.9400000002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+'6.Gorcarakan ev tntesagitakan'!G443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+'6.Gorcarakan ev tntesagitakan'!G444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+'6.Gorcarakan ev tntesagitakan'!G445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+'6.Gorcarakan ev tntesagitakan'!G446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+'6.Gorcarakan ev tntesagitakan'!G447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+'6.Gorcarakan ev tntesagitakan'!G448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+'6.Gorcarakan ev tntesagitakan'!G449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23869.9</v>
      </c>
      <c r="K457" s="21">
        <f>+'6.Gorcarakan ev tntesagitakan'!G450</f>
        <v>23869.9</v>
      </c>
      <c r="L457" s="21"/>
      <c r="M457" s="21">
        <f t="shared" si="59"/>
        <v>2742.3647000000019</v>
      </c>
      <c r="N457" s="21">
        <f t="shared" si="60"/>
        <v>2869.9000000000015</v>
      </c>
      <c r="O457" s="21">
        <f t="shared" si="61"/>
        <v>1231.4000000000015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+'6.Gorcarakan ev tntesagitakan'!G451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+'6.Gorcarakan ev tntesagitakan'!G452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+'6.Gorcarakan ev tntesagitakan'!G453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+'6.Gorcarakan ev tntesagitakan'!G454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+'6.Gorcarakan ev tntesagitakan'!G455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126459.18400000001</v>
      </c>
      <c r="K463" s="21"/>
      <c r="L463" s="21">
        <f>+'6.Gorcarakan ev tntesagitakan'!G456</f>
        <v>126459.18400000001</v>
      </c>
      <c r="M463" s="21">
        <f t="shared" si="59"/>
        <v>98114.484000000011</v>
      </c>
      <c r="N463" s="21">
        <f t="shared" si="60"/>
        <v>110725.68400000001</v>
      </c>
      <c r="O463" s="21">
        <f t="shared" si="61"/>
        <v>99065.684000000008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+'6.Gorcarakan ev tntesagitakan'!G457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1411827.2000000002</v>
      </c>
      <c r="K539" s="160">
        <f t="shared" si="63"/>
        <v>1404327.2000000002</v>
      </c>
      <c r="L539" s="160">
        <f t="shared" si="63"/>
        <v>7500</v>
      </c>
      <c r="M539" s="160">
        <f t="shared" si="63"/>
        <v>30299.61860000006</v>
      </c>
      <c r="N539" s="160">
        <f t="shared" si="63"/>
        <v>-16074.299999999879</v>
      </c>
      <c r="O539" s="160">
        <f t="shared" si="63"/>
        <v>-62552.799999999894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621473.1</v>
      </c>
      <c r="K541" s="160">
        <f t="shared" si="64"/>
        <v>621473.1</v>
      </c>
      <c r="L541" s="160">
        <f t="shared" si="64"/>
        <v>0</v>
      </c>
      <c r="M541" s="160">
        <f t="shared" si="64"/>
        <v>41546.183000000005</v>
      </c>
      <c r="N541" s="160">
        <f t="shared" si="64"/>
        <v>33882.500000000044</v>
      </c>
      <c r="O541" s="160">
        <f t="shared" si="64"/>
        <v>9077.300000000032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621473.1</v>
      </c>
      <c r="K543" s="21">
        <f t="shared" si="65"/>
        <v>621473.1</v>
      </c>
      <c r="L543" s="21">
        <f t="shared" si="65"/>
        <v>0</v>
      </c>
      <c r="M543" s="21">
        <f t="shared" si="65"/>
        <v>41546.183000000005</v>
      </c>
      <c r="N543" s="21">
        <f t="shared" si="65"/>
        <v>33882.500000000044</v>
      </c>
      <c r="O543" s="21">
        <f t="shared" si="65"/>
        <v>9077.300000000032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34500</v>
      </c>
      <c r="K545" s="21">
        <f>+'6.Gorcarakan ev tntesagitakan'!G539</f>
        <v>34500</v>
      </c>
      <c r="L545" s="21"/>
      <c r="M545" s="21">
        <f t="shared" ref="M545:M552" si="66">+J545-G545</f>
        <v>11240.099999999999</v>
      </c>
      <c r="N545" s="21">
        <f t="shared" ref="N545:N552" si="67">+J545-H545</f>
        <v>550</v>
      </c>
      <c r="O545" s="21">
        <f t="shared" ref="O545:O552" si="68">+J545-I545</f>
        <v>3550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+'6.Gorcarakan ev tntesagitakan'!G540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519938.9</v>
      </c>
      <c r="K547" s="21">
        <f>+'6.Gorcarakan ev tntesagitakan'!G541</f>
        <v>519938.9</v>
      </c>
      <c r="L547" s="21"/>
      <c r="M547" s="21">
        <f t="shared" si="66"/>
        <v>53931.5</v>
      </c>
      <c r="N547" s="21">
        <f t="shared" si="67"/>
        <v>49427.300000000047</v>
      </c>
      <c r="O547" s="21">
        <f t="shared" si="68"/>
        <v>21273.100000000035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15000</v>
      </c>
      <c r="K548" s="21">
        <f>+'6.Gorcarakan ev tntesagitakan'!G542</f>
        <v>15000</v>
      </c>
      <c r="L548" s="21"/>
      <c r="M548" s="21">
        <f t="shared" si="66"/>
        <v>-25950</v>
      </c>
      <c r="N548" s="21">
        <f t="shared" si="67"/>
        <v>0</v>
      </c>
      <c r="O548" s="21">
        <f t="shared" si="68"/>
        <v>-3000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+'6.Gorcarakan ev tntesagitakan'!G543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2920</v>
      </c>
      <c r="K550" s="21">
        <f>+'6.Gorcarakan ev tntesagitakan'!G544</f>
        <v>2920</v>
      </c>
      <c r="L550" s="21"/>
      <c r="M550" s="21">
        <f t="shared" si="66"/>
        <v>2693</v>
      </c>
      <c r="N550" s="21">
        <f t="shared" si="67"/>
        <v>920</v>
      </c>
      <c r="O550" s="21">
        <f t="shared" si="68"/>
        <v>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+'6.Gorcarakan ev tntesagitakan'!G545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7000</v>
      </c>
      <c r="K552" s="21">
        <f>+'6.Gorcarakan ev tntesagitakan'!G546</f>
        <v>7000</v>
      </c>
      <c r="L552" s="21"/>
      <c r="M552" s="21">
        <f t="shared" si="66"/>
        <v>1502</v>
      </c>
      <c r="N552" s="21">
        <f t="shared" si="67"/>
        <v>0</v>
      </c>
      <c r="O552" s="21">
        <f t="shared" si="68"/>
        <v>0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733339.5</v>
      </c>
      <c r="K554" s="160">
        <f t="shared" si="70"/>
        <v>725839.5</v>
      </c>
      <c r="L554" s="160">
        <f t="shared" si="70"/>
        <v>7500</v>
      </c>
      <c r="M554" s="160">
        <f t="shared" si="70"/>
        <v>-53652.709399999942</v>
      </c>
      <c r="N554" s="160">
        <f t="shared" si="70"/>
        <v>-56971.399999999921</v>
      </c>
      <c r="O554" s="160">
        <f t="shared" si="70"/>
        <v>-78972.699999999924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57660.1</v>
      </c>
      <c r="K556" s="21">
        <f t="shared" si="71"/>
        <v>57660.1</v>
      </c>
      <c r="L556" s="21">
        <f t="shared" si="71"/>
        <v>0</v>
      </c>
      <c r="M556" s="21">
        <f t="shared" si="71"/>
        <v>3851.1000000000013</v>
      </c>
      <c r="N556" s="21">
        <f t="shared" si="71"/>
        <v>5122.9000000000042</v>
      </c>
      <c r="O556" s="21">
        <f t="shared" si="71"/>
        <v>2058.6000000000004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54897.4</v>
      </c>
      <c r="K558" s="21">
        <f>+'6.Gorcarakan ev tntesagitakan'!G552</f>
        <v>54897.4</v>
      </c>
      <c r="L558" s="21"/>
      <c r="M558" s="21">
        <f>+J558-G558</f>
        <v>4766.4000000000015</v>
      </c>
      <c r="N558" s="21">
        <f>+J558-H558</f>
        <v>5060.2000000000044</v>
      </c>
      <c r="O558" s="21">
        <f>+J558-I558</f>
        <v>2153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+'6.Gorcarakan ev tntesagitakan'!G553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+'6.Gorcarakan ev tntesagitakan'!G554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+'6.Gorcarakan ev tntesagitakan'!G555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77321.7</v>
      </c>
      <c r="K562" s="21">
        <f t="shared" si="72"/>
        <v>77321.7</v>
      </c>
      <c r="L562" s="21">
        <f t="shared" si="72"/>
        <v>0</v>
      </c>
      <c r="M562" s="21">
        <f t="shared" si="72"/>
        <v>-14088.390000000001</v>
      </c>
      <c r="N562" s="21">
        <f t="shared" si="72"/>
        <v>-27471.399999999998</v>
      </c>
      <c r="O562" s="21">
        <f t="shared" si="72"/>
        <v>-23007.1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+'6.Gorcarakan ev tntesagitakan'!G558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58574.6</v>
      </c>
      <c r="K565" s="21">
        <f>+'6.Gorcarakan ev tntesagitakan'!G559</f>
        <v>58574.6</v>
      </c>
      <c r="L565" s="21"/>
      <c r="M565" s="21">
        <f>+J565-G565</f>
        <v>-22023.32</v>
      </c>
      <c r="N565" s="21">
        <f>+J565-H565</f>
        <v>-23905.299999999996</v>
      </c>
      <c r="O565" s="21">
        <f>+J565-I565</f>
        <v>-23393.599999999999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588857.70000000007</v>
      </c>
      <c r="K568" s="21">
        <f t="shared" si="73"/>
        <v>588857.70000000007</v>
      </c>
      <c r="L568" s="21">
        <f t="shared" si="73"/>
        <v>0</v>
      </c>
      <c r="M568" s="21">
        <f t="shared" si="73"/>
        <v>66933.500000000058</v>
      </c>
      <c r="N568" s="21">
        <f t="shared" si="73"/>
        <v>41667.100000000071</v>
      </c>
      <c r="O568" s="21">
        <f t="shared" si="73"/>
        <v>18089.400000000074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35883.9</v>
      </c>
      <c r="K570" s="21">
        <f>+'6.Gorcarakan ev tntesagitakan'!G564</f>
        <v>35883.9</v>
      </c>
      <c r="L570" s="21"/>
      <c r="M570" s="21">
        <f>+J570-G570</f>
        <v>4703.5</v>
      </c>
      <c r="N570" s="21">
        <f>+J570-H570</f>
        <v>-21458.1</v>
      </c>
      <c r="O570" s="21">
        <f>+J570-I570</f>
        <v>-14672.299999999996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552973.80000000005</v>
      </c>
      <c r="K571" s="21">
        <f>+'6.Gorcarakan ev tntesagitakan'!G565</f>
        <v>552973.80000000005</v>
      </c>
      <c r="L571" s="21"/>
      <c r="M571" s="21">
        <f>+J571-G571</f>
        <v>62230.000000000058</v>
      </c>
      <c r="N571" s="21">
        <f>+J571-H571</f>
        <v>63125.20000000007</v>
      </c>
      <c r="O571" s="21">
        <f>+J571-I571</f>
        <v>32761.70000000007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9500</v>
      </c>
      <c r="K587" s="21">
        <f t="shared" si="74"/>
        <v>2000</v>
      </c>
      <c r="L587" s="21">
        <f t="shared" si="74"/>
        <v>7500</v>
      </c>
      <c r="M587" s="21">
        <f t="shared" si="74"/>
        <v>-110348.9194</v>
      </c>
      <c r="N587" s="21">
        <f t="shared" si="74"/>
        <v>-76290</v>
      </c>
      <c r="O587" s="21">
        <f t="shared" si="74"/>
        <v>-76113.600000000006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+'6.Gorcarakan ev tntesagitakan'!G583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+'6.Gorcarakan ev tntesagitakan'!G584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+'6.Gorcarakan ev tntesagitakan'!G585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5000</v>
      </c>
      <c r="K592" s="21"/>
      <c r="L592" s="21">
        <f>+'6.Gorcarakan ev tntesagitakan'!G586</f>
        <v>5000</v>
      </c>
      <c r="M592" s="21">
        <f>+J592-G592</f>
        <v>-111328.2194</v>
      </c>
      <c r="N592" s="21">
        <f>+J592-H592</f>
        <v>-70000</v>
      </c>
      <c r="O592" s="21">
        <f>+J592-I592</f>
        <v>-69823.600000000006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+'6.Gorcarakan ev tntesagitakan'!G587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26200</v>
      </c>
      <c r="K609" s="160">
        <f t="shared" si="75"/>
        <v>26200</v>
      </c>
      <c r="L609" s="160">
        <f t="shared" si="75"/>
        <v>0</v>
      </c>
      <c r="M609" s="160">
        <f t="shared" si="75"/>
        <v>19187.48</v>
      </c>
      <c r="N609" s="160">
        <f t="shared" si="75"/>
        <v>6200</v>
      </c>
      <c r="O609" s="160">
        <f t="shared" si="75"/>
        <v>6682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26200</v>
      </c>
      <c r="K614" s="21">
        <f t="shared" si="76"/>
        <v>26200</v>
      </c>
      <c r="L614" s="21">
        <f t="shared" si="76"/>
        <v>0</v>
      </c>
      <c r="M614" s="21">
        <f t="shared" si="76"/>
        <v>19187.48</v>
      </c>
      <c r="N614" s="21">
        <f t="shared" si="76"/>
        <v>6200</v>
      </c>
      <c r="O614" s="21">
        <f t="shared" si="76"/>
        <v>6682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26200</v>
      </c>
      <c r="K615" s="21">
        <f>+'6.Gorcarakan ev tntesagitakan'!G609</f>
        <v>26200</v>
      </c>
      <c r="L615" s="21"/>
      <c r="M615" s="21">
        <f>+J615-G615</f>
        <v>19187.48</v>
      </c>
      <c r="N615" s="21">
        <f>+J615-H615</f>
        <v>6200</v>
      </c>
      <c r="O615" s="21">
        <f>+J615-I615</f>
        <v>6682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+'6.Gorcarakan ev tntesagitakan'!G627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+'6.Gorcarakan ev tntesagitakan'!G628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+'6.Gorcarakan ev tntesagitakan'!G629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+'6.Gorcarakan ev tntesagitakan'!G630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830161.88399999996</v>
      </c>
      <c r="K637" s="160">
        <f t="shared" si="79"/>
        <v>830161.88399999996</v>
      </c>
      <c r="L637" s="160">
        <f t="shared" si="79"/>
        <v>0</v>
      </c>
      <c r="M637" s="160">
        <f t="shared" si="79"/>
        <v>174717.89100000003</v>
      </c>
      <c r="N637" s="160">
        <f t="shared" si="79"/>
        <v>67138.984000000055</v>
      </c>
      <c r="O637" s="160">
        <f t="shared" si="79"/>
        <v>56932.984000000055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783947.18400000001</v>
      </c>
      <c r="K639" s="160">
        <f t="shared" si="80"/>
        <v>783947.18400000001</v>
      </c>
      <c r="L639" s="160">
        <f t="shared" si="80"/>
        <v>0</v>
      </c>
      <c r="M639" s="160">
        <f t="shared" si="80"/>
        <v>174517.73100000003</v>
      </c>
      <c r="N639" s="160">
        <f t="shared" si="80"/>
        <v>80733.984000000055</v>
      </c>
      <c r="O639" s="160">
        <f t="shared" si="80"/>
        <v>64974.984000000055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783947.18400000001</v>
      </c>
      <c r="K641" s="21">
        <f t="shared" si="81"/>
        <v>783947.18400000001</v>
      </c>
      <c r="L641" s="21">
        <f t="shared" si="81"/>
        <v>0</v>
      </c>
      <c r="M641" s="21">
        <f t="shared" si="81"/>
        <v>174517.73100000003</v>
      </c>
      <c r="N641" s="21">
        <f t="shared" si="81"/>
        <v>80733.984000000055</v>
      </c>
      <c r="O641" s="21">
        <f t="shared" si="81"/>
        <v>64974.984000000055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783947.18400000001</v>
      </c>
      <c r="K642" s="21">
        <f>+'6.Gorcarakan ev tntesagitakan'!G636</f>
        <v>783947.18400000001</v>
      </c>
      <c r="L642" s="21"/>
      <c r="M642" s="21">
        <f>+J642-G642</f>
        <v>174517.73100000003</v>
      </c>
      <c r="N642" s="21">
        <f>+J642-H642</f>
        <v>80733.984000000055</v>
      </c>
      <c r="O642" s="21">
        <f>+J642-I642</f>
        <v>64974.984000000055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+'6.Gorcarakan ev tntesagitakan'!G686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71677</v>
      </c>
      <c r="K706" s="160">
        <f t="shared" si="83"/>
        <v>71677</v>
      </c>
      <c r="L706" s="160">
        <f t="shared" si="83"/>
        <v>0</v>
      </c>
      <c r="M706" s="160">
        <f t="shared" si="83"/>
        <v>-6619.3989999999976</v>
      </c>
      <c r="N706" s="160">
        <f t="shared" si="83"/>
        <v>1267</v>
      </c>
      <c r="O706" s="160">
        <f t="shared" si="83"/>
        <v>9090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+'6.Gorcarakan ev tntesagitakan'!G717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41370</v>
      </c>
      <c r="K725" s="160">
        <f t="shared" si="85"/>
        <v>41370</v>
      </c>
      <c r="L725" s="160">
        <f t="shared" si="85"/>
        <v>0</v>
      </c>
      <c r="M725" s="160">
        <f t="shared" si="85"/>
        <v>26999.055</v>
      </c>
      <c r="N725" s="160">
        <f t="shared" si="85"/>
        <v>720</v>
      </c>
      <c r="O725" s="160">
        <f t="shared" si="85"/>
        <v>8980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41370</v>
      </c>
      <c r="K727" s="21">
        <f t="shared" si="86"/>
        <v>41370</v>
      </c>
      <c r="L727" s="21">
        <f t="shared" si="86"/>
        <v>0</v>
      </c>
      <c r="M727" s="21">
        <f t="shared" si="86"/>
        <v>26999.055</v>
      </c>
      <c r="N727" s="21">
        <f t="shared" si="86"/>
        <v>720</v>
      </c>
      <c r="O727" s="21">
        <f t="shared" si="86"/>
        <v>8980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41370</v>
      </c>
      <c r="K729" s="21">
        <f>+'6.Gorcarakan ev tntesagitakan'!G723</f>
        <v>41370</v>
      </c>
      <c r="L729" s="21"/>
      <c r="M729" s="21">
        <f>+J729-G729</f>
        <v>26999.055</v>
      </c>
      <c r="N729" s="21">
        <f>+J729-H729</f>
        <v>720</v>
      </c>
      <c r="O729" s="21">
        <f>+J729-I729</f>
        <v>8980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+'6.Gorcarakan ev tntesagitakan'!G734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+'6.Gorcarakan ev tntesagitakan'!G736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+'6.Gorcarakan ev tntesagitakan'!G735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+'6.Gorcarakan ev tntesagitakan'!G741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+'6.Gorcarakan ev tntesagitakan'!G742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+'6.Gorcarakan ev tntesagitakan'!G743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+'6.Gorcarakan ev tntesagitakan'!G744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+'6.Gorcarakan ev tntesagitakan'!H772</f>
        <v>346884.7</v>
      </c>
      <c r="L781" s="21">
        <f>+'6.Gorcarakan ev tntesagitakan'!I772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4.Devicit </vt:lpstr>
      <vt:lpstr>5.Havelurd </vt:lpstr>
      <vt:lpstr>6.Gorcarakan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2023-02-28T11:39:13Z</cp:lastPrinted>
  <dcterms:created xsi:type="dcterms:W3CDTF">2014-12-23T06:44:04Z</dcterms:created>
  <dcterms:modified xsi:type="dcterms:W3CDTF">2023-03-01T07:19:44Z</dcterms:modified>
</cp:coreProperties>
</file>