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07.2023\18.07.23\gyumri 111-N, 131-N\"/>
    </mc:Choice>
  </mc:AlternateContent>
  <xr:revisionPtr revIDLastSave="0" documentId="13_ncr:1_{33ADDDE1-3A4F-4799-BDC3-18B75CCB131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1. Ekamutner" sheetId="9" state="hidden" r:id="rId1"/>
    <sheet name="2.Gorcarakan tsaxs" sheetId="3" r:id="rId2"/>
    <sheet name="3.Tntesagitakan tsaxs" sheetId="4" state="hidden" r:id="rId3"/>
    <sheet name="5.Devicit " sheetId="15" state="hidden" r:id="rId4"/>
    <sheet name="6.Havelurd " sheetId="16" state="hidden" r:id="rId5"/>
    <sheet name="4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'4.Gorcarakan ev tntesagitakan'!$A$14:$N$776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tsaxs'!$A$1:$L$310</definedName>
    <definedName name="_xlnm.Print_Area" localSheetId="2">'3.Tntesagitakan tsaxs'!$A$1:$J$235</definedName>
    <definedName name="_xlnm.Print_Area" localSheetId="5">'4.Gorcarakan ev tntesagitakan'!$A$1:$M$776</definedName>
  </definedNames>
  <calcPr calcId="191029"/>
</workbook>
</file>

<file path=xl/calcChain.xml><?xml version="1.0" encoding="utf-8"?>
<calcChain xmlns="http://schemas.openxmlformats.org/spreadsheetml/2006/main">
  <c r="L111" i="7" l="1"/>
  <c r="I173" i="4" s="1"/>
  <c r="I171" i="4" s="1"/>
  <c r="H111" i="7"/>
  <c r="G111" i="7" s="1"/>
  <c r="L107" i="7"/>
  <c r="H107" i="7"/>
  <c r="G107" i="7" s="1"/>
  <c r="I460" i="7"/>
  <c r="I445" i="7" s="1"/>
  <c r="H183" i="3" s="1"/>
  <c r="H181" i="3" s="1"/>
  <c r="K725" i="7"/>
  <c r="K723" i="7" s="1"/>
  <c r="L725" i="7"/>
  <c r="L541" i="7"/>
  <c r="H358" i="7"/>
  <c r="H356" i="7" s="1"/>
  <c r="H354" i="7" s="1"/>
  <c r="F73" i="9"/>
  <c r="F143" i="4"/>
  <c r="H566" i="7"/>
  <c r="I566" i="7"/>
  <c r="J566" i="7"/>
  <c r="K566" i="7"/>
  <c r="J222" i="3" s="1"/>
  <c r="L566" i="7"/>
  <c r="G570" i="7"/>
  <c r="M570" i="7" s="1"/>
  <c r="M568" i="7"/>
  <c r="J356" i="7"/>
  <c r="I148" i="3" s="1"/>
  <c r="I146" i="3" s="1"/>
  <c r="I177" i="4"/>
  <c r="H177" i="4" s="1"/>
  <c r="G177" i="4" s="1"/>
  <c r="D67" i="16"/>
  <c r="D64" i="16"/>
  <c r="E64" i="16"/>
  <c r="G64" i="16"/>
  <c r="H64" i="16"/>
  <c r="I64" i="16"/>
  <c r="J64" i="16"/>
  <c r="G197" i="4"/>
  <c r="F197" i="4"/>
  <c r="E197" i="4"/>
  <c r="E186" i="4"/>
  <c r="H396" i="7"/>
  <c r="H394" i="7" s="1"/>
  <c r="I396" i="7"/>
  <c r="G405" i="7"/>
  <c r="M405" i="7"/>
  <c r="G399" i="7"/>
  <c r="G400" i="7"/>
  <c r="D70" i="4"/>
  <c r="G401" i="7"/>
  <c r="K406" i="17" s="1"/>
  <c r="J406" i="17" s="1"/>
  <c r="G402" i="7"/>
  <c r="G403" i="7"/>
  <c r="M403" i="7"/>
  <c r="G404" i="7"/>
  <c r="M404" i="7" s="1"/>
  <c r="J194" i="4" s="1"/>
  <c r="G44" i="7"/>
  <c r="I212" i="4"/>
  <c r="H212" i="4"/>
  <c r="G212" i="4" s="1"/>
  <c r="I211" i="4"/>
  <c r="H211" i="4"/>
  <c r="G211" i="4"/>
  <c r="I210" i="4"/>
  <c r="H210" i="4" s="1"/>
  <c r="G210" i="4" s="1"/>
  <c r="I206" i="4"/>
  <c r="I203" i="4"/>
  <c r="H203" i="4" s="1"/>
  <c r="G203" i="4" s="1"/>
  <c r="I202" i="4"/>
  <c r="H202" i="4" s="1"/>
  <c r="G202" i="4" s="1"/>
  <c r="I201" i="4"/>
  <c r="H201" i="4"/>
  <c r="G201" i="4" s="1"/>
  <c r="I200" i="4"/>
  <c r="J198" i="4"/>
  <c r="I196" i="4"/>
  <c r="J174" i="4"/>
  <c r="I174" i="4"/>
  <c r="H174" i="4"/>
  <c r="G174" i="4"/>
  <c r="I170" i="4"/>
  <c r="H170" i="4"/>
  <c r="J168" i="4"/>
  <c r="I167" i="4"/>
  <c r="H167" i="4" s="1"/>
  <c r="G167" i="4" s="1"/>
  <c r="I166" i="4"/>
  <c r="I163" i="4"/>
  <c r="I161" i="4"/>
  <c r="J161" i="4"/>
  <c r="I160" i="4"/>
  <c r="H160" i="4"/>
  <c r="G160" i="4" s="1"/>
  <c r="I157" i="4"/>
  <c r="H157" i="4"/>
  <c r="I153" i="4"/>
  <c r="H153" i="4" s="1"/>
  <c r="G153" i="4" s="1"/>
  <c r="I148" i="4"/>
  <c r="I142" i="4"/>
  <c r="I139" i="4"/>
  <c r="H139" i="4" s="1"/>
  <c r="G139" i="4" s="1"/>
  <c r="I138" i="4"/>
  <c r="J136" i="4"/>
  <c r="I133" i="4"/>
  <c r="H133" i="4"/>
  <c r="G133" i="4" s="1"/>
  <c r="I132" i="4"/>
  <c r="H132" i="4"/>
  <c r="G132" i="4"/>
  <c r="J129" i="4"/>
  <c r="I126" i="4"/>
  <c r="H126" i="4" s="1"/>
  <c r="G126" i="4" s="1"/>
  <c r="J123" i="4"/>
  <c r="I122" i="4"/>
  <c r="H122" i="4"/>
  <c r="G122" i="4"/>
  <c r="I121" i="4"/>
  <c r="H121" i="4" s="1"/>
  <c r="G121" i="4" s="1"/>
  <c r="J118" i="4"/>
  <c r="I120" i="4"/>
  <c r="I118" i="4" s="1"/>
  <c r="I116" i="4" s="1"/>
  <c r="I115" i="4"/>
  <c r="H115" i="4" s="1"/>
  <c r="G115" i="4" s="1"/>
  <c r="I111" i="4"/>
  <c r="H111" i="4"/>
  <c r="I110" i="4"/>
  <c r="J108" i="4"/>
  <c r="I107" i="4"/>
  <c r="H107" i="4"/>
  <c r="G107" i="4" s="1"/>
  <c r="I106" i="4"/>
  <c r="J104" i="4"/>
  <c r="I101" i="4"/>
  <c r="H101" i="4"/>
  <c r="G101" i="4"/>
  <c r="I97" i="4"/>
  <c r="H97" i="4" s="1"/>
  <c r="G97" i="4" s="1"/>
  <c r="I91" i="4"/>
  <c r="H91" i="4" s="1"/>
  <c r="G91" i="4" s="1"/>
  <c r="I90" i="4"/>
  <c r="H90" i="4"/>
  <c r="G90" i="4" s="1"/>
  <c r="J87" i="4"/>
  <c r="I89" i="4"/>
  <c r="H89" i="4" s="1"/>
  <c r="I86" i="4"/>
  <c r="H86" i="4"/>
  <c r="G86" i="4"/>
  <c r="I85" i="4"/>
  <c r="J83" i="4"/>
  <c r="I81" i="4"/>
  <c r="H81" i="4"/>
  <c r="G81" i="4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 s="1"/>
  <c r="G52" i="4" s="1"/>
  <c r="I49" i="4"/>
  <c r="H49" i="4"/>
  <c r="G49" i="4"/>
  <c r="I38" i="4"/>
  <c r="H38" i="4" s="1"/>
  <c r="G38" i="4" s="1"/>
  <c r="I33" i="4"/>
  <c r="J31" i="4"/>
  <c r="J28" i="4"/>
  <c r="I27" i="4"/>
  <c r="H27" i="4" s="1"/>
  <c r="G27" i="4" s="1"/>
  <c r="M776" i="7"/>
  <c r="L310" i="3" s="1"/>
  <c r="L308" i="3" s="1"/>
  <c r="L306" i="3" s="1"/>
  <c r="L776" i="7"/>
  <c r="K310" i="3" s="1"/>
  <c r="K308" i="3" s="1"/>
  <c r="K306" i="3" s="1"/>
  <c r="K776" i="7"/>
  <c r="H127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L758" i="7"/>
  <c r="K758" i="7"/>
  <c r="J758" i="7"/>
  <c r="M745" i="7"/>
  <c r="L745" i="7"/>
  <c r="K745" i="7"/>
  <c r="J745" i="7"/>
  <c r="M740" i="7"/>
  <c r="L740" i="7"/>
  <c r="K740" i="7"/>
  <c r="J740" i="7"/>
  <c r="M739" i="7"/>
  <c r="L739" i="7"/>
  <c r="I184" i="4" s="1"/>
  <c r="K739" i="7"/>
  <c r="J739" i="7"/>
  <c r="G184" i="4" s="1"/>
  <c r="M634" i="7"/>
  <c r="L634" i="7"/>
  <c r="K634" i="7"/>
  <c r="J634" i="7"/>
  <c r="M633" i="7"/>
  <c r="L633" i="7"/>
  <c r="I143" i="4" s="1"/>
  <c r="K633" i="7"/>
  <c r="H143" i="4" s="1"/>
  <c r="J633" i="7"/>
  <c r="G143" i="4" s="1"/>
  <c r="M632" i="7"/>
  <c r="L632" i="7"/>
  <c r="L628" i="7" s="1"/>
  <c r="K242" i="3" s="1"/>
  <c r="K240" i="3" s="1"/>
  <c r="K632" i="7"/>
  <c r="J632" i="7"/>
  <c r="M614" i="7"/>
  <c r="J114" i="4" s="1"/>
  <c r="J112" i="4" s="1"/>
  <c r="L614" i="7"/>
  <c r="K614" i="7"/>
  <c r="J614" i="7"/>
  <c r="G114" i="4" s="1"/>
  <c r="M587" i="7"/>
  <c r="L587" i="7"/>
  <c r="I209" i="4" s="1"/>
  <c r="I207" i="4" s="1"/>
  <c r="K587" i="7"/>
  <c r="J587" i="7"/>
  <c r="G209" i="4" s="1"/>
  <c r="M559" i="7"/>
  <c r="L559" i="7"/>
  <c r="K559" i="7"/>
  <c r="H190" i="4" s="1"/>
  <c r="J559" i="7"/>
  <c r="M459" i="7"/>
  <c r="M458" i="7"/>
  <c r="M456" i="7"/>
  <c r="M159" i="7"/>
  <c r="L159" i="7"/>
  <c r="I100" i="4" s="1"/>
  <c r="I98" i="4" s="1"/>
  <c r="K159" i="7"/>
  <c r="H100" i="4" s="1"/>
  <c r="H98" i="4" s="1"/>
  <c r="J159" i="7"/>
  <c r="G100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H47" i="4" s="1"/>
  <c r="J82" i="7"/>
  <c r="M81" i="7"/>
  <c r="L81" i="7"/>
  <c r="K81" i="7"/>
  <c r="H41" i="4" s="1"/>
  <c r="J81" i="7"/>
  <c r="G41" i="4" s="1"/>
  <c r="M80" i="7"/>
  <c r="L80" i="7"/>
  <c r="K80" i="7"/>
  <c r="J80" i="7"/>
  <c r="M79" i="7"/>
  <c r="L79" i="7"/>
  <c r="I39" i="4" s="1"/>
  <c r="K79" i="7"/>
  <c r="J79" i="7"/>
  <c r="M78" i="7"/>
  <c r="L78" i="7"/>
  <c r="K78" i="7"/>
  <c r="J78" i="7"/>
  <c r="M48" i="7"/>
  <c r="L48" i="7"/>
  <c r="K48" i="7"/>
  <c r="J48" i="7"/>
  <c r="M47" i="7"/>
  <c r="L47" i="7"/>
  <c r="L20" i="7" s="1"/>
  <c r="L18" i="7" s="1"/>
  <c r="K15" i="3" s="1"/>
  <c r="K47" i="7"/>
  <c r="H195" i="4" s="1"/>
  <c r="J47" i="7"/>
  <c r="J20" i="7" s="1"/>
  <c r="M45" i="7"/>
  <c r="M44" i="7"/>
  <c r="M43" i="7"/>
  <c r="M42" i="7"/>
  <c r="D121" i="18"/>
  <c r="E121" i="18"/>
  <c r="C121" i="18"/>
  <c r="D233" i="4"/>
  <c r="D219" i="4"/>
  <c r="J219" i="4"/>
  <c r="E58" i="9"/>
  <c r="G21" i="7"/>
  <c r="M21" i="7" s="1"/>
  <c r="G748" i="7"/>
  <c r="G747" i="7"/>
  <c r="K750" i="17" s="1"/>
  <c r="J750" i="17" s="1"/>
  <c r="G746" i="7"/>
  <c r="G738" i="7"/>
  <c r="M738" i="7"/>
  <c r="J144" i="4" s="1"/>
  <c r="G727" i="7"/>
  <c r="G725" i="7" s="1"/>
  <c r="G723" i="7" s="1"/>
  <c r="G721" i="7"/>
  <c r="G690" i="7"/>
  <c r="G687" i="7" s="1"/>
  <c r="G640" i="7"/>
  <c r="K642" i="17" s="1"/>
  <c r="G631" i="7"/>
  <c r="M631" i="7" s="1"/>
  <c r="G613" i="7"/>
  <c r="G612" i="7" s="1"/>
  <c r="G591" i="7"/>
  <c r="G590" i="7"/>
  <c r="G589" i="7"/>
  <c r="J589" i="7" s="1"/>
  <c r="G588" i="7"/>
  <c r="G568" i="7"/>
  <c r="G569" i="7"/>
  <c r="G566" i="7" s="1"/>
  <c r="G563" i="7"/>
  <c r="G562" i="7"/>
  <c r="G558" i="7"/>
  <c r="G554" i="7" s="1"/>
  <c r="G557" i="7"/>
  <c r="G556" i="7"/>
  <c r="G550" i="7"/>
  <c r="D143" i="4" s="1"/>
  <c r="G549" i="7"/>
  <c r="G548" i="7"/>
  <c r="G547" i="7"/>
  <c r="M547" i="7" s="1"/>
  <c r="G546" i="7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J100" i="4" s="1"/>
  <c r="J98" i="4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G434" i="7"/>
  <c r="M434" i="7" s="1"/>
  <c r="J159" i="4" s="1"/>
  <c r="G433" i="7"/>
  <c r="K433" i="7" s="1"/>
  <c r="G432" i="7"/>
  <c r="G431" i="7"/>
  <c r="G398" i="7"/>
  <c r="G369" i="7"/>
  <c r="M369" i="7" s="1"/>
  <c r="G368" i="7"/>
  <c r="G367" i="7"/>
  <c r="G366" i="7"/>
  <c r="K371" i="17" s="1"/>
  <c r="J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G358" i="7"/>
  <c r="M358" i="7" s="1"/>
  <c r="G286" i="7"/>
  <c r="L291" i="17" s="1"/>
  <c r="J291" i="17" s="1"/>
  <c r="O291" i="17" s="1"/>
  <c r="G285" i="7"/>
  <c r="M285" i="7" s="1"/>
  <c r="J189" i="4" s="1"/>
  <c r="G283" i="7"/>
  <c r="G282" i="7"/>
  <c r="M282" i="7" s="1"/>
  <c r="G281" i="7"/>
  <c r="M281" i="7" s="1"/>
  <c r="G158" i="7"/>
  <c r="L158" i="7" s="1"/>
  <c r="G157" i="7"/>
  <c r="G156" i="7"/>
  <c r="K158" i="17" s="1"/>
  <c r="G160" i="7"/>
  <c r="M160" i="7" s="1"/>
  <c r="G104" i="7"/>
  <c r="K106" i="17" s="1"/>
  <c r="J106" i="17" s="1"/>
  <c r="M106" i="17" s="1"/>
  <c r="G22" i="7"/>
  <c r="K20" i="17" s="1"/>
  <c r="J20" i="17" s="1"/>
  <c r="G23" i="7"/>
  <c r="G24" i="7"/>
  <c r="M24" i="7" s="1"/>
  <c r="G25" i="7"/>
  <c r="M25" i="7" s="1"/>
  <c r="J41" i="4" s="1"/>
  <c r="G26" i="7"/>
  <c r="K24" i="17" s="1"/>
  <c r="J24" i="17" s="1"/>
  <c r="G27" i="7"/>
  <c r="G28" i="7"/>
  <c r="M28" i="7" s="1"/>
  <c r="J44" i="4" s="1"/>
  <c r="G29" i="7"/>
  <c r="G30" i="7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G39" i="7"/>
  <c r="K37" i="17" s="1"/>
  <c r="J37" i="17" s="1"/>
  <c r="G40" i="7"/>
  <c r="M40" i="7" s="1"/>
  <c r="G41" i="7"/>
  <c r="M41" i="7" s="1"/>
  <c r="K39" i="17"/>
  <c r="J39" i="17" s="1"/>
  <c r="M39" i="17" s="1"/>
  <c r="G46" i="7"/>
  <c r="G103" i="7"/>
  <c r="M103" i="7"/>
  <c r="G97" i="7"/>
  <c r="G96" i="7"/>
  <c r="J26" i="17"/>
  <c r="M26" i="17" s="1"/>
  <c r="G18" i="17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M461" i="17" s="1"/>
  <c r="L462" i="17"/>
  <c r="J462" i="17" s="1"/>
  <c r="K459" i="17"/>
  <c r="J459" i="17" s="1"/>
  <c r="K407" i="17"/>
  <c r="J407" i="17" s="1"/>
  <c r="N407" i="17" s="1"/>
  <c r="K86" i="17"/>
  <c r="J86" i="17" s="1"/>
  <c r="M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7" i="9"/>
  <c r="F125" i="9" s="1"/>
  <c r="D46" i="9"/>
  <c r="F38" i="18" s="1"/>
  <c r="D45" i="9"/>
  <c r="F37" i="18" s="1"/>
  <c r="I45" i="9"/>
  <c r="G53" i="4"/>
  <c r="H53" i="4"/>
  <c r="I53" i="4"/>
  <c r="G82" i="4"/>
  <c r="G79" i="4" s="1"/>
  <c r="G55" i="4"/>
  <c r="I55" i="4"/>
  <c r="H55" i="4"/>
  <c r="G44" i="4"/>
  <c r="I44" i="4"/>
  <c r="H44" i="4"/>
  <c r="G189" i="4"/>
  <c r="H189" i="4"/>
  <c r="I189" i="4"/>
  <c r="G58" i="4"/>
  <c r="H58" i="4"/>
  <c r="I58" i="4"/>
  <c r="J158" i="7"/>
  <c r="G75" i="4" s="1"/>
  <c r="G194" i="4"/>
  <c r="H194" i="4"/>
  <c r="I194" i="4"/>
  <c r="M545" i="7"/>
  <c r="H48" i="4"/>
  <c r="I42" i="4"/>
  <c r="G26" i="4"/>
  <c r="I26" i="4"/>
  <c r="H26" i="4"/>
  <c r="M402" i="7"/>
  <c r="G173" i="4"/>
  <c r="G171" i="4" s="1"/>
  <c r="M640" i="7"/>
  <c r="M639" i="7" s="1"/>
  <c r="J45" i="9"/>
  <c r="G45" i="9"/>
  <c r="H45" i="9"/>
  <c r="N26" i="17"/>
  <c r="H614" i="17"/>
  <c r="H609" i="17"/>
  <c r="I614" i="17"/>
  <c r="I609" i="17"/>
  <c r="G614" i="17"/>
  <c r="G609" i="17" s="1"/>
  <c r="J743" i="17"/>
  <c r="E13" i="18"/>
  <c r="D13" i="18"/>
  <c r="C13" i="18"/>
  <c r="E17" i="18"/>
  <c r="D17" i="18"/>
  <c r="C17" i="18"/>
  <c r="E39" i="18"/>
  <c r="D39" i="18"/>
  <c r="C39" i="18"/>
  <c r="E43" i="18"/>
  <c r="E42" i="18" s="1"/>
  <c r="E12" i="18" s="1"/>
  <c r="D43" i="18"/>
  <c r="D42" i="18" s="1"/>
  <c r="C43" i="18"/>
  <c r="E49" i="18"/>
  <c r="D49" i="18"/>
  <c r="C49" i="18"/>
  <c r="E51" i="18"/>
  <c r="D51" i="18"/>
  <c r="C51" i="18"/>
  <c r="E53" i="18"/>
  <c r="D53" i="18"/>
  <c r="C53" i="18"/>
  <c r="E55" i="18"/>
  <c r="E48" i="18" s="1"/>
  <c r="D55" i="18"/>
  <c r="C55" i="18"/>
  <c r="E59" i="18"/>
  <c r="E57" i="18"/>
  <c r="D59" i="18"/>
  <c r="D57" i="18" s="1"/>
  <c r="D48" i="18" s="1"/>
  <c r="C59" i="18"/>
  <c r="E64" i="18"/>
  <c r="D64" i="18"/>
  <c r="C64" i="18"/>
  <c r="E68" i="18"/>
  <c r="D68" i="18"/>
  <c r="C68" i="18"/>
  <c r="E70" i="18"/>
  <c r="D70" i="18"/>
  <c r="C70" i="18"/>
  <c r="E72" i="18"/>
  <c r="D72" i="18"/>
  <c r="C72" i="18"/>
  <c r="E77" i="18"/>
  <c r="D77" i="18"/>
  <c r="C77" i="18"/>
  <c r="E89" i="18"/>
  <c r="E82" i="18"/>
  <c r="E81" i="18" s="1"/>
  <c r="D89" i="18"/>
  <c r="D82" i="18"/>
  <c r="D81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81" i="18" s="1"/>
  <c r="C67" i="18" s="1"/>
  <c r="C42" i="18"/>
  <c r="C12" i="18" s="1"/>
  <c r="C57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/>
  <c r="H778" i="17"/>
  <c r="H776" i="17" s="1"/>
  <c r="G778" i="17"/>
  <c r="G776" i="17"/>
  <c r="J770" i="17"/>
  <c r="M770" i="17"/>
  <c r="I760" i="17"/>
  <c r="I758" i="17"/>
  <c r="H760" i="17"/>
  <c r="H758" i="17" s="1"/>
  <c r="G760" i="17"/>
  <c r="G758" i="17" s="1"/>
  <c r="J753" i="17"/>
  <c r="M753" i="17" s="1"/>
  <c r="J752" i="17"/>
  <c r="N752" i="17" s="1"/>
  <c r="I746" i="17"/>
  <c r="I744" i="17"/>
  <c r="H746" i="17"/>
  <c r="H744" i="17"/>
  <c r="G746" i="17"/>
  <c r="G744" i="17"/>
  <c r="I738" i="17"/>
  <c r="I736" i="17"/>
  <c r="H738" i="17"/>
  <c r="H736" i="17" s="1"/>
  <c r="G738" i="17"/>
  <c r="G736" i="17" s="1"/>
  <c r="L727" i="17"/>
  <c r="L725" i="17" s="1"/>
  <c r="I727" i="17"/>
  <c r="I725" i="17" s="1"/>
  <c r="I706" i="17" s="1"/>
  <c r="H727" i="17"/>
  <c r="H725" i="17"/>
  <c r="G727" i="17"/>
  <c r="G725" i="17"/>
  <c r="L721" i="17"/>
  <c r="I721" i="17"/>
  <c r="H721" i="17"/>
  <c r="H706" i="17" s="1"/>
  <c r="G721" i="17"/>
  <c r="L689" i="17"/>
  <c r="L637" i="17" s="1"/>
  <c r="I689" i="17"/>
  <c r="H689" i="17"/>
  <c r="G689" i="17"/>
  <c r="L641" i="17"/>
  <c r="L639" i="17"/>
  <c r="I641" i="17"/>
  <c r="I639" i="17"/>
  <c r="I637" i="17" s="1"/>
  <c r="H641" i="17"/>
  <c r="H639" i="17" s="1"/>
  <c r="G641" i="17"/>
  <c r="G639" i="17" s="1"/>
  <c r="G637" i="17" s="1"/>
  <c r="I630" i="17"/>
  <c r="I629" i="17" s="1"/>
  <c r="H630" i="17"/>
  <c r="H629" i="17" s="1"/>
  <c r="G630" i="17"/>
  <c r="G629" i="17" s="1"/>
  <c r="L614" i="17"/>
  <c r="L609" i="17" s="1"/>
  <c r="I587" i="17"/>
  <c r="H587" i="17"/>
  <c r="G587" i="17"/>
  <c r="I568" i="17"/>
  <c r="H568" i="17"/>
  <c r="H554" i="17" s="1"/>
  <c r="G568" i="17"/>
  <c r="I562" i="17"/>
  <c r="I554" i="17" s="1"/>
  <c r="H562" i="17"/>
  <c r="G562" i="17"/>
  <c r="I556" i="17"/>
  <c r="H556" i="17"/>
  <c r="G556" i="17"/>
  <c r="I543" i="17"/>
  <c r="I541" i="17" s="1"/>
  <c r="H543" i="17"/>
  <c r="H541" i="17" s="1"/>
  <c r="H539" i="17" s="1"/>
  <c r="G543" i="17"/>
  <c r="G541" i="17" s="1"/>
  <c r="I448" i="17"/>
  <c r="I446" i="17" s="1"/>
  <c r="H448" i="17"/>
  <c r="H446" i="17" s="1"/>
  <c r="G448" i="17"/>
  <c r="G446" i="17"/>
  <c r="I432" i="17"/>
  <c r="I430" i="17" s="1"/>
  <c r="H432" i="17"/>
  <c r="H430" i="17" s="1"/>
  <c r="H410" i="17" s="1"/>
  <c r="G432" i="17"/>
  <c r="G430" i="17" s="1"/>
  <c r="G410" i="17" s="1"/>
  <c r="I401" i="17"/>
  <c r="I399" i="17" s="1"/>
  <c r="H401" i="17"/>
  <c r="H399" i="17" s="1"/>
  <c r="G401" i="17"/>
  <c r="G399" i="17"/>
  <c r="J366" i="17"/>
  <c r="N366" i="17" s="1"/>
  <c r="I360" i="17"/>
  <c r="I358" i="17"/>
  <c r="I356" i="17" s="1"/>
  <c r="H360" i="17"/>
  <c r="H358" i="17"/>
  <c r="H356" i="17" s="1"/>
  <c r="G360" i="17"/>
  <c r="G358" i="17"/>
  <c r="G356" i="17" s="1"/>
  <c r="I350" i="17"/>
  <c r="H350" i="17"/>
  <c r="G350" i="17"/>
  <c r="J290" i="17"/>
  <c r="O290" i="17" s="1"/>
  <c r="I283" i="17"/>
  <c r="I281" i="17" s="1"/>
  <c r="I221" i="17" s="1"/>
  <c r="H283" i="17"/>
  <c r="H281" i="17" s="1"/>
  <c r="H221" i="17" s="1"/>
  <c r="G283" i="17"/>
  <c r="G281" i="17"/>
  <c r="G221" i="17" s="1"/>
  <c r="J164" i="17"/>
  <c r="J163" i="17"/>
  <c r="O163" i="17" s="1"/>
  <c r="I156" i="17"/>
  <c r="I154" i="17"/>
  <c r="I130" i="17"/>
  <c r="H156" i="17"/>
  <c r="H154" i="17"/>
  <c r="H130" i="17"/>
  <c r="G156" i="17"/>
  <c r="G154" i="17"/>
  <c r="G130" i="17" s="1"/>
  <c r="L108" i="17"/>
  <c r="L102" i="17" s="1"/>
  <c r="L100" i="17" s="1"/>
  <c r="I108" i="17"/>
  <c r="H108" i="17"/>
  <c r="G108" i="17"/>
  <c r="I104" i="17"/>
  <c r="H104" i="17"/>
  <c r="H102" i="17" s="1"/>
  <c r="H100" i="17" s="1"/>
  <c r="G104" i="17"/>
  <c r="I95" i="17"/>
  <c r="I93" i="17"/>
  <c r="H95" i="17"/>
  <c r="H93" i="17"/>
  <c r="G95" i="17"/>
  <c r="G93" i="17"/>
  <c r="I76" i="17"/>
  <c r="I66" i="17"/>
  <c r="H76" i="17"/>
  <c r="H66" i="17"/>
  <c r="G76" i="17"/>
  <c r="G66" i="17" s="1"/>
  <c r="I46" i="17"/>
  <c r="H46" i="17"/>
  <c r="G46" i="17"/>
  <c r="I18" i="17"/>
  <c r="I16" i="17" s="1"/>
  <c r="I14" i="17" s="1"/>
  <c r="H18" i="17"/>
  <c r="H16" i="17" s="1"/>
  <c r="H14" i="17" s="1"/>
  <c r="H12" i="17" s="1"/>
  <c r="I102" i="17"/>
  <c r="I100" i="17" s="1"/>
  <c r="J768" i="17"/>
  <c r="O768" i="17" s="1"/>
  <c r="G16" i="17"/>
  <c r="G14" i="17" s="1"/>
  <c r="L562" i="17"/>
  <c r="L630" i="17"/>
  <c r="L629" i="17" s="1"/>
  <c r="L76" i="17"/>
  <c r="L66" i="17"/>
  <c r="L746" i="17"/>
  <c r="L744" i="17"/>
  <c r="L568" i="17"/>
  <c r="G102" i="17"/>
  <c r="G100" i="17"/>
  <c r="L543" i="17"/>
  <c r="L541" i="17"/>
  <c r="L760" i="17"/>
  <c r="L758" i="17" s="1"/>
  <c r="K760" i="17"/>
  <c r="K758" i="17" s="1"/>
  <c r="L104" i="17"/>
  <c r="J162" i="17"/>
  <c r="O162" i="17" s="1"/>
  <c r="J763" i="17"/>
  <c r="M763" i="17"/>
  <c r="J765" i="17"/>
  <c r="N765" i="17"/>
  <c r="L156" i="17"/>
  <c r="L154" i="17" s="1"/>
  <c r="L130" i="17" s="1"/>
  <c r="J764" i="17"/>
  <c r="N764" i="17" s="1"/>
  <c r="M764" i="17"/>
  <c r="J766" i="17"/>
  <c r="M766" i="17" s="1"/>
  <c r="J769" i="17"/>
  <c r="O769" i="17"/>
  <c r="H56" i="18"/>
  <c r="H55" i="18" s="1"/>
  <c r="F55" i="18"/>
  <c r="G69" i="18"/>
  <c r="G68" i="18" s="1"/>
  <c r="F68" i="18"/>
  <c r="H54" i="18"/>
  <c r="H53" i="18"/>
  <c r="F53" i="18"/>
  <c r="G115" i="18"/>
  <c r="F114" i="18"/>
  <c r="H52" i="18"/>
  <c r="H51" i="18" s="1"/>
  <c r="F51" i="18"/>
  <c r="H60" i="18"/>
  <c r="H59" i="18" s="1"/>
  <c r="F59" i="18"/>
  <c r="H65" i="18"/>
  <c r="H64" i="18"/>
  <c r="F64" i="18"/>
  <c r="I78" i="18"/>
  <c r="I77" i="18" s="1"/>
  <c r="F77" i="18"/>
  <c r="H44" i="18"/>
  <c r="H43" i="18" s="1"/>
  <c r="H42" i="18" s="1"/>
  <c r="F43" i="18"/>
  <c r="F42" i="18" s="1"/>
  <c r="G50" i="18"/>
  <c r="G49" i="18" s="1"/>
  <c r="F49" i="18"/>
  <c r="H71" i="18"/>
  <c r="H70" i="18" s="1"/>
  <c r="F70" i="18"/>
  <c r="H112" i="18"/>
  <c r="H111" i="18"/>
  <c r="F111" i="18"/>
  <c r="H118" i="18"/>
  <c r="G112" i="18"/>
  <c r="G111" i="18" s="1"/>
  <c r="G79" i="18"/>
  <c r="G63" i="18"/>
  <c r="G52" i="18"/>
  <c r="G51" i="18"/>
  <c r="I56" i="18"/>
  <c r="I55" i="18" s="1"/>
  <c r="G56" i="18"/>
  <c r="G55" i="18"/>
  <c r="I71" i="18"/>
  <c r="I70" i="18" s="1"/>
  <c r="H50" i="18"/>
  <c r="H49" i="18"/>
  <c r="G60" i="18"/>
  <c r="G59" i="18" s="1"/>
  <c r="G78" i="18"/>
  <c r="G77" i="18" s="1"/>
  <c r="G80" i="18"/>
  <c r="G113" i="18"/>
  <c r="I61" i="18"/>
  <c r="I60" i="18"/>
  <c r="I113" i="18"/>
  <c r="J767" i="17"/>
  <c r="N767" i="17" s="1"/>
  <c r="O770" i="17"/>
  <c r="I52" i="18"/>
  <c r="I51" i="18" s="1"/>
  <c r="G62" i="18"/>
  <c r="I63" i="18"/>
  <c r="H78" i="18"/>
  <c r="H77" i="18" s="1"/>
  <c r="H79" i="18"/>
  <c r="H80" i="18"/>
  <c r="G105" i="18"/>
  <c r="I112" i="18"/>
  <c r="J762" i="17"/>
  <c r="K46" i="17"/>
  <c r="M163" i="17"/>
  <c r="K350" i="17"/>
  <c r="I118" i="18"/>
  <c r="G61" i="18"/>
  <c r="I62" i="18"/>
  <c r="H69" i="18"/>
  <c r="H68" i="18"/>
  <c r="G71" i="18"/>
  <c r="G70" i="18"/>
  <c r="I105" i="18"/>
  <c r="G118" i="18"/>
  <c r="G44" i="18"/>
  <c r="G43" i="18" s="1"/>
  <c r="G45" i="18"/>
  <c r="G46" i="18"/>
  <c r="G47" i="18"/>
  <c r="I50" i="18"/>
  <c r="I49" i="18" s="1"/>
  <c r="G54" i="18"/>
  <c r="G53" i="18"/>
  <c r="G65" i="18"/>
  <c r="G66" i="18"/>
  <c r="I69" i="18"/>
  <c r="I68" i="18" s="1"/>
  <c r="G93" i="18"/>
  <c r="G94" i="18"/>
  <c r="G95" i="18"/>
  <c r="G96" i="18"/>
  <c r="G97" i="18"/>
  <c r="G102" i="18"/>
  <c r="I115" i="18"/>
  <c r="I116" i="18"/>
  <c r="H115" i="18"/>
  <c r="H116" i="18"/>
  <c r="I44" i="18"/>
  <c r="I43" i="18" s="1"/>
  <c r="I42" i="18" s="1"/>
  <c r="I45" i="18"/>
  <c r="I46" i="18"/>
  <c r="I47" i="18"/>
  <c r="I54" i="18"/>
  <c r="I53" i="18" s="1"/>
  <c r="I65" i="18"/>
  <c r="I66" i="18"/>
  <c r="I93" i="18"/>
  <c r="I94" i="18"/>
  <c r="I95" i="18"/>
  <c r="I96" i="18"/>
  <c r="I97" i="18"/>
  <c r="I102" i="18"/>
  <c r="N770" i="17"/>
  <c r="O366" i="17"/>
  <c r="D114" i="4"/>
  <c r="I612" i="7"/>
  <c r="H235" i="3" s="1"/>
  <c r="H232" i="3" s="1"/>
  <c r="H614" i="7"/>
  <c r="H612" i="7" s="1"/>
  <c r="O764" i="17"/>
  <c r="M162" i="17"/>
  <c r="M769" i="17"/>
  <c r="O765" i="17"/>
  <c r="N769" i="17"/>
  <c r="N162" i="17"/>
  <c r="O762" i="17"/>
  <c r="M765" i="17"/>
  <c r="O767" i="17"/>
  <c r="N763" i="17"/>
  <c r="N766" i="17"/>
  <c r="O766" i="17"/>
  <c r="O763" i="17"/>
  <c r="I114" i="18"/>
  <c r="I59" i="18"/>
  <c r="G42" i="18"/>
  <c r="I64" i="18"/>
  <c r="H114" i="18"/>
  <c r="G64" i="18"/>
  <c r="I111" i="18"/>
  <c r="I101" i="7"/>
  <c r="I99" i="7" s="1"/>
  <c r="J101" i="7"/>
  <c r="I37" i="3" s="1"/>
  <c r="D20" i="9"/>
  <c r="D21" i="9"/>
  <c r="I21" i="9" s="1"/>
  <c r="H288" i="3"/>
  <c r="H286" i="3" s="1"/>
  <c r="H759" i="7"/>
  <c r="H760" i="7"/>
  <c r="H761" i="7"/>
  <c r="E75" i="4" s="1"/>
  <c r="H762" i="7"/>
  <c r="E43" i="4" s="1"/>
  <c r="H763" i="7"/>
  <c r="E69" i="4" s="1"/>
  <c r="H764" i="7"/>
  <c r="H765" i="7"/>
  <c r="E72" i="4" s="1"/>
  <c r="H758" i="7"/>
  <c r="H745" i="7"/>
  <c r="H743" i="7" s="1"/>
  <c r="H740" i="7"/>
  <c r="H736" i="7" s="1"/>
  <c r="G294" i="3" s="1"/>
  <c r="G292" i="3" s="1"/>
  <c r="E144" i="4"/>
  <c r="G288" i="3"/>
  <c r="G286" i="3" s="1"/>
  <c r="G285" i="3"/>
  <c r="G283" i="3" s="1"/>
  <c r="H639" i="7"/>
  <c r="H637" i="7" s="1"/>
  <c r="H632" i="7"/>
  <c r="E154" i="4" s="1"/>
  <c r="E151" i="4" s="1"/>
  <c r="H633" i="7"/>
  <c r="E143" i="4" s="1"/>
  <c r="H634" i="7"/>
  <c r="I587" i="7"/>
  <c r="I585" i="7" s="1"/>
  <c r="F194" i="4"/>
  <c r="E70" i="4"/>
  <c r="E82" i="4"/>
  <c r="E79" i="4" s="1"/>
  <c r="H79" i="7"/>
  <c r="H80" i="7"/>
  <c r="H81" i="7"/>
  <c r="H82" i="7"/>
  <c r="H83" i="7"/>
  <c r="H84" i="7"/>
  <c r="H85" i="7"/>
  <c r="E76" i="4" s="1"/>
  <c r="H78" i="7"/>
  <c r="E44" i="4"/>
  <c r="E55" i="4"/>
  <c r="E58" i="4"/>
  <c r="I725" i="7"/>
  <c r="I723" i="7" s="1"/>
  <c r="J725" i="7"/>
  <c r="J723" i="7" s="1"/>
  <c r="L723" i="7"/>
  <c r="I541" i="7"/>
  <c r="I539" i="7" s="1"/>
  <c r="I560" i="7"/>
  <c r="I628" i="7"/>
  <c r="I627" i="7" s="1"/>
  <c r="I639" i="7"/>
  <c r="I637" i="7" s="1"/>
  <c r="I687" i="7"/>
  <c r="I635" i="7" s="1"/>
  <c r="I719" i="7"/>
  <c r="I743" i="7"/>
  <c r="H297" i="3" s="1"/>
  <c r="H295" i="3" s="1"/>
  <c r="L639" i="7"/>
  <c r="L637" i="7" s="1"/>
  <c r="J639" i="7"/>
  <c r="J637" i="7" s="1"/>
  <c r="J635" i="7" s="1"/>
  <c r="I76" i="7"/>
  <c r="I66" i="7" s="1"/>
  <c r="I154" i="7"/>
  <c r="H346" i="7"/>
  <c r="I346" i="7"/>
  <c r="G348" i="7"/>
  <c r="K719" i="7"/>
  <c r="I756" i="7"/>
  <c r="I754" i="7" s="1"/>
  <c r="D27" i="4"/>
  <c r="E28" i="4"/>
  <c r="D30" i="4"/>
  <c r="D28" i="4" s="1"/>
  <c r="E31" i="4"/>
  <c r="D33" i="4"/>
  <c r="D31" i="4" s="1"/>
  <c r="D38" i="4"/>
  <c r="D49" i="4"/>
  <c r="D52" i="4"/>
  <c r="D54" i="4"/>
  <c r="D56" i="4"/>
  <c r="D57" i="4"/>
  <c r="D71" i="4"/>
  <c r="D73" i="4"/>
  <c r="D74" i="4"/>
  <c r="D81" i="4"/>
  <c r="E83" i="4"/>
  <c r="D85" i="4"/>
  <c r="D86" i="4"/>
  <c r="E87" i="4"/>
  <c r="D89" i="4"/>
  <c r="D90" i="4"/>
  <c r="D91" i="4"/>
  <c r="D97" i="4"/>
  <c r="D101" i="4"/>
  <c r="E104" i="4"/>
  <c r="D106" i="4"/>
  <c r="D104" i="4" s="1"/>
  <c r="D107" i="4"/>
  <c r="E108" i="4"/>
  <c r="D110" i="4"/>
  <c r="D111" i="4"/>
  <c r="D115" i="4"/>
  <c r="E118" i="4"/>
  <c r="E116" i="4" s="1"/>
  <c r="D120" i="4"/>
  <c r="D118" i="4"/>
  <c r="D121" i="4"/>
  <c r="D122" i="4"/>
  <c r="D125" i="4"/>
  <c r="D126" i="4"/>
  <c r="E129" i="4"/>
  <c r="E127" i="4" s="1"/>
  <c r="E123" i="4" s="1"/>
  <c r="D131" i="4"/>
  <c r="D129" i="4"/>
  <c r="D132" i="4"/>
  <c r="D133" i="4"/>
  <c r="E136" i="4"/>
  <c r="D138" i="4"/>
  <c r="D139" i="4"/>
  <c r="D136" i="4" s="1"/>
  <c r="D142" i="4"/>
  <c r="E146" i="4"/>
  <c r="D148" i="4"/>
  <c r="D153" i="4"/>
  <c r="D157" i="4"/>
  <c r="F158" i="4"/>
  <c r="D160" i="4"/>
  <c r="E161" i="4"/>
  <c r="D163" i="4"/>
  <c r="D161" i="4"/>
  <c r="E164" i="4"/>
  <c r="D166" i="4"/>
  <c r="D164" i="4" s="1"/>
  <c r="D167" i="4"/>
  <c r="E168" i="4"/>
  <c r="D170" i="4"/>
  <c r="D168" i="4" s="1"/>
  <c r="D174" i="4"/>
  <c r="D177" i="4"/>
  <c r="D196" i="4"/>
  <c r="F198" i="4"/>
  <c r="D200" i="4"/>
  <c r="D201" i="4"/>
  <c r="D202" i="4"/>
  <c r="D203" i="4"/>
  <c r="F204" i="4"/>
  <c r="D206" i="4"/>
  <c r="D204" i="4" s="1"/>
  <c r="D210" i="4"/>
  <c r="D211" i="4"/>
  <c r="D212" i="4"/>
  <c r="F217" i="4"/>
  <c r="F215" i="4" s="1"/>
  <c r="G217" i="4"/>
  <c r="H217" i="4"/>
  <c r="H215" i="4" s="1"/>
  <c r="I217" i="4"/>
  <c r="J217" i="4"/>
  <c r="J215" i="4" s="1"/>
  <c r="D218" i="4"/>
  <c r="H218" i="4"/>
  <c r="D222" i="4"/>
  <c r="G222" i="4" s="1"/>
  <c r="F223" i="4"/>
  <c r="F220" i="4"/>
  <c r="D225" i="4"/>
  <c r="H225" i="4" s="1"/>
  <c r="D226" i="4"/>
  <c r="H226" i="4"/>
  <c r="D227" i="4"/>
  <c r="G227" i="4"/>
  <c r="F228" i="4"/>
  <c r="D230" i="4"/>
  <c r="F231" i="4"/>
  <c r="D234" i="4"/>
  <c r="J234" i="4"/>
  <c r="D235" i="4"/>
  <c r="H235" i="4"/>
  <c r="D236" i="4"/>
  <c r="F18" i="3"/>
  <c r="F19" i="3"/>
  <c r="G20" i="3"/>
  <c r="H20" i="3"/>
  <c r="F22" i="3"/>
  <c r="F20" i="3" s="1"/>
  <c r="F23" i="3"/>
  <c r="F26" i="3"/>
  <c r="F27" i="3"/>
  <c r="G29" i="3"/>
  <c r="F31" i="3"/>
  <c r="F29" i="3" s="1"/>
  <c r="G38" i="3"/>
  <c r="H38" i="3"/>
  <c r="F40" i="3"/>
  <c r="F38" i="3" s="1"/>
  <c r="G43" i="3"/>
  <c r="G41" i="3" s="1"/>
  <c r="H43" i="3"/>
  <c r="H41" i="3" s="1"/>
  <c r="F45" i="3"/>
  <c r="F46" i="3"/>
  <c r="G50" i="3"/>
  <c r="H50" i="3"/>
  <c r="F52" i="3"/>
  <c r="F50" i="3" s="1"/>
  <c r="G53" i="3"/>
  <c r="H53" i="3"/>
  <c r="F55" i="3"/>
  <c r="F53" i="3"/>
  <c r="G56" i="3"/>
  <c r="H56" i="3"/>
  <c r="F58" i="3"/>
  <c r="F56" i="3" s="1"/>
  <c r="G59" i="3"/>
  <c r="H59" i="3"/>
  <c r="F61" i="3"/>
  <c r="F59" i="3" s="1"/>
  <c r="G67" i="3"/>
  <c r="H67" i="3"/>
  <c r="F69" i="3"/>
  <c r="F70" i="3"/>
  <c r="F71" i="3"/>
  <c r="G72" i="3"/>
  <c r="H72" i="3"/>
  <c r="F74" i="3"/>
  <c r="F72" i="3" s="1"/>
  <c r="G75" i="3"/>
  <c r="H75" i="3"/>
  <c r="F77" i="3"/>
  <c r="F78" i="3"/>
  <c r="G79" i="3"/>
  <c r="H79" i="3"/>
  <c r="F81" i="3"/>
  <c r="F79" i="3" s="1"/>
  <c r="G82" i="3"/>
  <c r="H82" i="3"/>
  <c r="F84" i="3"/>
  <c r="F82" i="3" s="1"/>
  <c r="G85" i="3"/>
  <c r="H85" i="3"/>
  <c r="F87" i="3"/>
  <c r="F85" i="3"/>
  <c r="G88" i="3"/>
  <c r="H88" i="3"/>
  <c r="F90" i="3"/>
  <c r="F88" i="3" s="1"/>
  <c r="G93" i="3"/>
  <c r="H93" i="3"/>
  <c r="F95" i="3"/>
  <c r="F93" i="3" s="1"/>
  <c r="F96" i="3"/>
  <c r="G97" i="3"/>
  <c r="H97" i="3"/>
  <c r="F99" i="3"/>
  <c r="F97" i="3" s="1"/>
  <c r="F100" i="3"/>
  <c r="F101" i="3"/>
  <c r="F102" i="3"/>
  <c r="G103" i="3"/>
  <c r="H103" i="3"/>
  <c r="F105" i="3"/>
  <c r="F103" i="3" s="1"/>
  <c r="F106" i="3"/>
  <c r="F107" i="3"/>
  <c r="F108" i="3"/>
  <c r="F109" i="3"/>
  <c r="F110" i="3"/>
  <c r="G111" i="3"/>
  <c r="H111" i="3"/>
  <c r="F113" i="3"/>
  <c r="F114" i="3"/>
  <c r="F115" i="3"/>
  <c r="F119" i="3"/>
  <c r="F120" i="3"/>
  <c r="F121" i="3"/>
  <c r="F122" i="3"/>
  <c r="G123" i="3"/>
  <c r="H123" i="3"/>
  <c r="F125" i="3"/>
  <c r="F123" i="3"/>
  <c r="G126" i="3"/>
  <c r="H126" i="3"/>
  <c r="F128" i="3"/>
  <c r="F129" i="3"/>
  <c r="F130" i="3"/>
  <c r="F131" i="3"/>
  <c r="G132" i="3"/>
  <c r="H132" i="3"/>
  <c r="F134" i="3"/>
  <c r="F135" i="3"/>
  <c r="F136" i="3"/>
  <c r="F137" i="3"/>
  <c r="F138" i="3"/>
  <c r="F139" i="3"/>
  <c r="F140" i="3"/>
  <c r="H143" i="3"/>
  <c r="H141" i="3" s="1"/>
  <c r="G149" i="3"/>
  <c r="H149" i="3"/>
  <c r="F151" i="3"/>
  <c r="F149" i="3"/>
  <c r="G152" i="3"/>
  <c r="H152" i="3"/>
  <c r="F154" i="3"/>
  <c r="F152" i="3" s="1"/>
  <c r="G155" i="3"/>
  <c r="H155" i="3"/>
  <c r="F157" i="3"/>
  <c r="F155" i="3" s="1"/>
  <c r="G158" i="3"/>
  <c r="H158" i="3"/>
  <c r="F160" i="3"/>
  <c r="F158" i="3"/>
  <c r="G166" i="3"/>
  <c r="H166" i="3"/>
  <c r="F168" i="3"/>
  <c r="F166" i="3" s="1"/>
  <c r="G169" i="3"/>
  <c r="H169" i="3"/>
  <c r="F171" i="3"/>
  <c r="F169" i="3" s="1"/>
  <c r="G172" i="3"/>
  <c r="H172" i="3"/>
  <c r="F174" i="3"/>
  <c r="F172" i="3"/>
  <c r="G178" i="3"/>
  <c r="H178" i="3"/>
  <c r="F180" i="3"/>
  <c r="F178" i="3" s="1"/>
  <c r="G186" i="3"/>
  <c r="H186" i="3"/>
  <c r="F188" i="3"/>
  <c r="F189" i="3"/>
  <c r="F186" i="3" s="1"/>
  <c r="F190" i="3"/>
  <c r="G191" i="3"/>
  <c r="H191" i="3"/>
  <c r="F193" i="3"/>
  <c r="F194" i="3"/>
  <c r="F195" i="3"/>
  <c r="F196" i="3"/>
  <c r="G197" i="3"/>
  <c r="H197" i="3"/>
  <c r="F199" i="3"/>
  <c r="F200" i="3"/>
  <c r="F201" i="3"/>
  <c r="F202" i="3"/>
  <c r="G203" i="3"/>
  <c r="H203" i="3"/>
  <c r="F205" i="3"/>
  <c r="F203" i="3" s="1"/>
  <c r="G206" i="3"/>
  <c r="H206" i="3"/>
  <c r="F208" i="3"/>
  <c r="F206" i="3" s="1"/>
  <c r="G209" i="3"/>
  <c r="H209" i="3"/>
  <c r="F211" i="3"/>
  <c r="F209" i="3" s="1"/>
  <c r="F212" i="3"/>
  <c r="F223" i="3"/>
  <c r="F224" i="3"/>
  <c r="F225" i="3"/>
  <c r="G227" i="3"/>
  <c r="H227" i="3"/>
  <c r="F229" i="3"/>
  <c r="F230" i="3"/>
  <c r="F231" i="3"/>
  <c r="F234" i="3"/>
  <c r="F236" i="3"/>
  <c r="G237" i="3"/>
  <c r="H237" i="3"/>
  <c r="F239" i="3"/>
  <c r="F237" i="3" s="1"/>
  <c r="H240" i="3"/>
  <c r="F248" i="3"/>
  <c r="G249" i="3"/>
  <c r="H249" i="3"/>
  <c r="F251" i="3"/>
  <c r="F252" i="3"/>
  <c r="G253" i="3"/>
  <c r="H253" i="3"/>
  <c r="F255" i="3"/>
  <c r="F256" i="3"/>
  <c r="G257" i="3"/>
  <c r="H257" i="3"/>
  <c r="F259" i="3"/>
  <c r="F260" i="3"/>
  <c r="G261" i="3"/>
  <c r="H261" i="3"/>
  <c r="F263" i="3"/>
  <c r="F264" i="3"/>
  <c r="F261" i="3" s="1"/>
  <c r="H267" i="3"/>
  <c r="H265" i="3" s="1"/>
  <c r="G268" i="3"/>
  <c r="H268" i="3"/>
  <c r="F270" i="3"/>
  <c r="F268" i="3"/>
  <c r="G271" i="3"/>
  <c r="H271" i="3"/>
  <c r="F273" i="3"/>
  <c r="F271" i="3" s="1"/>
  <c r="G276" i="3"/>
  <c r="H276" i="3"/>
  <c r="F278" i="3"/>
  <c r="F279" i="3"/>
  <c r="G280" i="3"/>
  <c r="H280" i="3"/>
  <c r="F282" i="3"/>
  <c r="F280" i="3" s="1"/>
  <c r="H283" i="3"/>
  <c r="G289" i="3"/>
  <c r="H289" i="3"/>
  <c r="F291" i="3"/>
  <c r="F289" i="3"/>
  <c r="G298" i="3"/>
  <c r="H298" i="3"/>
  <c r="F300" i="3"/>
  <c r="F298" i="3" s="1"/>
  <c r="E18" i="9"/>
  <c r="D19" i="9"/>
  <c r="G19" i="9" s="1"/>
  <c r="E22" i="9"/>
  <c r="D23" i="9"/>
  <c r="D22" i="9" s="1"/>
  <c r="E26" i="9"/>
  <c r="D27" i="9"/>
  <c r="D28" i="9"/>
  <c r="I28" i="9" s="1"/>
  <c r="D29" i="9"/>
  <c r="G29" i="9"/>
  <c r="D30" i="9"/>
  <c r="D31" i="9"/>
  <c r="D32" i="9"/>
  <c r="I32" i="9" s="1"/>
  <c r="D33" i="9"/>
  <c r="D34" i="9"/>
  <c r="I34" i="9" s="1"/>
  <c r="D35" i="9"/>
  <c r="D36" i="9"/>
  <c r="H36" i="9" s="1"/>
  <c r="D37" i="9"/>
  <c r="G37" i="9"/>
  <c r="D38" i="9"/>
  <c r="J38" i="9" s="1"/>
  <c r="D39" i="9"/>
  <c r="D40" i="9"/>
  <c r="F32" i="18" s="1"/>
  <c r="G32" i="18" s="1"/>
  <c r="H40" i="9"/>
  <c r="D41" i="9"/>
  <c r="G41" i="9" s="1"/>
  <c r="D42" i="9"/>
  <c r="I42" i="9"/>
  <c r="D43" i="9"/>
  <c r="F35" i="18" s="1"/>
  <c r="D44" i="9"/>
  <c r="E48" i="9"/>
  <c r="E47" i="9"/>
  <c r="D49" i="9"/>
  <c r="G49" i="9" s="1"/>
  <c r="D50" i="9"/>
  <c r="E52" i="9"/>
  <c r="E51" i="9"/>
  <c r="D53" i="9"/>
  <c r="D54" i="9"/>
  <c r="D55" i="9"/>
  <c r="J55" i="9"/>
  <c r="D56" i="9"/>
  <c r="H56" i="9" s="1"/>
  <c r="D59" i="9"/>
  <c r="F60" i="9"/>
  <c r="D61" i="9"/>
  <c r="J61" i="9"/>
  <c r="J60" i="9" s="1"/>
  <c r="E62" i="9"/>
  <c r="D63" i="9"/>
  <c r="F64" i="9"/>
  <c r="D65" i="9"/>
  <c r="J65" i="9"/>
  <c r="J64" i="9"/>
  <c r="D67" i="9"/>
  <c r="G67" i="9"/>
  <c r="E68" i="9"/>
  <c r="E66" i="9" s="1"/>
  <c r="E57" i="9" s="1"/>
  <c r="D69" i="9"/>
  <c r="D70" i="9"/>
  <c r="D71" i="9"/>
  <c r="D72" i="9"/>
  <c r="D74" i="9"/>
  <c r="D75" i="9"/>
  <c r="H75" i="9" s="1"/>
  <c r="F77" i="9"/>
  <c r="D78" i="9"/>
  <c r="I78" i="9"/>
  <c r="I77" i="9" s="1"/>
  <c r="E79" i="9"/>
  <c r="D80" i="9"/>
  <c r="I80" i="9" s="1"/>
  <c r="I79" i="9" s="1"/>
  <c r="E81" i="9"/>
  <c r="D82" i="9"/>
  <c r="I82" i="9"/>
  <c r="D83" i="9"/>
  <c r="D84" i="9"/>
  <c r="D85" i="9"/>
  <c r="E86" i="9"/>
  <c r="D87" i="9"/>
  <c r="G87" i="9" s="1"/>
  <c r="G86" i="9" s="1"/>
  <c r="D88" i="9"/>
  <c r="H88" i="9"/>
  <c r="D89" i="9"/>
  <c r="D93" i="9"/>
  <c r="D94" i="9"/>
  <c r="D95" i="9"/>
  <c r="D96" i="9"/>
  <c r="D97" i="9"/>
  <c r="I97" i="9"/>
  <c r="D98" i="9"/>
  <c r="F88" i="18" s="1"/>
  <c r="H88" i="18" s="1"/>
  <c r="E99" i="9"/>
  <c r="E91" i="9"/>
  <c r="E90" i="9" s="1"/>
  <c r="D100" i="9"/>
  <c r="D101" i="9"/>
  <c r="F91" i="18" s="1"/>
  <c r="I101" i="9"/>
  <c r="D102" i="9"/>
  <c r="I102" i="9" s="1"/>
  <c r="D103" i="9"/>
  <c r="H103" i="9"/>
  <c r="D104" i="9"/>
  <c r="I104" i="9" s="1"/>
  <c r="D105" i="9"/>
  <c r="H105" i="9"/>
  <c r="D106" i="9"/>
  <c r="D107" i="9"/>
  <c r="D108" i="9"/>
  <c r="D109" i="9"/>
  <c r="G109" i="9" s="1"/>
  <c r="D110" i="9"/>
  <c r="I110" i="9"/>
  <c r="D111" i="9"/>
  <c r="G111" i="9" s="1"/>
  <c r="D112" i="9"/>
  <c r="D113" i="9"/>
  <c r="G113" i="9" s="1"/>
  <c r="D114" i="9"/>
  <c r="J114" i="9" s="1"/>
  <c r="D115" i="9"/>
  <c r="E116" i="9"/>
  <c r="D117" i="9"/>
  <c r="G117" i="9"/>
  <c r="D118" i="9"/>
  <c r="G118" i="9" s="1"/>
  <c r="G116" i="9" s="1"/>
  <c r="E119" i="9"/>
  <c r="D120" i="9"/>
  <c r="H120" i="9" s="1"/>
  <c r="D121" i="9"/>
  <c r="F122" i="9"/>
  <c r="D123" i="9"/>
  <c r="J123" i="9" s="1"/>
  <c r="J122" i="9" s="1"/>
  <c r="D124" i="9"/>
  <c r="E125" i="9"/>
  <c r="D126" i="9"/>
  <c r="I126" i="9"/>
  <c r="D128" i="9"/>
  <c r="G128" i="9" s="1"/>
  <c r="H128" i="9"/>
  <c r="H125" i="9" s="1"/>
  <c r="G65" i="3"/>
  <c r="K639" i="7"/>
  <c r="K637" i="7" s="1"/>
  <c r="K635" i="7" s="1"/>
  <c r="D209" i="4"/>
  <c r="D207" i="4" s="1"/>
  <c r="J286" i="3"/>
  <c r="J288" i="3"/>
  <c r="J285" i="3"/>
  <c r="J283" i="3" s="1"/>
  <c r="G76" i="7"/>
  <c r="J687" i="7"/>
  <c r="L687" i="7"/>
  <c r="K687" i="7"/>
  <c r="L719" i="7"/>
  <c r="J719" i="7"/>
  <c r="J541" i="7"/>
  <c r="J539" i="7" s="1"/>
  <c r="K541" i="7"/>
  <c r="J217" i="3" s="1"/>
  <c r="J215" i="3" s="1"/>
  <c r="K286" i="3"/>
  <c r="K288" i="3"/>
  <c r="K279" i="7"/>
  <c r="K356" i="7"/>
  <c r="K354" i="7" s="1"/>
  <c r="I286" i="3"/>
  <c r="I288" i="3"/>
  <c r="L356" i="7"/>
  <c r="K148" i="3" s="1"/>
  <c r="K146" i="3" s="1"/>
  <c r="J267" i="3"/>
  <c r="J265" i="3" s="1"/>
  <c r="I267" i="3"/>
  <c r="I265" i="3" s="1"/>
  <c r="K285" i="3"/>
  <c r="K283" i="3" s="1"/>
  <c r="K267" i="3"/>
  <c r="K265" i="3" s="1"/>
  <c r="L279" i="7"/>
  <c r="J279" i="7"/>
  <c r="J277" i="7" s="1"/>
  <c r="J445" i="7"/>
  <c r="J443" i="7" s="1"/>
  <c r="L445" i="7"/>
  <c r="K183" i="3" s="1"/>
  <c r="K181" i="3" s="1"/>
  <c r="I285" i="3"/>
  <c r="I283" i="3" s="1"/>
  <c r="J94" i="7"/>
  <c r="K445" i="7"/>
  <c r="D75" i="4"/>
  <c r="G756" i="7"/>
  <c r="I127" i="9"/>
  <c r="J310" i="3"/>
  <c r="J308" i="3" s="1"/>
  <c r="J306" i="3" s="1"/>
  <c r="H776" i="7"/>
  <c r="H310" i="3"/>
  <c r="H308" i="3" s="1"/>
  <c r="H306" i="3" s="1"/>
  <c r="I773" i="7"/>
  <c r="I771" i="7"/>
  <c r="F176" i="4"/>
  <c r="F174" i="4" s="1"/>
  <c r="F149" i="4" s="1"/>
  <c r="F19" i="4" s="1"/>
  <c r="D146" i="4"/>
  <c r="F253" i="3"/>
  <c r="J24" i="3"/>
  <c r="K24" i="3"/>
  <c r="H67" i="9"/>
  <c r="I67" i="9"/>
  <c r="I112" i="9"/>
  <c r="H112" i="9"/>
  <c r="J112" i="9"/>
  <c r="G112" i="9"/>
  <c r="I96" i="9"/>
  <c r="J96" i="9"/>
  <c r="G96" i="9"/>
  <c r="H96" i="9"/>
  <c r="I40" i="9"/>
  <c r="J40" i="9"/>
  <c r="G40" i="9"/>
  <c r="J21" i="9"/>
  <c r="G21" i="9"/>
  <c r="I117" i="9"/>
  <c r="J117" i="9"/>
  <c r="H117" i="9"/>
  <c r="J113" i="9"/>
  <c r="H113" i="9"/>
  <c r="I109" i="9"/>
  <c r="J109" i="9"/>
  <c r="I105" i="9"/>
  <c r="J105" i="9"/>
  <c r="G105" i="9"/>
  <c r="J101" i="9"/>
  <c r="G101" i="9"/>
  <c r="J97" i="9"/>
  <c r="G97" i="9"/>
  <c r="H97" i="9"/>
  <c r="J82" i="9"/>
  <c r="G82" i="9"/>
  <c r="H82" i="9"/>
  <c r="H78" i="9"/>
  <c r="H77" i="9" s="1"/>
  <c r="J78" i="9"/>
  <c r="J77" i="9" s="1"/>
  <c r="J72" i="9"/>
  <c r="J63" i="9"/>
  <c r="J62" i="9" s="1"/>
  <c r="G59" i="9"/>
  <c r="G58" i="9"/>
  <c r="I53" i="9"/>
  <c r="J53" i="9"/>
  <c r="G53" i="9"/>
  <c r="H53" i="9"/>
  <c r="I41" i="9"/>
  <c r="I37" i="9"/>
  <c r="I29" i="9"/>
  <c r="F18" i="18"/>
  <c r="I23" i="9"/>
  <c r="I22" i="9" s="1"/>
  <c r="J23" i="9"/>
  <c r="J22" i="9"/>
  <c r="H23" i="9"/>
  <c r="H22" i="9" s="1"/>
  <c r="G23" i="9"/>
  <c r="G22" i="9" s="1"/>
  <c r="I120" i="9"/>
  <c r="J120" i="9"/>
  <c r="G120" i="9"/>
  <c r="G104" i="9"/>
  <c r="G89" i="9"/>
  <c r="H89" i="9"/>
  <c r="I89" i="9"/>
  <c r="J89" i="9"/>
  <c r="I44" i="9"/>
  <c r="H44" i="9"/>
  <c r="J44" i="9"/>
  <c r="G44" i="9"/>
  <c r="J126" i="9"/>
  <c r="J110" i="9"/>
  <c r="J102" i="9"/>
  <c r="H87" i="9"/>
  <c r="H86" i="9" s="1"/>
  <c r="I54" i="9"/>
  <c r="J54" i="9"/>
  <c r="H54" i="9"/>
  <c r="G54" i="9"/>
  <c r="I49" i="9"/>
  <c r="J49" i="9"/>
  <c r="J42" i="9"/>
  <c r="H42" i="9"/>
  <c r="H34" i="9"/>
  <c r="J34" i="9"/>
  <c r="I124" i="9"/>
  <c r="J124" i="9"/>
  <c r="G124" i="9"/>
  <c r="H124" i="9"/>
  <c r="J108" i="9"/>
  <c r="J71" i="9"/>
  <c r="I56" i="9"/>
  <c r="I36" i="9"/>
  <c r="J36" i="9"/>
  <c r="G36" i="9"/>
  <c r="H28" i="9"/>
  <c r="I123" i="9"/>
  <c r="I122" i="9" s="1"/>
  <c r="H123" i="9"/>
  <c r="H122" i="9"/>
  <c r="G123" i="9"/>
  <c r="G122" i="9" s="1"/>
  <c r="H111" i="9"/>
  <c r="J103" i="9"/>
  <c r="G103" i="9"/>
  <c r="J95" i="9"/>
  <c r="G95" i="9"/>
  <c r="I88" i="9"/>
  <c r="J88" i="9"/>
  <c r="J80" i="9"/>
  <c r="J79" i="9"/>
  <c r="G80" i="9"/>
  <c r="J70" i="9"/>
  <c r="G55" i="9"/>
  <c r="H50" i="9"/>
  <c r="J50" i="9"/>
  <c r="G43" i="9"/>
  <c r="J39" i="9"/>
  <c r="H39" i="9"/>
  <c r="I35" i="9"/>
  <c r="J35" i="9"/>
  <c r="G35" i="9"/>
  <c r="H35" i="9"/>
  <c r="I27" i="9"/>
  <c r="H27" i="9"/>
  <c r="J27" i="9"/>
  <c r="G27" i="9"/>
  <c r="J19" i="9"/>
  <c r="J18" i="9" s="1"/>
  <c r="F73" i="18"/>
  <c r="H73" i="18" s="1"/>
  <c r="F40" i="18"/>
  <c r="F27" i="18"/>
  <c r="F109" i="18"/>
  <c r="F108" i="18" s="1"/>
  <c r="F103" i="18"/>
  <c r="I103" i="18" s="1"/>
  <c r="F99" i="18"/>
  <c r="F74" i="18"/>
  <c r="G74" i="18" s="1"/>
  <c r="F36" i="18"/>
  <c r="F28" i="18"/>
  <c r="F98" i="18"/>
  <c r="F100" i="18"/>
  <c r="I100" i="18"/>
  <c r="F33" i="18"/>
  <c r="G33" i="18" s="1"/>
  <c r="F15" i="18"/>
  <c r="F87" i="18"/>
  <c r="F120" i="18"/>
  <c r="F101" i="18"/>
  <c r="I101" i="18" s="1"/>
  <c r="F86" i="18"/>
  <c r="F76" i="18"/>
  <c r="I76" i="18" s="1"/>
  <c r="F58" i="18"/>
  <c r="H58" i="18" s="1"/>
  <c r="F26" i="18"/>
  <c r="G26" i="18" s="1"/>
  <c r="I26" i="18"/>
  <c r="F22" i="18"/>
  <c r="G63" i="9"/>
  <c r="G62" i="9" s="1"/>
  <c r="H72" i="9"/>
  <c r="J59" i="9"/>
  <c r="J58" i="9" s="1"/>
  <c r="D58" i="9"/>
  <c r="D62" i="9"/>
  <c r="I72" i="9"/>
  <c r="E25" i="9"/>
  <c r="E24" i="9"/>
  <c r="I63" i="9"/>
  <c r="I62" i="9" s="1"/>
  <c r="G79" i="9"/>
  <c r="I59" i="9"/>
  <c r="I58" i="9"/>
  <c r="H63" i="9"/>
  <c r="H62" i="9"/>
  <c r="G72" i="9"/>
  <c r="D77" i="9"/>
  <c r="H59" i="9"/>
  <c r="H58" i="9"/>
  <c r="H61" i="9"/>
  <c r="H60" i="9" s="1"/>
  <c r="D79" i="9"/>
  <c r="H73" i="9"/>
  <c r="H719" i="7"/>
  <c r="I24" i="3"/>
  <c r="H725" i="7"/>
  <c r="H723" i="7" s="1"/>
  <c r="E48" i="4"/>
  <c r="E65" i="4"/>
  <c r="H585" i="7"/>
  <c r="G226" i="3" s="1"/>
  <c r="I429" i="7"/>
  <c r="H177" i="3" s="1"/>
  <c r="H175" i="3" s="1"/>
  <c r="E66" i="4"/>
  <c r="F185" i="4"/>
  <c r="E145" i="4"/>
  <c r="E62" i="4"/>
  <c r="E60" i="4" s="1"/>
  <c r="H279" i="7"/>
  <c r="G118" i="3" s="1"/>
  <c r="G116" i="3" s="1"/>
  <c r="E42" i="4"/>
  <c r="H554" i="7"/>
  <c r="G220" i="3" s="1"/>
  <c r="H560" i="7"/>
  <c r="E158" i="4"/>
  <c r="E155" i="4" s="1"/>
  <c r="H429" i="7"/>
  <c r="H427" i="7" s="1"/>
  <c r="H541" i="7"/>
  <c r="H539" i="7" s="1"/>
  <c r="H94" i="7"/>
  <c r="G34" i="3" s="1"/>
  <c r="I94" i="7"/>
  <c r="H34" i="3" s="1"/>
  <c r="H445" i="7"/>
  <c r="G183" i="3" s="1"/>
  <c r="G181" i="3" s="1"/>
  <c r="E96" i="4"/>
  <c r="E94" i="4" s="1"/>
  <c r="G267" i="3"/>
  <c r="G265" i="3" s="1"/>
  <c r="H687" i="7"/>
  <c r="H86" i="18"/>
  <c r="I86" i="18"/>
  <c r="G86" i="18"/>
  <c r="G40" i="18"/>
  <c r="G99" i="18"/>
  <c r="H109" i="18"/>
  <c r="H108" i="18" s="1"/>
  <c r="I73" i="18"/>
  <c r="L24" i="3"/>
  <c r="I739" i="7"/>
  <c r="I736" i="7" s="1"/>
  <c r="I734" i="7" s="1"/>
  <c r="D195" i="4"/>
  <c r="I47" i="7"/>
  <c r="L44" i="17"/>
  <c r="I48" i="7"/>
  <c r="F191" i="4" s="1"/>
  <c r="L45" i="17"/>
  <c r="J45" i="17" s="1"/>
  <c r="L42" i="17"/>
  <c r="J42" i="17" s="1"/>
  <c r="N42" i="17" s="1"/>
  <c r="D184" i="4"/>
  <c r="L47" i="17"/>
  <c r="J47" i="17" s="1"/>
  <c r="N47" i="17" s="1"/>
  <c r="N46" i="17" s="1"/>
  <c r="L41" i="17"/>
  <c r="J41" i="17" s="1"/>
  <c r="O41" i="17" s="1"/>
  <c r="I43" i="7"/>
  <c r="K40" i="17"/>
  <c r="J40" i="17" s="1"/>
  <c r="M40" i="17" s="1"/>
  <c r="H42" i="7"/>
  <c r="H20" i="7" s="1"/>
  <c r="H18" i="7" s="1"/>
  <c r="G15" i="3" s="1"/>
  <c r="F189" i="4"/>
  <c r="K160" i="17"/>
  <c r="J160" i="17" s="1"/>
  <c r="M160" i="17" s="1"/>
  <c r="D100" i="4"/>
  <c r="D98" i="4" s="1"/>
  <c r="H159" i="7"/>
  <c r="E100" i="4" s="1"/>
  <c r="E98" i="4" s="1"/>
  <c r="I356" i="7"/>
  <c r="L561" i="17"/>
  <c r="L556" i="17" s="1"/>
  <c r="I554" i="7"/>
  <c r="F190" i="4"/>
  <c r="K539" i="7"/>
  <c r="K751" i="17"/>
  <c r="J751" i="17" s="1"/>
  <c r="O751" i="17" s="1"/>
  <c r="L560" i="7"/>
  <c r="K221" i="3" s="1"/>
  <c r="M39" i="7"/>
  <c r="K560" i="7"/>
  <c r="K558" i="17"/>
  <c r="J558" i="17" s="1"/>
  <c r="K559" i="17"/>
  <c r="J559" i="17" s="1"/>
  <c r="K454" i="17"/>
  <c r="J454" i="17" s="1"/>
  <c r="G247" i="3"/>
  <c r="G245" i="3" s="1"/>
  <c r="L160" i="7"/>
  <c r="G195" i="4"/>
  <c r="I607" i="7"/>
  <c r="D55" i="4"/>
  <c r="D44" i="4"/>
  <c r="M690" i="7"/>
  <c r="M687" i="7" s="1"/>
  <c r="D144" i="4"/>
  <c r="J738" i="7"/>
  <c r="G144" i="4" s="1"/>
  <c r="M400" i="7"/>
  <c r="J70" i="4" s="1"/>
  <c r="J195" i="4"/>
  <c r="G163" i="3"/>
  <c r="G161" i="3" s="1"/>
  <c r="G736" i="7"/>
  <c r="L738" i="7"/>
  <c r="G70" i="4"/>
  <c r="K748" i="7"/>
  <c r="K25" i="17"/>
  <c r="J25" i="17" s="1"/>
  <c r="M25" i="17" s="1"/>
  <c r="K27" i="17"/>
  <c r="J27" i="17" s="1"/>
  <c r="O27" i="17" s="1"/>
  <c r="I114" i="4"/>
  <c r="F195" i="4"/>
  <c r="L557" i="7"/>
  <c r="G190" i="4"/>
  <c r="I70" i="4"/>
  <c r="K740" i="17"/>
  <c r="J740" i="17" s="1"/>
  <c r="M740" i="17" s="1"/>
  <c r="K738" i="7"/>
  <c r="K736" i="7" s="1"/>
  <c r="M756" i="7"/>
  <c r="L304" i="3" s="1"/>
  <c r="L302" i="3" s="1"/>
  <c r="K557" i="7"/>
  <c r="H43" i="4" s="1"/>
  <c r="M26" i="7"/>
  <c r="D58" i="4"/>
  <c r="M556" i="7"/>
  <c r="D26" i="4"/>
  <c r="M548" i="7"/>
  <c r="M431" i="7"/>
  <c r="K156" i="7"/>
  <c r="M156" i="7"/>
  <c r="M550" i="7"/>
  <c r="J143" i="4" s="1"/>
  <c r="H114" i="4"/>
  <c r="L43" i="17"/>
  <c r="J43" i="17" s="1"/>
  <c r="M46" i="7"/>
  <c r="M449" i="7"/>
  <c r="L66" i="7"/>
  <c r="K22" i="17"/>
  <c r="J22" i="17" s="1"/>
  <c r="J160" i="7"/>
  <c r="K161" i="17"/>
  <c r="J161" i="17" s="1"/>
  <c r="I197" i="4"/>
  <c r="L612" i="7"/>
  <c r="K160" i="7"/>
  <c r="M32" i="7"/>
  <c r="J55" i="4" s="1"/>
  <c r="H70" i="4"/>
  <c r="I43" i="4"/>
  <c r="M41" i="17"/>
  <c r="M81" i="17"/>
  <c r="O371" i="17"/>
  <c r="K38" i="17"/>
  <c r="J38" i="17" s="1"/>
  <c r="O38" i="17" s="1"/>
  <c r="K405" i="17"/>
  <c r="J405" i="17" s="1"/>
  <c r="E114" i="4"/>
  <c r="D189" i="4"/>
  <c r="K773" i="7"/>
  <c r="K771" i="7" s="1"/>
  <c r="L408" i="17"/>
  <c r="J408" i="17" s="1"/>
  <c r="N408" i="17" s="1"/>
  <c r="O26" i="17"/>
  <c r="H209" i="4"/>
  <c r="M721" i="7"/>
  <c r="M719" i="7" s="1"/>
  <c r="K362" i="17"/>
  <c r="J362" i="17" s="1"/>
  <c r="O362" i="17" s="1"/>
  <c r="M29" i="7"/>
  <c r="H173" i="4"/>
  <c r="H171" i="4" s="1"/>
  <c r="M158" i="7"/>
  <c r="J75" i="4"/>
  <c r="K105" i="17"/>
  <c r="J105" i="17" s="1"/>
  <c r="M105" i="17" s="1"/>
  <c r="L289" i="17"/>
  <c r="J289" i="17" s="1"/>
  <c r="M558" i="7"/>
  <c r="K588" i="7"/>
  <c r="H65" i="4" s="1"/>
  <c r="K158" i="7"/>
  <c r="H75" i="4" s="1"/>
  <c r="E17" i="9"/>
  <c r="H40" i="18"/>
  <c r="H15" i="18"/>
  <c r="H65" i="9"/>
  <c r="H64" i="9" s="1"/>
  <c r="G61" i="9"/>
  <c r="G60" i="9"/>
  <c r="J69" i="9"/>
  <c r="F92" i="18"/>
  <c r="I92" i="18" s="1"/>
  <c r="J20" i="9"/>
  <c r="H83" i="9"/>
  <c r="H94" i="9"/>
  <c r="G102" i="9"/>
  <c r="H110" i="9"/>
  <c r="J29" i="9"/>
  <c r="J37" i="9"/>
  <c r="G120" i="18"/>
  <c r="H26" i="18"/>
  <c r="I40" i="18"/>
  <c r="G100" i="18"/>
  <c r="I65" i="9"/>
  <c r="I64" i="9" s="1"/>
  <c r="I61" i="9"/>
  <c r="I60" i="9"/>
  <c r="D116" i="9"/>
  <c r="F16" i="18"/>
  <c r="H16" i="18" s="1"/>
  <c r="F34" i="18"/>
  <c r="H55" i="9"/>
  <c r="D64" i="9"/>
  <c r="H80" i="9"/>
  <c r="H79" i="9"/>
  <c r="G88" i="9"/>
  <c r="I95" i="9"/>
  <c r="I103" i="9"/>
  <c r="I111" i="9"/>
  <c r="G56" i="9"/>
  <c r="G30" i="9"/>
  <c r="G34" i="9"/>
  <c r="G42" i="9"/>
  <c r="J87" i="9"/>
  <c r="G98" i="9"/>
  <c r="H102" i="9"/>
  <c r="H106" i="9"/>
  <c r="G110" i="9"/>
  <c r="H114" i="9"/>
  <c r="H118" i="9"/>
  <c r="H116" i="9" s="1"/>
  <c r="H126" i="9"/>
  <c r="H29" i="9"/>
  <c r="H37" i="9"/>
  <c r="J41" i="9"/>
  <c r="G78" i="9"/>
  <c r="G77" i="9"/>
  <c r="H21" i="9"/>
  <c r="J67" i="9"/>
  <c r="H100" i="18"/>
  <c r="F17" i="18"/>
  <c r="D60" i="9"/>
  <c r="D125" i="9"/>
  <c r="G65" i="9"/>
  <c r="G64" i="9"/>
  <c r="F29" i="18"/>
  <c r="I55" i="9"/>
  <c r="H69" i="9"/>
  <c r="H68" i="9" s="1"/>
  <c r="I87" i="9"/>
  <c r="I86" i="9" s="1"/>
  <c r="H98" i="9"/>
  <c r="G106" i="9"/>
  <c r="G126" i="9"/>
  <c r="G125" i="9"/>
  <c r="H41" i="9"/>
  <c r="D86" i="9"/>
  <c r="G75" i="9"/>
  <c r="G73" i="9" s="1"/>
  <c r="D122" i="9"/>
  <c r="D52" i="9"/>
  <c r="H52" i="9" s="1"/>
  <c r="F21" i="18"/>
  <c r="F75" i="18"/>
  <c r="G75" i="18" s="1"/>
  <c r="F84" i="18"/>
  <c r="G84" i="18" s="1"/>
  <c r="H219" i="4"/>
  <c r="H222" i="4"/>
  <c r="D83" i="4"/>
  <c r="G219" i="4"/>
  <c r="G215" i="4" s="1"/>
  <c r="G225" i="4"/>
  <c r="D87" i="4"/>
  <c r="G236" i="4"/>
  <c r="I218" i="4"/>
  <c r="J218" i="4"/>
  <c r="I226" i="4"/>
  <c r="I108" i="4"/>
  <c r="G226" i="4"/>
  <c r="H142" i="4"/>
  <c r="G142" i="4" s="1"/>
  <c r="I198" i="4"/>
  <c r="I87" i="4"/>
  <c r="J227" i="4"/>
  <c r="G235" i="4"/>
  <c r="D108" i="4"/>
  <c r="I219" i="4"/>
  <c r="I215" i="4"/>
  <c r="F213" i="4"/>
  <c r="I235" i="4"/>
  <c r="D127" i="4"/>
  <c r="J222" i="4"/>
  <c r="I222" i="4"/>
  <c r="J235" i="4"/>
  <c r="J226" i="4"/>
  <c r="H227" i="4"/>
  <c r="H223" i="4"/>
  <c r="I225" i="4"/>
  <c r="I223" i="4" s="1"/>
  <c r="I220" i="4" s="1"/>
  <c r="D198" i="4"/>
  <c r="D116" i="4"/>
  <c r="D112" i="4" s="1"/>
  <c r="I227" i="4"/>
  <c r="J225" i="4"/>
  <c r="H120" i="4"/>
  <c r="H110" i="4"/>
  <c r="G89" i="4"/>
  <c r="G87" i="4" s="1"/>
  <c r="H87" i="4"/>
  <c r="H106" i="4"/>
  <c r="I104" i="4"/>
  <c r="I204" i="4"/>
  <c r="H206" i="4"/>
  <c r="H204" i="4" s="1"/>
  <c r="I83" i="4"/>
  <c r="H85" i="4"/>
  <c r="I146" i="4"/>
  <c r="H148" i="4"/>
  <c r="G148" i="4" s="1"/>
  <c r="G146" i="4" s="1"/>
  <c r="I164" i="4"/>
  <c r="H166" i="4"/>
  <c r="H164" i="4" s="1"/>
  <c r="G157" i="4"/>
  <c r="G170" i="4"/>
  <c r="G168" i="4" s="1"/>
  <c r="H168" i="4"/>
  <c r="G218" i="4"/>
  <c r="D223" i="4"/>
  <c r="D220" i="4"/>
  <c r="H234" i="4"/>
  <c r="G234" i="4"/>
  <c r="I230" i="4"/>
  <c r="I228" i="4" s="1"/>
  <c r="I30" i="4"/>
  <c r="I125" i="4"/>
  <c r="I131" i="4"/>
  <c r="J146" i="4"/>
  <c r="H163" i="4"/>
  <c r="J164" i="4"/>
  <c r="I168" i="4"/>
  <c r="H200" i="4"/>
  <c r="H198" i="4" s="1"/>
  <c r="J204" i="4"/>
  <c r="I234" i="4"/>
  <c r="D215" i="4"/>
  <c r="J773" i="7"/>
  <c r="J771" i="7" s="1"/>
  <c r="G127" i="9"/>
  <c r="I310" i="3"/>
  <c r="I308" i="3" s="1"/>
  <c r="I306" i="3" s="1"/>
  <c r="K367" i="17"/>
  <c r="J367" i="17" s="1"/>
  <c r="J435" i="7"/>
  <c r="L435" i="7"/>
  <c r="L438" i="17"/>
  <c r="K549" i="17"/>
  <c r="J549" i="17" s="1"/>
  <c r="M362" i="7"/>
  <c r="M748" i="17"/>
  <c r="J209" i="4"/>
  <c r="J207" i="4" s="1"/>
  <c r="K628" i="7"/>
  <c r="J242" i="3" s="1"/>
  <c r="J240" i="3" s="1"/>
  <c r="H184" i="4"/>
  <c r="J127" i="9"/>
  <c r="M773" i="7"/>
  <c r="M771" i="7" s="1"/>
  <c r="H96" i="4"/>
  <c r="H148" i="3"/>
  <c r="H146" i="3" s="1"/>
  <c r="I354" i="7"/>
  <c r="H734" i="7"/>
  <c r="K551" i="17"/>
  <c r="J551" i="17" s="1"/>
  <c r="M549" i="7"/>
  <c r="M562" i="7"/>
  <c r="J76" i="7"/>
  <c r="I28" i="3" s="1"/>
  <c r="J66" i="7"/>
  <c r="M66" i="7"/>
  <c r="M76" i="7"/>
  <c r="L28" i="3" s="1"/>
  <c r="M33" i="7"/>
  <c r="J58" i="4" s="1"/>
  <c r="K32" i="17"/>
  <c r="J32" i="17" s="1"/>
  <c r="N32" i="17" s="1"/>
  <c r="M104" i="7"/>
  <c r="M569" i="7"/>
  <c r="M566" i="7" s="1"/>
  <c r="K348" i="7"/>
  <c r="J143" i="3" s="1"/>
  <c r="J141" i="3" s="1"/>
  <c r="L352" i="17"/>
  <c r="J348" i="7"/>
  <c r="J346" i="7" s="1"/>
  <c r="H247" i="3"/>
  <c r="H245" i="3" s="1"/>
  <c r="H628" i="7"/>
  <c r="H627" i="7" s="1"/>
  <c r="M359" i="7"/>
  <c r="K370" i="17"/>
  <c r="J370" i="17" s="1"/>
  <c r="M370" i="17" s="1"/>
  <c r="M433" i="7"/>
  <c r="K436" i="17"/>
  <c r="J436" i="17" s="1"/>
  <c r="J433" i="7"/>
  <c r="G39" i="4"/>
  <c r="H294" i="3"/>
  <c r="H292" i="3" s="1"/>
  <c r="M589" i="7"/>
  <c r="F267" i="3"/>
  <c r="F265" i="3" s="1"/>
  <c r="K692" i="17"/>
  <c r="K689" i="17" s="1"/>
  <c r="M747" i="7"/>
  <c r="G221" i="3"/>
  <c r="N461" i="17"/>
  <c r="M96" i="7"/>
  <c r="K97" i="17"/>
  <c r="D39" i="4"/>
  <c r="K434" i="17"/>
  <c r="J434" i="17" s="1"/>
  <c r="O434" i="17" s="1"/>
  <c r="K547" i="17"/>
  <c r="J547" i="17" s="1"/>
  <c r="M557" i="7"/>
  <c r="J557" i="7"/>
  <c r="G43" i="4" s="1"/>
  <c r="L591" i="7"/>
  <c r="I186" i="4" s="1"/>
  <c r="J591" i="7"/>
  <c r="G186" i="4" s="1"/>
  <c r="M591" i="7"/>
  <c r="K19" i="17"/>
  <c r="J19" i="17" s="1"/>
  <c r="J52" i="9"/>
  <c r="H51" i="9"/>
  <c r="I52" i="9"/>
  <c r="I51" i="9" s="1"/>
  <c r="G52" i="9"/>
  <c r="G51" i="9" s="1"/>
  <c r="D51" i="9"/>
  <c r="H21" i="18"/>
  <c r="I21" i="18"/>
  <c r="G21" i="18"/>
  <c r="G29" i="18"/>
  <c r="I88" i="18"/>
  <c r="G16" i="18"/>
  <c r="G92" i="18"/>
  <c r="H92" i="18"/>
  <c r="H220" i="4"/>
  <c r="G223" i="4"/>
  <c r="G120" i="4"/>
  <c r="G118" i="4"/>
  <c r="G116" i="4"/>
  <c r="H118" i="4"/>
  <c r="H116" i="4" s="1"/>
  <c r="G110" i="4"/>
  <c r="H161" i="4"/>
  <c r="G163" i="4"/>
  <c r="G161" i="4"/>
  <c r="H30" i="4"/>
  <c r="H28" i="4" s="1"/>
  <c r="I28" i="4"/>
  <c r="G106" i="4"/>
  <c r="G104" i="4" s="1"/>
  <c r="H104" i="4"/>
  <c r="H125" i="4"/>
  <c r="G125" i="4" s="1"/>
  <c r="H146" i="4"/>
  <c r="I129" i="4"/>
  <c r="I127" i="4" s="1"/>
  <c r="I123" i="4" s="1"/>
  <c r="H131" i="4"/>
  <c r="G166" i="4"/>
  <c r="G164" i="4" s="1"/>
  <c r="G85" i="4"/>
  <c r="G83" i="4" s="1"/>
  <c r="H83" i="4"/>
  <c r="G206" i="4"/>
  <c r="G204" i="4" s="1"/>
  <c r="I143" i="3"/>
  <c r="I141" i="3" s="1"/>
  <c r="G131" i="4"/>
  <c r="G129" i="4"/>
  <c r="G127" i="4"/>
  <c r="H129" i="4"/>
  <c r="H127" i="4"/>
  <c r="H123" i="4" s="1"/>
  <c r="F75" i="3" l="1"/>
  <c r="F43" i="3"/>
  <c r="F41" i="3" s="1"/>
  <c r="F257" i="3"/>
  <c r="H65" i="3"/>
  <c r="F197" i="3"/>
  <c r="H184" i="3"/>
  <c r="G184" i="3"/>
  <c r="F67" i="3"/>
  <c r="F65" i="3" s="1"/>
  <c r="F276" i="3"/>
  <c r="F249" i="3"/>
  <c r="F227" i="3"/>
  <c r="O760" i="17"/>
  <c r="O758" i="17" s="1"/>
  <c r="G33" i="9"/>
  <c r="H33" i="9"/>
  <c r="J33" i="9"/>
  <c r="J233" i="4"/>
  <c r="J231" i="4" s="1"/>
  <c r="H233" i="4"/>
  <c r="I233" i="4"/>
  <c r="G233" i="4"/>
  <c r="G231" i="4" s="1"/>
  <c r="I427" i="7"/>
  <c r="H76" i="18"/>
  <c r="G27" i="18"/>
  <c r="I27" i="18"/>
  <c r="I108" i="9"/>
  <c r="G108" i="9"/>
  <c r="I31" i="9"/>
  <c r="F23" i="18"/>
  <c r="G23" i="18" s="1"/>
  <c r="J31" i="9"/>
  <c r="G31" i="9"/>
  <c r="H31" i="9"/>
  <c r="G220" i="4"/>
  <c r="I12" i="17"/>
  <c r="I539" i="17"/>
  <c r="D67" i="18"/>
  <c r="K29" i="17"/>
  <c r="J29" i="17" s="1"/>
  <c r="O29" i="17" s="1"/>
  <c r="M30" i="7"/>
  <c r="K159" i="17"/>
  <c r="J159" i="17" s="1"/>
  <c r="N159" i="17" s="1"/>
  <c r="J157" i="7"/>
  <c r="M435" i="7"/>
  <c r="K435" i="7"/>
  <c r="H185" i="4" s="1"/>
  <c r="G560" i="7"/>
  <c r="F221" i="3" s="1"/>
  <c r="K564" i="17"/>
  <c r="J564" i="17" s="1"/>
  <c r="O564" i="17" s="1"/>
  <c r="F285" i="3"/>
  <c r="F283" i="3" s="1"/>
  <c r="G719" i="7"/>
  <c r="K723" i="17"/>
  <c r="K721" i="17" s="1"/>
  <c r="J97" i="17"/>
  <c r="O97" i="17" s="1"/>
  <c r="K95" i="17"/>
  <c r="K93" i="17" s="1"/>
  <c r="J86" i="9"/>
  <c r="G15" i="18"/>
  <c r="I15" i="18"/>
  <c r="H66" i="9"/>
  <c r="J107" i="9"/>
  <c r="G107" i="9"/>
  <c r="I107" i="9"/>
  <c r="H107" i="9"/>
  <c r="H30" i="9"/>
  <c r="J30" i="9"/>
  <c r="I30" i="9"/>
  <c r="F191" i="3"/>
  <c r="F184" i="3" s="1"/>
  <c r="G554" i="17"/>
  <c r="E67" i="18"/>
  <c r="E122" i="18" s="1"/>
  <c r="E123" i="18" s="1"/>
  <c r="H94" i="4"/>
  <c r="H92" i="4" s="1"/>
  <c r="G100" i="9"/>
  <c r="H100" i="9"/>
  <c r="F90" i="18"/>
  <c r="G90" i="18" s="1"/>
  <c r="J68" i="9"/>
  <c r="I33" i="9"/>
  <c r="J106" i="9"/>
  <c r="I106" i="9"/>
  <c r="I85" i="9"/>
  <c r="J85" i="9"/>
  <c r="G85" i="9"/>
  <c r="H85" i="9"/>
  <c r="F126" i="3"/>
  <c r="H103" i="18"/>
  <c r="I84" i="9"/>
  <c r="J84" i="9"/>
  <c r="G84" i="9"/>
  <c r="H84" i="9"/>
  <c r="H81" i="9" s="1"/>
  <c r="F31" i="18"/>
  <c r="I39" i="9"/>
  <c r="G39" i="9"/>
  <c r="F111" i="3"/>
  <c r="G230" i="4"/>
  <c r="G228" i="4" s="1"/>
  <c r="J230" i="4"/>
  <c r="J228" i="4" s="1"/>
  <c r="H230" i="4"/>
  <c r="H228" i="4" s="1"/>
  <c r="D228" i="4"/>
  <c r="D213" i="4" s="1"/>
  <c r="I20" i="9"/>
  <c r="H20" i="9"/>
  <c r="G20" i="9"/>
  <c r="G18" i="9" s="1"/>
  <c r="I136" i="4"/>
  <c r="H138" i="4"/>
  <c r="G91" i="18"/>
  <c r="G89" i="18" s="1"/>
  <c r="I91" i="18"/>
  <c r="G213" i="4"/>
  <c r="F25" i="18"/>
  <c r="I22" i="18"/>
  <c r="G22" i="18"/>
  <c r="H115" i="9"/>
  <c r="J115" i="9"/>
  <c r="G115" i="9"/>
  <c r="I115" i="9"/>
  <c r="G83" i="9"/>
  <c r="J83" i="9"/>
  <c r="I83" i="9"/>
  <c r="G50" i="9"/>
  <c r="F41" i="18"/>
  <c r="D48" i="9"/>
  <c r="D47" i="9" s="1"/>
  <c r="G38" i="9"/>
  <c r="F30" i="18"/>
  <c r="I30" i="18" s="1"/>
  <c r="I38" i="9"/>
  <c r="H38" i="9"/>
  <c r="D12" i="18"/>
  <c r="K36" i="17"/>
  <c r="J36" i="17" s="1"/>
  <c r="O36" i="17" s="1"/>
  <c r="M38" i="7"/>
  <c r="M283" i="7"/>
  <c r="K287" i="17"/>
  <c r="J287" i="17" s="1"/>
  <c r="K548" i="17"/>
  <c r="J548" i="17" s="1"/>
  <c r="O548" i="17" s="1"/>
  <c r="M546" i="7"/>
  <c r="L588" i="7"/>
  <c r="I65" i="4" s="1"/>
  <c r="J588" i="7"/>
  <c r="G65" i="4" s="1"/>
  <c r="M588" i="7"/>
  <c r="K590" i="17"/>
  <c r="I116" i="9"/>
  <c r="H101" i="18"/>
  <c r="I98" i="18"/>
  <c r="H98" i="18"/>
  <c r="G98" i="18"/>
  <c r="J100" i="9"/>
  <c r="G114" i="9"/>
  <c r="F106" i="18"/>
  <c r="I114" i="9"/>
  <c r="G48" i="9"/>
  <c r="G47" i="9" s="1"/>
  <c r="I410" i="17"/>
  <c r="C11" i="18"/>
  <c r="G123" i="4"/>
  <c r="D231" i="4"/>
  <c r="D81" i="9"/>
  <c r="H28" i="18"/>
  <c r="I28" i="18"/>
  <c r="G28" i="18"/>
  <c r="I50" i="9"/>
  <c r="I48" i="9" s="1"/>
  <c r="I47" i="9" s="1"/>
  <c r="I100" i="9"/>
  <c r="J48" i="9"/>
  <c r="J47" i="9" s="1"/>
  <c r="J81" i="9"/>
  <c r="H95" i="9"/>
  <c r="F85" i="18"/>
  <c r="C122" i="18"/>
  <c r="C123" i="18" s="1"/>
  <c r="J760" i="17"/>
  <c r="J758" i="17" s="1"/>
  <c r="H637" i="17"/>
  <c r="C48" i="18"/>
  <c r="H11" i="17"/>
  <c r="G30" i="4"/>
  <c r="G28" i="4" s="1"/>
  <c r="I75" i="18"/>
  <c r="J223" i="4"/>
  <c r="J220" i="4" s="1"/>
  <c r="M554" i="7"/>
  <c r="L220" i="3" s="1"/>
  <c r="H92" i="7"/>
  <c r="G32" i="3" s="1"/>
  <c r="H108" i="9"/>
  <c r="I113" i="9"/>
  <c r="J94" i="9"/>
  <c r="G94" i="9"/>
  <c r="I94" i="9"/>
  <c r="D68" i="9"/>
  <c r="D66" i="9" s="1"/>
  <c r="I69" i="9"/>
  <c r="I68" i="9" s="1"/>
  <c r="I66" i="9" s="1"/>
  <c r="I57" i="9" s="1"/>
  <c r="G69" i="9"/>
  <c r="G68" i="9" s="1"/>
  <c r="G66" i="9" s="1"/>
  <c r="G114" i="18"/>
  <c r="O164" i="17"/>
  <c r="M164" i="17"/>
  <c r="N164" i="17"/>
  <c r="G706" i="17"/>
  <c r="J93" i="9"/>
  <c r="D91" i="9"/>
  <c r="D90" i="9" s="1"/>
  <c r="G93" i="9"/>
  <c r="H93" i="9"/>
  <c r="F83" i="18"/>
  <c r="G83" i="18" s="1"/>
  <c r="I93" i="9"/>
  <c r="E16" i="9"/>
  <c r="F132" i="3"/>
  <c r="D123" i="4"/>
  <c r="D102" i="4" s="1"/>
  <c r="G12" i="17"/>
  <c r="G111" i="4"/>
  <c r="G108" i="4" s="1"/>
  <c r="H108" i="4"/>
  <c r="G539" i="17"/>
  <c r="D99" i="9"/>
  <c r="I217" i="3"/>
  <c r="I215" i="3" s="1"/>
  <c r="N41" i="17"/>
  <c r="H22" i="18"/>
  <c r="I99" i="18"/>
  <c r="H99" i="18"/>
  <c r="D119" i="9"/>
  <c r="I121" i="9"/>
  <c r="I119" i="9" s="1"/>
  <c r="J121" i="9"/>
  <c r="J119" i="9" s="1"/>
  <c r="H121" i="9"/>
  <c r="H119" i="9" s="1"/>
  <c r="G121" i="9"/>
  <c r="G119" i="9" s="1"/>
  <c r="E76" i="9"/>
  <c r="G35" i="18"/>
  <c r="H35" i="18"/>
  <c r="D18" i="9"/>
  <c r="F14" i="18"/>
  <c r="H19" i="9"/>
  <c r="H18" i="9" s="1"/>
  <c r="I19" i="9"/>
  <c r="I18" i="9" s="1"/>
  <c r="H236" i="4"/>
  <c r="J236" i="4"/>
  <c r="I236" i="4"/>
  <c r="N768" i="17"/>
  <c r="M768" i="17"/>
  <c r="O743" i="17"/>
  <c r="N743" i="17"/>
  <c r="M743" i="17"/>
  <c r="H33" i="4"/>
  <c r="I31" i="4"/>
  <c r="L635" i="7"/>
  <c r="I75" i="4"/>
  <c r="G207" i="4"/>
  <c r="L706" i="17"/>
  <c r="G98" i="4"/>
  <c r="F57" i="9"/>
  <c r="H207" i="4"/>
  <c r="I112" i="4"/>
  <c r="I102" i="4" s="1"/>
  <c r="H57" i="18"/>
  <c r="H48" i="18" s="1"/>
  <c r="J56" i="9"/>
  <c r="J51" i="9" s="1"/>
  <c r="J118" i="9"/>
  <c r="J116" i="9" s="1"/>
  <c r="H101" i="9"/>
  <c r="E25" i="4"/>
  <c r="E23" i="4" s="1"/>
  <c r="E21" i="4" s="1"/>
  <c r="N762" i="17"/>
  <c r="N760" i="17" s="1"/>
  <c r="N758" i="17" s="1"/>
  <c r="F76" i="9"/>
  <c r="D43" i="4"/>
  <c r="H352" i="7"/>
  <c r="I741" i="7"/>
  <c r="I704" i="7" s="1"/>
  <c r="F24" i="18"/>
  <c r="J75" i="9"/>
  <c r="J128" i="9"/>
  <c r="J125" i="9" s="1"/>
  <c r="J66" i="9"/>
  <c r="H112" i="4"/>
  <c r="L267" i="3"/>
  <c r="L265" i="3" s="1"/>
  <c r="I20" i="7"/>
  <c r="I18" i="7" s="1"/>
  <c r="H15" i="3" s="1"/>
  <c r="D26" i="9"/>
  <c r="H43" i="9"/>
  <c r="I128" i="9"/>
  <c r="I125" i="9" s="1"/>
  <c r="H49" i="9"/>
  <c r="H48" i="9" s="1"/>
  <c r="H47" i="9" s="1"/>
  <c r="H32" i="9"/>
  <c r="H104" i="9"/>
  <c r="I118" i="9"/>
  <c r="J111" i="9"/>
  <c r="I98" i="9"/>
  <c r="I75" i="9"/>
  <c r="I73" i="9" s="1"/>
  <c r="M762" i="17"/>
  <c r="M767" i="17"/>
  <c r="G112" i="4"/>
  <c r="G32" i="9"/>
  <c r="E47" i="4"/>
  <c r="G46" i="9"/>
  <c r="G77" i="4"/>
  <c r="J184" i="4"/>
  <c r="E112" i="4"/>
  <c r="E102" i="4" s="1"/>
  <c r="L736" i="7"/>
  <c r="J43" i="9"/>
  <c r="G28" i="9"/>
  <c r="J32" i="9"/>
  <c r="J104" i="9"/>
  <c r="D73" i="9"/>
  <c r="D57" i="9" s="1"/>
  <c r="H46" i="9"/>
  <c r="D42" i="4"/>
  <c r="G200" i="4"/>
  <c r="G198" i="4" s="1"/>
  <c r="I109" i="18"/>
  <c r="I108" i="18" s="1"/>
  <c r="G91" i="3"/>
  <c r="I43" i="9"/>
  <c r="J28" i="9"/>
  <c r="J98" i="9"/>
  <c r="H109" i="9"/>
  <c r="J46" i="9"/>
  <c r="M628" i="7"/>
  <c r="L242" i="3" s="1"/>
  <c r="L240" i="3" s="1"/>
  <c r="J102" i="4"/>
  <c r="M738" i="17"/>
  <c r="M736" i="17" s="1"/>
  <c r="G243" i="3"/>
  <c r="G109" i="18"/>
  <c r="G108" i="18" s="1"/>
  <c r="E39" i="4"/>
  <c r="I46" i="9"/>
  <c r="E77" i="4"/>
  <c r="K756" i="7"/>
  <c r="F72" i="18"/>
  <c r="F89" i="18"/>
  <c r="H75" i="18"/>
  <c r="I16" i="18"/>
  <c r="G88" i="18"/>
  <c r="G30" i="18"/>
  <c r="H25" i="18"/>
  <c r="O461" i="17"/>
  <c r="O752" i="17"/>
  <c r="L46" i="17"/>
  <c r="G76" i="18"/>
  <c r="H63" i="4"/>
  <c r="M366" i="17"/>
  <c r="G73" i="18"/>
  <c r="G101" i="18"/>
  <c r="H91" i="18"/>
  <c r="I35" i="18"/>
  <c r="L101" i="7"/>
  <c r="L99" i="7" s="1"/>
  <c r="K35" i="3" s="1"/>
  <c r="K113" i="17"/>
  <c r="J113" i="17" s="1"/>
  <c r="N113" i="17" s="1"/>
  <c r="M111" i="7"/>
  <c r="I82" i="4"/>
  <c r="I79" i="4" s="1"/>
  <c r="I77" i="4" s="1"/>
  <c r="M107" i="7"/>
  <c r="J82" i="4" s="1"/>
  <c r="J79" i="4" s="1"/>
  <c r="J77" i="4" s="1"/>
  <c r="G101" i="7"/>
  <c r="D82" i="4"/>
  <c r="D79" i="4" s="1"/>
  <c r="D77" i="4" s="1"/>
  <c r="H101" i="7"/>
  <c r="H99" i="7" s="1"/>
  <c r="G35" i="3" s="1"/>
  <c r="M101" i="7"/>
  <c r="M99" i="7" s="1"/>
  <c r="L35" i="3" s="1"/>
  <c r="M35" i="7"/>
  <c r="J62" i="4" s="1"/>
  <c r="J60" i="4" s="1"/>
  <c r="G639" i="7"/>
  <c r="G460" i="7"/>
  <c r="L463" i="17" s="1"/>
  <c r="J463" i="17" s="1"/>
  <c r="N463" i="17" s="1"/>
  <c r="H443" i="7"/>
  <c r="H407" i="7" s="1"/>
  <c r="M727" i="7"/>
  <c r="L286" i="3" s="1"/>
  <c r="G76" i="4"/>
  <c r="M454" i="7"/>
  <c r="D76" i="4"/>
  <c r="J148" i="3"/>
  <c r="J146" i="3" s="1"/>
  <c r="K615" i="17"/>
  <c r="K614" i="17" s="1"/>
  <c r="K609" i="17" s="1"/>
  <c r="J612" i="7"/>
  <c r="J607" i="7" s="1"/>
  <c r="G217" i="3"/>
  <c r="G215" i="3" s="1"/>
  <c r="H277" i="7"/>
  <c r="H217" i="7" s="1"/>
  <c r="D59" i="4"/>
  <c r="D50" i="4" s="1"/>
  <c r="G57" i="9"/>
  <c r="H57" i="9"/>
  <c r="N17" i="9"/>
  <c r="F186" i="4"/>
  <c r="G284" i="7"/>
  <c r="L288" i="17" s="1"/>
  <c r="L283" i="17" s="1"/>
  <c r="L281" i="17" s="1"/>
  <c r="I279" i="7"/>
  <c r="J74" i="9"/>
  <c r="J73" i="9" s="1"/>
  <c r="J57" i="9" s="1"/>
  <c r="F16" i="9"/>
  <c r="J217" i="7"/>
  <c r="I118" i="3"/>
  <c r="I116" i="3" s="1"/>
  <c r="I91" i="3" s="1"/>
  <c r="L247" i="3"/>
  <c r="L245" i="3" s="1"/>
  <c r="L243" i="3" s="1"/>
  <c r="M637" i="7"/>
  <c r="M635" i="7" s="1"/>
  <c r="N462" i="17"/>
  <c r="O462" i="17"/>
  <c r="M462" i="17"/>
  <c r="G607" i="7"/>
  <c r="F235" i="3"/>
  <c r="F232" i="3" s="1"/>
  <c r="H82" i="4"/>
  <c r="H79" i="4" s="1"/>
  <c r="H77" i="4" s="1"/>
  <c r="K101" i="7"/>
  <c r="M547" i="17"/>
  <c r="O547" i="17"/>
  <c r="N547" i="17"/>
  <c r="M551" i="17"/>
  <c r="N551" i="17"/>
  <c r="K235" i="3"/>
  <c r="K232" i="3" s="1"/>
  <c r="L607" i="7"/>
  <c r="J294" i="3"/>
  <c r="J292" i="3" s="1"/>
  <c r="K734" i="7"/>
  <c r="H741" i="7"/>
  <c r="G297" i="3"/>
  <c r="G295" i="3" s="1"/>
  <c r="K222" i="3"/>
  <c r="I96" i="4"/>
  <c r="I94" i="4" s="1"/>
  <c r="I92" i="4" s="1"/>
  <c r="J642" i="17"/>
  <c r="N642" i="17" s="1"/>
  <c r="N641" i="17" s="1"/>
  <c r="N639" i="17" s="1"/>
  <c r="K641" i="17"/>
  <c r="K639" i="17" s="1"/>
  <c r="K637" i="17" s="1"/>
  <c r="L734" i="7"/>
  <c r="K294" i="3"/>
  <c r="K292" i="3" s="1"/>
  <c r="H226" i="3"/>
  <c r="I552" i="7"/>
  <c r="H218" i="3" s="1"/>
  <c r="H213" i="3" s="1"/>
  <c r="M82" i="17"/>
  <c r="O82" i="17"/>
  <c r="N82" i="17"/>
  <c r="N750" i="17"/>
  <c r="M750" i="17"/>
  <c r="O750" i="17"/>
  <c r="J554" i="7"/>
  <c r="G242" i="3"/>
  <c r="G240" i="3" s="1"/>
  <c r="F209" i="4"/>
  <c r="F207" i="4" s="1"/>
  <c r="H274" i="3"/>
  <c r="M286" i="7"/>
  <c r="K372" i="17"/>
  <c r="J372" i="17" s="1"/>
  <c r="M372" i="17" s="1"/>
  <c r="M754" i="7"/>
  <c r="G148" i="3"/>
  <c r="G146" i="3" s="1"/>
  <c r="G144" i="3" s="1"/>
  <c r="M590" i="7"/>
  <c r="J185" i="4" s="1"/>
  <c r="D65" i="4"/>
  <c r="K560" i="17"/>
  <c r="J560" i="17" s="1"/>
  <c r="O560" i="17" s="1"/>
  <c r="I144" i="4"/>
  <c r="K39" i="7"/>
  <c r="K20" i="7" s="1"/>
  <c r="M27" i="7"/>
  <c r="J43" i="4" s="1"/>
  <c r="J723" i="17"/>
  <c r="L589" i="7"/>
  <c r="I222" i="3"/>
  <c r="L433" i="7"/>
  <c r="I76" i="4" s="1"/>
  <c r="G279" i="7"/>
  <c r="D158" i="4"/>
  <c r="K571" i="17"/>
  <c r="J571" i="17" s="1"/>
  <c r="N571" i="17" s="1"/>
  <c r="G154" i="7"/>
  <c r="G152" i="7" s="1"/>
  <c r="G128" i="7" s="1"/>
  <c r="M367" i="7"/>
  <c r="K247" i="3"/>
  <c r="K245" i="3" s="1"/>
  <c r="K243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6" i="7"/>
  <c r="M613" i="7"/>
  <c r="M612" i="7" s="1"/>
  <c r="K612" i="7"/>
  <c r="H59" i="4"/>
  <c r="H50" i="4" s="1"/>
  <c r="M22" i="7"/>
  <c r="J26" i="4" s="1"/>
  <c r="J156" i="7"/>
  <c r="J154" i="7" s="1"/>
  <c r="K458" i="17"/>
  <c r="J458" i="17" s="1"/>
  <c r="O458" i="17" s="1"/>
  <c r="M452" i="7"/>
  <c r="M447" i="7"/>
  <c r="H144" i="4"/>
  <c r="M360" i="7"/>
  <c r="J247" i="3"/>
  <c r="J245" i="3" s="1"/>
  <c r="J243" i="3" s="1"/>
  <c r="I247" i="3"/>
  <c r="I245" i="3" s="1"/>
  <c r="E59" i="4"/>
  <c r="E50" i="4" s="1"/>
  <c r="J99" i="7"/>
  <c r="I35" i="3" s="1"/>
  <c r="M284" i="7"/>
  <c r="J186" i="4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K589" i="7"/>
  <c r="H76" i="4" s="1"/>
  <c r="M736" i="7"/>
  <c r="G40" i="4"/>
  <c r="G36" i="4" s="1"/>
  <c r="D48" i="4"/>
  <c r="M97" i="17"/>
  <c r="M408" i="17"/>
  <c r="L285" i="3"/>
  <c r="L283" i="3" s="1"/>
  <c r="J747" i="7"/>
  <c r="G145" i="4" s="1"/>
  <c r="G140" i="4" s="1"/>
  <c r="I185" i="4"/>
  <c r="I182" i="4" s="1"/>
  <c r="M364" i="7"/>
  <c r="L354" i="7"/>
  <c r="K747" i="7"/>
  <c r="K743" i="7" s="1"/>
  <c r="L747" i="7"/>
  <c r="I145" i="4" s="1"/>
  <c r="N97" i="17"/>
  <c r="O408" i="17"/>
  <c r="J692" i="17"/>
  <c r="H17" i="3"/>
  <c r="K591" i="17"/>
  <c r="J591" i="17" s="1"/>
  <c r="K456" i="17"/>
  <c r="J456" i="17" s="1"/>
  <c r="D185" i="4"/>
  <c r="J736" i="7"/>
  <c r="I294" i="3" s="1"/>
  <c r="I292" i="3" s="1"/>
  <c r="D194" i="4"/>
  <c r="K552" i="17"/>
  <c r="J552" i="17" s="1"/>
  <c r="M552" i="17" s="1"/>
  <c r="L460" i="17"/>
  <c r="J460" i="17" s="1"/>
  <c r="N460" i="17" s="1"/>
  <c r="I195" i="4"/>
  <c r="J585" i="7"/>
  <c r="I226" i="3" s="1"/>
  <c r="K286" i="17"/>
  <c r="J286" i="17" s="1"/>
  <c r="N286" i="17" s="1"/>
  <c r="L156" i="7"/>
  <c r="I69" i="4" s="1"/>
  <c r="K554" i="7"/>
  <c r="J220" i="3" s="1"/>
  <c r="H40" i="4"/>
  <c r="H552" i="7"/>
  <c r="G218" i="3" s="1"/>
  <c r="I41" i="4"/>
  <c r="I47" i="4"/>
  <c r="I45" i="4" s="1"/>
  <c r="J628" i="7"/>
  <c r="J627" i="7" s="1"/>
  <c r="L756" i="7"/>
  <c r="G47" i="4"/>
  <c r="G45" i="4" s="1"/>
  <c r="O30" i="17"/>
  <c r="N30" i="17"/>
  <c r="D53" i="4"/>
  <c r="G20" i="7"/>
  <c r="F17" i="3" s="1"/>
  <c r="K17" i="3"/>
  <c r="G17" i="3"/>
  <c r="M19" i="17"/>
  <c r="N19" i="17"/>
  <c r="O19" i="17"/>
  <c r="I183" i="3"/>
  <c r="I181" i="3" s="1"/>
  <c r="J221" i="3"/>
  <c r="M734" i="7"/>
  <c r="L294" i="3"/>
  <c r="L292" i="3" s="1"/>
  <c r="M43" i="17"/>
  <c r="N43" i="17"/>
  <c r="O43" i="17"/>
  <c r="I220" i="3"/>
  <c r="G72" i="4"/>
  <c r="M436" i="17"/>
  <c r="O436" i="17"/>
  <c r="O372" i="17"/>
  <c r="J18" i="7"/>
  <c r="I15" i="3" s="1"/>
  <c r="I17" i="3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0" i="3"/>
  <c r="G308" i="3" s="1"/>
  <c r="G306" i="3" s="1"/>
  <c r="G754" i="7"/>
  <c r="F304" i="3"/>
  <c r="F302" i="3" s="1"/>
  <c r="L277" i="7"/>
  <c r="K118" i="3"/>
  <c r="K116" i="3" s="1"/>
  <c r="G66" i="7"/>
  <c r="F24" i="3" s="1"/>
  <c r="F28" i="3"/>
  <c r="H64" i="3"/>
  <c r="H62" i="3" s="1"/>
  <c r="H48" i="3" s="1"/>
  <c r="I152" i="7"/>
  <c r="I128" i="7" s="1"/>
  <c r="O753" i="17"/>
  <c r="N753" i="17"/>
  <c r="N39" i="17"/>
  <c r="O39" i="17"/>
  <c r="L432" i="7"/>
  <c r="M432" i="7"/>
  <c r="K432" i="7"/>
  <c r="J432" i="7"/>
  <c r="M436" i="7"/>
  <c r="L436" i="7"/>
  <c r="I191" i="4" s="1"/>
  <c r="K436" i="7"/>
  <c r="H191" i="4" s="1"/>
  <c r="H187" i="4" s="1"/>
  <c r="J436" i="7"/>
  <c r="G191" i="4" s="1"/>
  <c r="G187" i="4" s="1"/>
  <c r="L439" i="17"/>
  <c r="J439" i="17" s="1"/>
  <c r="O439" i="17" s="1"/>
  <c r="D96" i="4"/>
  <c r="D94" i="4" s="1"/>
  <c r="D92" i="4" s="1"/>
  <c r="K565" i="17"/>
  <c r="M563" i="7"/>
  <c r="K749" i="17"/>
  <c r="J746" i="7"/>
  <c r="L554" i="7"/>
  <c r="I190" i="4"/>
  <c r="M549" i="17"/>
  <c r="N549" i="17"/>
  <c r="J438" i="17"/>
  <c r="M27" i="17"/>
  <c r="N27" i="17"/>
  <c r="G734" i="7"/>
  <c r="F294" i="3"/>
  <c r="F292" i="3" s="1"/>
  <c r="J92" i="7"/>
  <c r="I32" i="3" s="1"/>
  <c r="I34" i="3"/>
  <c r="J118" i="3"/>
  <c r="J116" i="3" s="1"/>
  <c r="J91" i="3" s="1"/>
  <c r="K277" i="7"/>
  <c r="H76" i="7"/>
  <c r="E40" i="4"/>
  <c r="N84" i="17"/>
  <c r="O84" i="17"/>
  <c r="M84" i="17"/>
  <c r="J589" i="17"/>
  <c r="M589" i="17" s="1"/>
  <c r="K28" i="17"/>
  <c r="J28" i="17" s="1"/>
  <c r="N28" i="17" s="1"/>
  <c r="D47" i="4"/>
  <c r="D45" i="4" s="1"/>
  <c r="M23" i="7"/>
  <c r="K21" i="17"/>
  <c r="K365" i="17"/>
  <c r="J365" i="17" s="1"/>
  <c r="M365" i="17" s="1"/>
  <c r="M361" i="7"/>
  <c r="G356" i="7"/>
  <c r="L373" i="17"/>
  <c r="M368" i="7"/>
  <c r="J190" i="4" s="1"/>
  <c r="D190" i="4"/>
  <c r="K451" i="17"/>
  <c r="J451" i="17" s="1"/>
  <c r="N451" i="17" s="1"/>
  <c r="M448" i="7"/>
  <c r="N457" i="17"/>
  <c r="O457" i="17"/>
  <c r="M461" i="7"/>
  <c r="L464" i="17"/>
  <c r="J464" i="17" s="1"/>
  <c r="N464" i="17" s="1"/>
  <c r="K550" i="17"/>
  <c r="J550" i="17" s="1"/>
  <c r="N550" i="17" s="1"/>
  <c r="D173" i="4"/>
  <c r="D171" i="4" s="1"/>
  <c r="K591" i="7"/>
  <c r="H186" i="4" s="1"/>
  <c r="H182" i="4" s="1"/>
  <c r="L593" i="17"/>
  <c r="J593" i="17" s="1"/>
  <c r="G585" i="7"/>
  <c r="F226" i="3" s="1"/>
  <c r="J748" i="7"/>
  <c r="L748" i="7"/>
  <c r="L743" i="7" s="1"/>
  <c r="M748" i="7"/>
  <c r="M401" i="7"/>
  <c r="M363" i="17"/>
  <c r="K627" i="7"/>
  <c r="O42" i="17"/>
  <c r="G177" i="3"/>
  <c r="G175" i="3" s="1"/>
  <c r="G164" i="3" s="1"/>
  <c r="E92" i="4"/>
  <c r="H69" i="4"/>
  <c r="N436" i="17"/>
  <c r="J734" i="7"/>
  <c r="G18" i="7"/>
  <c r="F15" i="3" s="1"/>
  <c r="G541" i="7"/>
  <c r="D69" i="4"/>
  <c r="L157" i="7"/>
  <c r="N362" i="17"/>
  <c r="N38" i="17"/>
  <c r="D62" i="4"/>
  <c r="D60" i="4" s="1"/>
  <c r="O407" i="17"/>
  <c r="L434" i="7"/>
  <c r="I159" i="4" s="1"/>
  <c r="I155" i="4" s="1"/>
  <c r="K453" i="17"/>
  <c r="J453" i="17" s="1"/>
  <c r="M453" i="17" s="1"/>
  <c r="M42" i="17"/>
  <c r="M627" i="7"/>
  <c r="M544" i="7"/>
  <c r="J48" i="4" s="1"/>
  <c r="G743" i="7"/>
  <c r="J560" i="7"/>
  <c r="I221" i="3" s="1"/>
  <c r="J42" i="4"/>
  <c r="M746" i="7"/>
  <c r="M399" i="7"/>
  <c r="J40" i="4" s="1"/>
  <c r="E173" i="4"/>
  <c r="E171" i="4" s="1"/>
  <c r="H773" i="7"/>
  <c r="H771" i="7" s="1"/>
  <c r="L773" i="7"/>
  <c r="L771" i="7" s="1"/>
  <c r="J738" i="17"/>
  <c r="J736" i="17" s="1"/>
  <c r="I63" i="4"/>
  <c r="L76" i="7"/>
  <c r="K28" i="3" s="1"/>
  <c r="J756" i="7"/>
  <c r="M564" i="17"/>
  <c r="N564" i="17"/>
  <c r="J641" i="17"/>
  <c r="J639" i="17" s="1"/>
  <c r="J183" i="3"/>
  <c r="J181" i="3" s="1"/>
  <c r="K443" i="7"/>
  <c r="K217" i="3"/>
  <c r="K215" i="3" s="1"/>
  <c r="L539" i="7"/>
  <c r="O81" i="17"/>
  <c r="N81" i="17"/>
  <c r="N83" i="17"/>
  <c r="O83" i="17"/>
  <c r="M36" i="17"/>
  <c r="N36" i="17"/>
  <c r="M157" i="7"/>
  <c r="D72" i="4"/>
  <c r="K157" i="7"/>
  <c r="H72" i="4" s="1"/>
  <c r="J65" i="4"/>
  <c r="M398" i="7"/>
  <c r="J25" i="4" s="1"/>
  <c r="J23" i="4" s="1"/>
  <c r="J21" i="4" s="1"/>
  <c r="D25" i="4"/>
  <c r="D23" i="4" s="1"/>
  <c r="D21" i="4" s="1"/>
  <c r="K403" i="17"/>
  <c r="G396" i="7"/>
  <c r="D159" i="4"/>
  <c r="D155" i="4" s="1"/>
  <c r="K434" i="7"/>
  <c r="H159" i="4" s="1"/>
  <c r="H155" i="4" s="1"/>
  <c r="K437" i="17"/>
  <c r="J437" i="17" s="1"/>
  <c r="N437" i="17" s="1"/>
  <c r="D154" i="4"/>
  <c r="D151" i="4" s="1"/>
  <c r="F222" i="3"/>
  <c r="K570" i="17"/>
  <c r="G628" i="7"/>
  <c r="K633" i="17"/>
  <c r="J633" i="17" s="1"/>
  <c r="H39" i="4"/>
  <c r="K66" i="7"/>
  <c r="K404" i="17"/>
  <c r="J404" i="17" s="1"/>
  <c r="O404" i="17" s="1"/>
  <c r="I40" i="4"/>
  <c r="I36" i="4" s="1"/>
  <c r="D40" i="4"/>
  <c r="J352" i="17"/>
  <c r="L350" i="17"/>
  <c r="J590" i="17"/>
  <c r="O590" i="17" s="1"/>
  <c r="O287" i="17"/>
  <c r="N287" i="17"/>
  <c r="O463" i="17"/>
  <c r="O454" i="17"/>
  <c r="N454" i="17"/>
  <c r="M751" i="17"/>
  <c r="N751" i="17"/>
  <c r="F143" i="3"/>
  <c r="F141" i="3" s="1"/>
  <c r="G346" i="7"/>
  <c r="M348" i="7"/>
  <c r="L348" i="7"/>
  <c r="E41" i="4"/>
  <c r="H756" i="7"/>
  <c r="G235" i="3"/>
  <c r="G232" i="3" s="1"/>
  <c r="H607" i="7"/>
  <c r="M37" i="7"/>
  <c r="K35" i="17"/>
  <c r="J35" i="17" s="1"/>
  <c r="D66" i="4"/>
  <c r="K33" i="17"/>
  <c r="J33" i="17" s="1"/>
  <c r="O33" i="17" s="1"/>
  <c r="M34" i="7"/>
  <c r="J59" i="4" s="1"/>
  <c r="J50" i="4" s="1"/>
  <c r="N291" i="17"/>
  <c r="M291" i="17"/>
  <c r="M371" i="17"/>
  <c r="N371" i="17"/>
  <c r="F220" i="3"/>
  <c r="F288" i="3"/>
  <c r="F286" i="3" s="1"/>
  <c r="K729" i="17"/>
  <c r="D145" i="4"/>
  <c r="D140" i="4" s="1"/>
  <c r="D134" i="4" s="1"/>
  <c r="H163" i="3"/>
  <c r="H161" i="3" s="1"/>
  <c r="H144" i="3" s="1"/>
  <c r="I394" i="7"/>
  <c r="I352" i="7" s="1"/>
  <c r="H635" i="7"/>
  <c r="G96" i="4"/>
  <c r="G94" i="4" s="1"/>
  <c r="G92" i="4" s="1"/>
  <c r="O363" i="17"/>
  <c r="N456" i="17"/>
  <c r="K346" i="7"/>
  <c r="G429" i="7"/>
  <c r="L585" i="7"/>
  <c r="K226" i="3" s="1"/>
  <c r="J396" i="7"/>
  <c r="J158" i="4"/>
  <c r="J155" i="4" s="1"/>
  <c r="G445" i="7"/>
  <c r="K76" i="7"/>
  <c r="J28" i="3" s="1"/>
  <c r="F184" i="4"/>
  <c r="L627" i="7"/>
  <c r="J434" i="7"/>
  <c r="G159" i="4" s="1"/>
  <c r="G155" i="4" s="1"/>
  <c r="H154" i="7"/>
  <c r="K738" i="17"/>
  <c r="K736" i="17" s="1"/>
  <c r="K435" i="17"/>
  <c r="M83" i="17"/>
  <c r="O558" i="17"/>
  <c r="J158" i="17"/>
  <c r="O158" i="17" s="1"/>
  <c r="G222" i="3"/>
  <c r="E45" i="4"/>
  <c r="J173" i="4"/>
  <c r="J171" i="4" s="1"/>
  <c r="H45" i="4"/>
  <c r="E140" i="4"/>
  <c r="E134" i="4" s="1"/>
  <c r="L443" i="7"/>
  <c r="H197" i="4"/>
  <c r="K94" i="7"/>
  <c r="I92" i="7"/>
  <c r="D197" i="4"/>
  <c r="L94" i="7"/>
  <c r="L98" i="17"/>
  <c r="G94" i="7"/>
  <c r="M97" i="7"/>
  <c r="M94" i="7" s="1"/>
  <c r="M464" i="17"/>
  <c r="I443" i="7"/>
  <c r="I407" i="7" s="1"/>
  <c r="F192" i="4"/>
  <c r="J354" i="7"/>
  <c r="G63" i="4"/>
  <c r="M45" i="17"/>
  <c r="O45" i="17"/>
  <c r="N45" i="17"/>
  <c r="O285" i="17"/>
  <c r="O161" i="17"/>
  <c r="M161" i="17"/>
  <c r="N161" i="17"/>
  <c r="N458" i="17"/>
  <c r="M406" i="17"/>
  <c r="N406" i="17"/>
  <c r="O406" i="17"/>
  <c r="N85" i="17"/>
  <c r="O85" i="17"/>
  <c r="M85" i="17"/>
  <c r="O24" i="17"/>
  <c r="M24" i="17"/>
  <c r="N24" i="17"/>
  <c r="J156" i="17"/>
  <c r="J154" i="17" s="1"/>
  <c r="J130" i="17" s="1"/>
  <c r="M37" i="17"/>
  <c r="N37" i="17"/>
  <c r="O37" i="17"/>
  <c r="N289" i="17"/>
  <c r="M289" i="17"/>
  <c r="O289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O365" i="17"/>
  <c r="M364" i="17"/>
  <c r="O364" i="17"/>
  <c r="N364" i="17"/>
  <c r="O559" i="17"/>
  <c r="M559" i="17"/>
  <c r="N559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M23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K630" i="17"/>
  <c r="K629" i="17" s="1"/>
  <c r="M404" i="17"/>
  <c r="K104" i="17"/>
  <c r="L18" i="17"/>
  <c r="L16" i="17" s="1"/>
  <c r="L14" i="17" s="1"/>
  <c r="H90" i="18"/>
  <c r="H89" i="18" s="1"/>
  <c r="E63" i="4"/>
  <c r="I243" i="3"/>
  <c r="M752" i="17"/>
  <c r="O571" i="17"/>
  <c r="M571" i="17"/>
  <c r="O692" i="17"/>
  <c r="O689" i="17" s="1"/>
  <c r="J689" i="17"/>
  <c r="O551" i="17"/>
  <c r="O549" i="17"/>
  <c r="H30" i="18"/>
  <c r="M38" i="17"/>
  <c r="M287" i="17"/>
  <c r="H243" i="3"/>
  <c r="O593" i="17"/>
  <c r="H164" i="3"/>
  <c r="H87" i="18"/>
  <c r="M362" i="17"/>
  <c r="O552" i="17"/>
  <c r="M30" i="17"/>
  <c r="E67" i="4"/>
  <c r="J44" i="17"/>
  <c r="H27" i="18"/>
  <c r="G36" i="18"/>
  <c r="H24" i="18"/>
  <c r="I74" i="18"/>
  <c r="I72" i="18" s="1"/>
  <c r="G103" i="18"/>
  <c r="G117" i="18"/>
  <c r="N163" i="17"/>
  <c r="M290" i="17"/>
  <c r="N290" i="17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N22" i="17"/>
  <c r="M22" i="17"/>
  <c r="N455" i="17"/>
  <c r="M455" i="17"/>
  <c r="M560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J288" i="17"/>
  <c r="H29" i="18"/>
  <c r="I29" i="18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N374" i="17"/>
  <c r="J450" i="17"/>
  <c r="N548" i="17"/>
  <c r="M548" i="17"/>
  <c r="I192" i="4"/>
  <c r="H196" i="4"/>
  <c r="G196" i="4" s="1"/>
  <c r="G192" i="4" s="1"/>
  <c r="M434" i="17"/>
  <c r="N434" i="17"/>
  <c r="J104" i="17"/>
  <c r="O367" i="17"/>
  <c r="O34" i="17"/>
  <c r="F82" i="18"/>
  <c r="F81" i="18" s="1"/>
  <c r="F67" i="18" s="1"/>
  <c r="I34" i="18"/>
  <c r="L401" i="17"/>
  <c r="L399" i="17" s="1"/>
  <c r="M454" i="17"/>
  <c r="M407" i="17"/>
  <c r="D127" i="9"/>
  <c r="F119" i="18" s="1"/>
  <c r="G18" i="18"/>
  <c r="G17" i="18" s="1"/>
  <c r="H74" i="18"/>
  <c r="H72" i="18" s="1"/>
  <c r="J561" i="17"/>
  <c r="O455" i="17"/>
  <c r="O22" i="17"/>
  <c r="F187" i="4"/>
  <c r="I90" i="18"/>
  <c r="I89" i="18" s="1"/>
  <c r="I23" i="18"/>
  <c r="H73" i="4"/>
  <c r="G73" i="4" s="1"/>
  <c r="G17" i="9" l="1"/>
  <c r="M590" i="17"/>
  <c r="I85" i="18"/>
  <c r="I82" i="18" s="1"/>
  <c r="I81" i="18" s="1"/>
  <c r="I67" i="18" s="1"/>
  <c r="H85" i="18"/>
  <c r="G85" i="18"/>
  <c r="G82" i="18" s="1"/>
  <c r="G81" i="18" s="1"/>
  <c r="D11" i="18"/>
  <c r="D122" i="18"/>
  <c r="D123" i="18" s="1"/>
  <c r="H136" i="4"/>
  <c r="G138" i="4"/>
  <c r="G136" i="4" s="1"/>
  <c r="H31" i="18"/>
  <c r="G31" i="18"/>
  <c r="I31" i="18"/>
  <c r="H145" i="4"/>
  <c r="H140" i="4" s="1"/>
  <c r="H134" i="4" s="1"/>
  <c r="I154" i="4"/>
  <c r="I151" i="4" s="1"/>
  <c r="I149" i="4" s="1"/>
  <c r="D36" i="4"/>
  <c r="I13" i="18"/>
  <c r="G102" i="4"/>
  <c r="H26" i="9"/>
  <c r="H25" i="9" s="1"/>
  <c r="H24" i="9" s="1"/>
  <c r="I26" i="9"/>
  <c r="I25" i="9" s="1"/>
  <c r="I24" i="9" s="1"/>
  <c r="J26" i="9"/>
  <c r="J25" i="9" s="1"/>
  <c r="J24" i="9" s="1"/>
  <c r="J17" i="9" s="1"/>
  <c r="F20" i="18"/>
  <c r="G26" i="9"/>
  <c r="G25" i="9" s="1"/>
  <c r="G24" i="9" s="1"/>
  <c r="D25" i="9"/>
  <c r="D24" i="9" s="1"/>
  <c r="O159" i="17"/>
  <c r="O156" i="17" s="1"/>
  <c r="O154" i="17" s="1"/>
  <c r="O130" i="17" s="1"/>
  <c r="G134" i="4"/>
  <c r="M29" i="17"/>
  <c r="G11" i="17"/>
  <c r="E11" i="18"/>
  <c r="J637" i="17"/>
  <c r="D192" i="4"/>
  <c r="M159" i="17"/>
  <c r="N29" i="17"/>
  <c r="M760" i="17"/>
  <c r="M758" i="17" s="1"/>
  <c r="I17" i="9"/>
  <c r="J213" i="4"/>
  <c r="I11" i="17"/>
  <c r="M158" i="17"/>
  <c r="M156" i="17" s="1"/>
  <c r="M154" i="17" s="1"/>
  <c r="M130" i="17" s="1"/>
  <c r="O113" i="17"/>
  <c r="I242" i="3"/>
  <c r="I240" i="3" s="1"/>
  <c r="H102" i="4"/>
  <c r="H17" i="9"/>
  <c r="I106" i="18"/>
  <c r="G106" i="18"/>
  <c r="H106" i="18"/>
  <c r="M113" i="17"/>
  <c r="H14" i="18"/>
  <c r="H13" i="18" s="1"/>
  <c r="I14" i="18"/>
  <c r="I41" i="18"/>
  <c r="I39" i="18" s="1"/>
  <c r="F39" i="18"/>
  <c r="G41" i="18"/>
  <c r="G39" i="18" s="1"/>
  <c r="H41" i="18"/>
  <c r="H39" i="18" s="1"/>
  <c r="J109" i="17"/>
  <c r="J108" i="17" s="1"/>
  <c r="J102" i="17" s="1"/>
  <c r="J100" i="17" s="1"/>
  <c r="K754" i="7"/>
  <c r="J304" i="3"/>
  <c r="J302" i="3" s="1"/>
  <c r="G33" i="4"/>
  <c r="G31" i="4" s="1"/>
  <c r="H31" i="4"/>
  <c r="D17" i="9"/>
  <c r="D16" i="9" s="1"/>
  <c r="M17" i="9" s="1"/>
  <c r="I91" i="9"/>
  <c r="I90" i="9" s="1"/>
  <c r="I25" i="18"/>
  <c r="G25" i="18"/>
  <c r="E149" i="4"/>
  <c r="J76" i="4"/>
  <c r="I81" i="9"/>
  <c r="K156" i="17"/>
  <c r="K154" i="17" s="1"/>
  <c r="K130" i="17" s="1"/>
  <c r="F64" i="3"/>
  <c r="F62" i="3" s="1"/>
  <c r="F48" i="3" s="1"/>
  <c r="K37" i="3"/>
  <c r="D76" i="9"/>
  <c r="I231" i="4"/>
  <c r="I213" i="4" s="1"/>
  <c r="I24" i="18"/>
  <c r="G24" i="18"/>
  <c r="I99" i="9"/>
  <c r="J99" i="9"/>
  <c r="J91" i="9" s="1"/>
  <c r="J90" i="9" s="1"/>
  <c r="J76" i="9" s="1"/>
  <c r="J16" i="9" s="1"/>
  <c r="S17" i="9" s="1"/>
  <c r="H99" i="9"/>
  <c r="H91" i="9" s="1"/>
  <c r="H90" i="9" s="1"/>
  <c r="H76" i="9" s="1"/>
  <c r="G99" i="9"/>
  <c r="G91" i="9" s="1"/>
  <c r="G90" i="9" s="1"/>
  <c r="G81" i="9"/>
  <c r="H231" i="4"/>
  <c r="H213" i="4" s="1"/>
  <c r="E36" i="4"/>
  <c r="G72" i="18"/>
  <c r="G99" i="7"/>
  <c r="F35" i="3" s="1"/>
  <c r="F37" i="3"/>
  <c r="G37" i="3"/>
  <c r="G637" i="7"/>
  <c r="G635" i="7" s="1"/>
  <c r="F247" i="3"/>
  <c r="F245" i="3" s="1"/>
  <c r="F243" i="3" s="1"/>
  <c r="N592" i="17"/>
  <c r="J587" i="17"/>
  <c r="M463" i="17"/>
  <c r="D191" i="4"/>
  <c r="M460" i="7"/>
  <c r="J191" i="4" s="1"/>
  <c r="J187" i="4" s="1"/>
  <c r="M725" i="7"/>
  <c r="M723" i="7" s="1"/>
  <c r="L288" i="3"/>
  <c r="J145" i="4"/>
  <c r="J140" i="4" s="1"/>
  <c r="J134" i="4" s="1"/>
  <c r="H36" i="4"/>
  <c r="J615" i="17"/>
  <c r="N615" i="17" s="1"/>
  <c r="N614" i="17" s="1"/>
  <c r="N609" i="17" s="1"/>
  <c r="G154" i="4"/>
  <c r="G151" i="4" s="1"/>
  <c r="G149" i="4" s="1"/>
  <c r="I235" i="3"/>
  <c r="I232" i="3" s="1"/>
  <c r="I140" i="4"/>
  <c r="I134" i="4" s="1"/>
  <c r="N552" i="17"/>
  <c r="M286" i="17"/>
  <c r="O17" i="9"/>
  <c r="N372" i="17"/>
  <c r="O464" i="17"/>
  <c r="N33" i="17"/>
  <c r="M458" i="17"/>
  <c r="I187" i="4"/>
  <c r="M437" i="17"/>
  <c r="O286" i="17"/>
  <c r="M592" i="17"/>
  <c r="M587" i="17" s="1"/>
  <c r="L448" i="17"/>
  <c r="L446" i="17" s="1"/>
  <c r="D63" i="4"/>
  <c r="D67" i="4"/>
  <c r="F182" i="4"/>
  <c r="F180" i="4" s="1"/>
  <c r="F178" i="4" s="1"/>
  <c r="F17" i="4" s="1"/>
  <c r="N19" i="4" s="1"/>
  <c r="H118" i="3"/>
  <c r="H116" i="3" s="1"/>
  <c r="H91" i="3" s="1"/>
  <c r="I277" i="7"/>
  <c r="I217" i="7" s="1"/>
  <c r="J182" i="4"/>
  <c r="D186" i="4"/>
  <c r="D182" i="4" s="1"/>
  <c r="H537" i="7"/>
  <c r="K304" i="3"/>
  <c r="K302" i="3" s="1"/>
  <c r="L754" i="7"/>
  <c r="O460" i="17"/>
  <c r="M460" i="17"/>
  <c r="K607" i="7"/>
  <c r="J235" i="3"/>
  <c r="J232" i="3" s="1"/>
  <c r="J37" i="3"/>
  <c r="K99" i="7"/>
  <c r="J35" i="3" s="1"/>
  <c r="M692" i="17"/>
  <c r="M689" i="17" s="1"/>
  <c r="N692" i="17"/>
  <c r="N689" i="17" s="1"/>
  <c r="N637" i="17" s="1"/>
  <c r="M368" i="17"/>
  <c r="O368" i="17"/>
  <c r="N368" i="17"/>
  <c r="G277" i="7"/>
  <c r="G217" i="7" s="1"/>
  <c r="F118" i="3"/>
  <c r="F116" i="3" s="1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3" i="3"/>
  <c r="K587" i="17"/>
  <c r="M279" i="7"/>
  <c r="M277" i="7" s="1"/>
  <c r="M217" i="7" s="1"/>
  <c r="O642" i="17"/>
  <c r="O641" i="17" s="1"/>
  <c r="O639" i="17" s="1"/>
  <c r="O637" i="17" s="1"/>
  <c r="J45" i="4"/>
  <c r="K556" i="17"/>
  <c r="G185" i="4"/>
  <c r="G182" i="4" s="1"/>
  <c r="G180" i="4" s="1"/>
  <c r="G178" i="4" s="1"/>
  <c r="I537" i="7"/>
  <c r="O591" i="17"/>
  <c r="M591" i="17"/>
  <c r="N591" i="17"/>
  <c r="M456" i="17"/>
  <c r="O456" i="17"/>
  <c r="L235" i="3"/>
  <c r="L232" i="3" s="1"/>
  <c r="M607" i="7"/>
  <c r="E34" i="4"/>
  <c r="H154" i="4"/>
  <c r="H151" i="4" s="1"/>
  <c r="H149" i="4" s="1"/>
  <c r="M585" i="7"/>
  <c r="L226" i="3" s="1"/>
  <c r="O28" i="17"/>
  <c r="K360" i="17"/>
  <c r="K358" i="17" s="1"/>
  <c r="J556" i="17"/>
  <c r="M374" i="17"/>
  <c r="N453" i="17"/>
  <c r="O437" i="17"/>
  <c r="N365" i="17"/>
  <c r="J66" i="4"/>
  <c r="J63" i="4" s="1"/>
  <c r="F91" i="3"/>
  <c r="M642" i="17"/>
  <c r="M641" i="17" s="1"/>
  <c r="M639" i="17" s="1"/>
  <c r="M637" i="17" s="1"/>
  <c r="L587" i="17"/>
  <c r="L554" i="17" s="1"/>
  <c r="L539" i="17" s="1"/>
  <c r="L432" i="17"/>
  <c r="L430" i="17" s="1"/>
  <c r="M33" i="17"/>
  <c r="I13" i="3"/>
  <c r="J16" i="7"/>
  <c r="K297" i="3"/>
  <c r="K295" i="3" s="1"/>
  <c r="L741" i="7"/>
  <c r="F183" i="3"/>
  <c r="F181" i="3" s="1"/>
  <c r="G443" i="7"/>
  <c r="F177" i="3"/>
  <c r="F175" i="3" s="1"/>
  <c r="G427" i="7"/>
  <c r="K727" i="17"/>
  <c r="K725" i="17" s="1"/>
  <c r="J729" i="17"/>
  <c r="F242" i="3"/>
  <c r="F240" i="3" s="1"/>
  <c r="G627" i="7"/>
  <c r="G394" i="7"/>
  <c r="F163" i="3"/>
  <c r="F161" i="3" s="1"/>
  <c r="L396" i="7"/>
  <c r="I25" i="4"/>
  <c r="I23" i="4" s="1"/>
  <c r="I21" i="4" s="1"/>
  <c r="F297" i="3"/>
  <c r="F295" i="3" s="1"/>
  <c r="F274" i="3" s="1"/>
  <c r="G741" i="7"/>
  <c r="G704" i="7" s="1"/>
  <c r="F217" i="3"/>
  <c r="F215" i="3" s="1"/>
  <c r="G539" i="7"/>
  <c r="G354" i="7"/>
  <c r="G352" i="7" s="1"/>
  <c r="F148" i="3"/>
  <c r="F146" i="3" s="1"/>
  <c r="F144" i="3" s="1"/>
  <c r="N438" i="17"/>
  <c r="O438" i="17"/>
  <c r="M438" i="17"/>
  <c r="M560" i="7"/>
  <c r="J96" i="4"/>
  <c r="J94" i="4" s="1"/>
  <c r="J92" i="4" s="1"/>
  <c r="L429" i="7"/>
  <c r="I59" i="4"/>
  <c r="I50" i="4" s="1"/>
  <c r="I64" i="3"/>
  <c r="I62" i="3" s="1"/>
  <c r="I48" i="3" s="1"/>
  <c r="J152" i="7"/>
  <c r="J128" i="7" s="1"/>
  <c r="H152" i="7"/>
  <c r="H128" i="7" s="1"/>
  <c r="G64" i="3"/>
  <c r="G62" i="3" s="1"/>
  <c r="G48" i="3" s="1"/>
  <c r="M35" i="17"/>
  <c r="N35" i="17"/>
  <c r="O35" i="17"/>
  <c r="G304" i="3"/>
  <c r="G302" i="3" s="1"/>
  <c r="G274" i="3" s="1"/>
  <c r="H754" i="7"/>
  <c r="H704" i="7" s="1"/>
  <c r="H25" i="4"/>
  <c r="H23" i="4" s="1"/>
  <c r="H21" i="4" s="1"/>
  <c r="K396" i="7"/>
  <c r="J17" i="3"/>
  <c r="K18" i="7"/>
  <c r="J15" i="3" s="1"/>
  <c r="N593" i="17"/>
  <c r="M593" i="17"/>
  <c r="L360" i="17"/>
  <c r="L358" i="17" s="1"/>
  <c r="L356" i="17" s="1"/>
  <c r="J373" i="17"/>
  <c r="J360" i="17" s="1"/>
  <c r="J358" i="17" s="1"/>
  <c r="G28" i="3"/>
  <c r="H66" i="7"/>
  <c r="K746" i="17"/>
  <c r="K744" i="17" s="1"/>
  <c r="J749" i="17"/>
  <c r="N439" i="17"/>
  <c r="M439" i="17"/>
  <c r="I180" i="4"/>
  <c r="I178" i="4" s="1"/>
  <c r="M356" i="7"/>
  <c r="K585" i="7"/>
  <c r="M541" i="7"/>
  <c r="H180" i="4"/>
  <c r="H178" i="4" s="1"/>
  <c r="K448" i="17"/>
  <c r="K446" i="17" s="1"/>
  <c r="O589" i="17"/>
  <c r="M451" i="17"/>
  <c r="G25" i="4"/>
  <c r="G23" i="4" s="1"/>
  <c r="G21" i="4" s="1"/>
  <c r="G552" i="7"/>
  <c r="F218" i="3" s="1"/>
  <c r="D149" i="4"/>
  <c r="M429" i="7"/>
  <c r="I163" i="3"/>
  <c r="I161" i="3" s="1"/>
  <c r="I144" i="3" s="1"/>
  <c r="J394" i="7"/>
  <c r="J352" i="7" s="1"/>
  <c r="L143" i="3"/>
  <c r="L141" i="3" s="1"/>
  <c r="M346" i="7"/>
  <c r="K568" i="17"/>
  <c r="J570" i="17"/>
  <c r="M154" i="7"/>
  <c r="J72" i="4"/>
  <c r="I72" i="4"/>
  <c r="I67" i="4" s="1"/>
  <c r="L154" i="7"/>
  <c r="K741" i="7"/>
  <c r="K704" i="7" s="1"/>
  <c r="J297" i="3"/>
  <c r="J295" i="3" s="1"/>
  <c r="J274" i="3" s="1"/>
  <c r="M550" i="17"/>
  <c r="O550" i="17"/>
  <c r="J39" i="4"/>
  <c r="J36" i="4" s="1"/>
  <c r="M20" i="7"/>
  <c r="G69" i="4"/>
  <c r="G67" i="4" s="1"/>
  <c r="J743" i="7"/>
  <c r="K778" i="17"/>
  <c r="K776" i="17" s="1"/>
  <c r="J781" i="17"/>
  <c r="J435" i="17"/>
  <c r="K432" i="17"/>
  <c r="K430" i="17" s="1"/>
  <c r="K143" i="3"/>
  <c r="K141" i="3" s="1"/>
  <c r="K91" i="3" s="1"/>
  <c r="L346" i="7"/>
  <c r="L217" i="7" s="1"/>
  <c r="M352" i="17"/>
  <c r="M350" i="17" s="1"/>
  <c r="F121" i="18"/>
  <c r="O352" i="17"/>
  <c r="O350" i="17" s="1"/>
  <c r="J350" i="17"/>
  <c r="N352" i="17"/>
  <c r="N350" i="17" s="1"/>
  <c r="L222" i="3"/>
  <c r="J154" i="4"/>
  <c r="J151" i="4" s="1"/>
  <c r="J149" i="4" s="1"/>
  <c r="J754" i="7"/>
  <c r="I304" i="3"/>
  <c r="I302" i="3" s="1"/>
  <c r="M743" i="7"/>
  <c r="J69" i="4"/>
  <c r="J21" i="17"/>
  <c r="K18" i="17"/>
  <c r="K16" i="17" s="1"/>
  <c r="K14" i="17" s="1"/>
  <c r="K220" i="3"/>
  <c r="L552" i="7"/>
  <c r="K218" i="3" s="1"/>
  <c r="K213" i="3" s="1"/>
  <c r="J565" i="17"/>
  <c r="K562" i="17"/>
  <c r="G59" i="4"/>
  <c r="G50" i="4" s="1"/>
  <c r="J429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D187" i="4"/>
  <c r="J552" i="7"/>
  <c r="L92" i="7"/>
  <c r="K34" i="3"/>
  <c r="J98" i="17"/>
  <c r="L95" i="17"/>
  <c r="L93" i="17" s="1"/>
  <c r="L12" i="17" s="1"/>
  <c r="K92" i="7"/>
  <c r="J34" i="3"/>
  <c r="G92" i="7"/>
  <c r="F34" i="3"/>
  <c r="H32" i="3"/>
  <c r="H13" i="3" s="1"/>
  <c r="I16" i="7"/>
  <c r="L34" i="3"/>
  <c r="M92" i="7"/>
  <c r="N450" i="17"/>
  <c r="O450" i="17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M283" i="17" s="1"/>
  <c r="M281" i="17" s="1"/>
  <c r="O288" i="17"/>
  <c r="N288" i="17"/>
  <c r="N283" i="17" s="1"/>
  <c r="N281" i="17" s="1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D34" i="4"/>
  <c r="K102" i="17"/>
  <c r="K100" i="17" s="1"/>
  <c r="J283" i="17"/>
  <c r="J281" i="17" s="1"/>
  <c r="J221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H82" i="18"/>
  <c r="H81" i="18" s="1"/>
  <c r="H67" i="18" s="1"/>
  <c r="N104" i="17"/>
  <c r="H67" i="4"/>
  <c r="O283" i="17"/>
  <c r="O281" i="17" s="1"/>
  <c r="G16" i="9" l="1"/>
  <c r="P17" i="9" s="1"/>
  <c r="H16" i="9"/>
  <c r="Q17" i="9" s="1"/>
  <c r="O448" i="17"/>
  <c r="O446" i="17" s="1"/>
  <c r="H20" i="18"/>
  <c r="H19" i="18" s="1"/>
  <c r="H12" i="18" s="1"/>
  <c r="I20" i="18"/>
  <c r="I19" i="18" s="1"/>
  <c r="I12" i="18" s="1"/>
  <c r="G20" i="18"/>
  <c r="G19" i="18" s="1"/>
  <c r="G12" i="18" s="1"/>
  <c r="G11" i="18" s="1"/>
  <c r="F19" i="18"/>
  <c r="F12" i="18" s="1"/>
  <c r="O221" i="17"/>
  <c r="J614" i="17"/>
  <c r="J609" i="17" s="1"/>
  <c r="G76" i="9"/>
  <c r="M221" i="17"/>
  <c r="O615" i="17"/>
  <c r="O614" i="17" s="1"/>
  <c r="O609" i="17" s="1"/>
  <c r="I76" i="9"/>
  <c r="I16" i="9" s="1"/>
  <c r="R17" i="9" s="1"/>
  <c r="E19" i="4"/>
  <c r="E17" i="4" s="1"/>
  <c r="G67" i="18"/>
  <c r="M445" i="7"/>
  <c r="H34" i="4"/>
  <c r="H19" i="4" s="1"/>
  <c r="H17" i="4" s="1"/>
  <c r="M615" i="17"/>
  <c r="M614" i="17" s="1"/>
  <c r="M609" i="17" s="1"/>
  <c r="N543" i="17"/>
  <c r="N541" i="17" s="1"/>
  <c r="H12" i="3"/>
  <c r="P13" i="3" s="1"/>
  <c r="N102" i="17"/>
  <c r="N100" i="17" s="1"/>
  <c r="M543" i="17"/>
  <c r="M541" i="17" s="1"/>
  <c r="N221" i="17"/>
  <c r="N448" i="17"/>
  <c r="N446" i="17" s="1"/>
  <c r="N587" i="17"/>
  <c r="L410" i="17"/>
  <c r="N401" i="17"/>
  <c r="N399" i="17" s="1"/>
  <c r="O543" i="17"/>
  <c r="O541" i="17" s="1"/>
  <c r="I15" i="7"/>
  <c r="L118" i="3"/>
  <c r="L116" i="3" s="1"/>
  <c r="L91" i="3" s="1"/>
  <c r="J180" i="4"/>
  <c r="J178" i="4" s="1"/>
  <c r="D180" i="4"/>
  <c r="D178" i="4" s="1"/>
  <c r="E17" i="15"/>
  <c r="K554" i="17"/>
  <c r="K12" i="17"/>
  <c r="G34" i="4"/>
  <c r="G19" i="4" s="1"/>
  <c r="G17" i="4" s="1"/>
  <c r="I34" i="4"/>
  <c r="I19" i="4" s="1"/>
  <c r="I17" i="4" s="1"/>
  <c r="K410" i="17"/>
  <c r="K274" i="3"/>
  <c r="O102" i="17"/>
  <c r="O100" i="17" s="1"/>
  <c r="D19" i="4"/>
  <c r="K539" i="17"/>
  <c r="J356" i="17"/>
  <c r="K356" i="17"/>
  <c r="L537" i="7"/>
  <c r="O587" i="17"/>
  <c r="G407" i="7"/>
  <c r="L704" i="7"/>
  <c r="M394" i="7"/>
  <c r="L163" i="3"/>
  <c r="L161" i="3" s="1"/>
  <c r="M18" i="7"/>
  <c r="L15" i="3" s="1"/>
  <c r="L17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J226" i="3"/>
  <c r="K552" i="7"/>
  <c r="G24" i="3"/>
  <c r="G13" i="3" s="1"/>
  <c r="G12" i="3" s="1"/>
  <c r="O13" i="3" s="1"/>
  <c r="H16" i="7"/>
  <c r="H15" i="7" s="1"/>
  <c r="J163" i="3"/>
  <c r="J161" i="3" s="1"/>
  <c r="J144" i="3" s="1"/>
  <c r="K394" i="7"/>
  <c r="K352" i="7" s="1"/>
  <c r="L427" i="7"/>
  <c r="L407" i="7" s="1"/>
  <c r="K177" i="3"/>
  <c r="K175" i="3" s="1"/>
  <c r="K164" i="3" s="1"/>
  <c r="M741" i="7"/>
  <c r="M704" i="7" s="1"/>
  <c r="L297" i="3"/>
  <c r="L295" i="3" s="1"/>
  <c r="L274" i="3" s="1"/>
  <c r="I121" i="18"/>
  <c r="G121" i="18"/>
  <c r="H121" i="18"/>
  <c r="J741" i="7"/>
  <c r="J704" i="7" s="1"/>
  <c r="I297" i="3"/>
  <c r="I295" i="3" s="1"/>
  <c r="I274" i="3" s="1"/>
  <c r="K64" i="3"/>
  <c r="K62" i="3" s="1"/>
  <c r="K48" i="3" s="1"/>
  <c r="L152" i="7"/>
  <c r="L128" i="7" s="1"/>
  <c r="M427" i="7"/>
  <c r="L177" i="3"/>
  <c r="L175" i="3" s="1"/>
  <c r="L217" i="3"/>
  <c r="L215" i="3" s="1"/>
  <c r="M539" i="7"/>
  <c r="F213" i="3"/>
  <c r="L11" i="17"/>
  <c r="G537" i="7"/>
  <c r="K706" i="17"/>
  <c r="F164" i="3"/>
  <c r="K427" i="7"/>
  <c r="K407" i="7" s="1"/>
  <c r="J177" i="3"/>
  <c r="J175" i="3" s="1"/>
  <c r="J164" i="3" s="1"/>
  <c r="J562" i="17"/>
  <c r="M565" i="17"/>
  <c r="M562" i="17" s="1"/>
  <c r="N565" i="17"/>
  <c r="N562" i="17" s="1"/>
  <c r="O565" i="17"/>
  <c r="O562" i="17" s="1"/>
  <c r="M21" i="17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48" i="3"/>
  <c r="L146" i="3" s="1"/>
  <c r="M354" i="7"/>
  <c r="M352" i="7" s="1"/>
  <c r="K163" i="3"/>
  <c r="K161" i="3" s="1"/>
  <c r="K144" i="3" s="1"/>
  <c r="L394" i="7"/>
  <c r="L352" i="7" s="1"/>
  <c r="I218" i="3"/>
  <c r="I213" i="3" s="1"/>
  <c r="J537" i="7"/>
  <c r="K152" i="7"/>
  <c r="K128" i="7" s="1"/>
  <c r="J64" i="3"/>
  <c r="J62" i="3" s="1"/>
  <c r="J48" i="3" s="1"/>
  <c r="I177" i="3"/>
  <c r="I175" i="3" s="1"/>
  <c r="I164" i="3" s="1"/>
  <c r="J427" i="7"/>
  <c r="J407" i="7" s="1"/>
  <c r="M152" i="7"/>
  <c r="M128" i="7" s="1"/>
  <c r="L64" i="3"/>
  <c r="L62" i="3" s="1"/>
  <c r="L48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N356" i="17" s="1"/>
  <c r="O373" i="17"/>
  <c r="O360" i="17" s="1"/>
  <c r="O358" i="17" s="1"/>
  <c r="O356" i="17" s="1"/>
  <c r="L221" i="3"/>
  <c r="M552" i="7"/>
  <c r="L218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18" i="17"/>
  <c r="M16" i="17" s="1"/>
  <c r="M14" i="17" s="1"/>
  <c r="M448" i="17"/>
  <c r="M446" i="17" s="1"/>
  <c r="J67" i="4"/>
  <c r="J34" i="4" s="1"/>
  <c r="J19" i="4" s="1"/>
  <c r="F32" i="3"/>
  <c r="F13" i="3" s="1"/>
  <c r="G16" i="7"/>
  <c r="L32" i="3"/>
  <c r="K16" i="7"/>
  <c r="J32" i="3"/>
  <c r="J13" i="3" s="1"/>
  <c r="L16" i="7"/>
  <c r="K32" i="3"/>
  <c r="K13" i="3" s="1"/>
  <c r="R16" i="7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F11" i="18" l="1"/>
  <c r="F122" i="18"/>
  <c r="J706" i="17"/>
  <c r="M443" i="7"/>
  <c r="M407" i="7" s="1"/>
  <c r="L183" i="3"/>
  <c r="L181" i="3" s="1"/>
  <c r="L164" i="3" s="1"/>
  <c r="R13" i="7"/>
  <c r="R5" i="7"/>
  <c r="R7" i="7"/>
  <c r="I12" i="3"/>
  <c r="Q13" i="3" s="1"/>
  <c r="D17" i="4"/>
  <c r="Q7" i="7"/>
  <c r="Q5" i="7"/>
  <c r="N410" i="17"/>
  <c r="M554" i="17"/>
  <c r="M539" i="17" s="1"/>
  <c r="R11" i="7"/>
  <c r="N554" i="17"/>
  <c r="N539" i="17" s="1"/>
  <c r="J17" i="4"/>
  <c r="K11" i="17"/>
  <c r="L15" i="7"/>
  <c r="N706" i="17"/>
  <c r="J15" i="7"/>
  <c r="S5" i="7" s="1"/>
  <c r="O554" i="17"/>
  <c r="O539" i="17" s="1"/>
  <c r="N12" i="17"/>
  <c r="K12" i="3"/>
  <c r="S13" i="3" s="1"/>
  <c r="J12" i="17"/>
  <c r="L13" i="3"/>
  <c r="M16" i="7"/>
  <c r="K537" i="7"/>
  <c r="K15" i="7" s="1"/>
  <c r="J218" i="3"/>
  <c r="J213" i="3" s="1"/>
  <c r="J12" i="3" s="1"/>
  <c r="R13" i="3" s="1"/>
  <c r="Q13" i="7"/>
  <c r="Q11" i="7"/>
  <c r="Q16" i="7"/>
  <c r="D17" i="15"/>
  <c r="O12" i="17"/>
  <c r="F12" i="3"/>
  <c r="N13" i="3" s="1"/>
  <c r="M410" i="17"/>
  <c r="M706" i="17"/>
  <c r="O706" i="17"/>
  <c r="M12" i="17"/>
  <c r="G15" i="7"/>
  <c r="L213" i="3"/>
  <c r="L144" i="3"/>
  <c r="J554" i="17"/>
  <c r="J539" i="17" s="1"/>
  <c r="M537" i="7"/>
  <c r="F123" i="18" l="1"/>
  <c r="I122" i="18"/>
  <c r="H122" i="18"/>
  <c r="G122" i="18"/>
  <c r="P7" i="7"/>
  <c r="P5" i="7"/>
  <c r="T5" i="7"/>
  <c r="T16" i="7"/>
  <c r="U5" i="7"/>
  <c r="U16" i="7"/>
  <c r="P13" i="7"/>
  <c r="F17" i="15"/>
  <c r="S7" i="7"/>
  <c r="T7" i="7"/>
  <c r="H17" i="15"/>
  <c r="U7" i="7"/>
  <c r="N11" i="17"/>
  <c r="O11" i="17"/>
  <c r="U11" i="7"/>
  <c r="S16" i="7"/>
  <c r="S13" i="7"/>
  <c r="S11" i="7"/>
  <c r="U13" i="7"/>
  <c r="M15" i="7"/>
  <c r="V5" i="7" s="1"/>
  <c r="J11" i="17"/>
  <c r="C17" i="15"/>
  <c r="P16" i="7"/>
  <c r="P11" i="7"/>
  <c r="L12" i="3"/>
  <c r="T13" i="3" s="1"/>
  <c r="G17" i="15"/>
  <c r="T13" i="7"/>
  <c r="M11" i="17"/>
  <c r="T11" i="7"/>
  <c r="I123" i="18" l="1"/>
  <c r="H123" i="18"/>
  <c r="G123" i="18"/>
  <c r="I17" i="15"/>
  <c r="V7" i="7"/>
  <c r="V16" i="7"/>
  <c r="V13" i="7"/>
  <c r="V11" i="7"/>
  <c r="M19" i="4"/>
  <c r="L19" i="4"/>
  <c r="P19" i="4"/>
  <c r="Q19" i="4"/>
  <c r="O19" i="4"/>
  <c r="R19" i="4"/>
</calcChain>
</file>

<file path=xl/sharedStrings.xml><?xml version="1.0" encoding="utf-8"?>
<sst xmlns="http://schemas.openxmlformats.org/spreadsheetml/2006/main" count="3741" uniqueCount="1035">
  <si>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</si>
  <si>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</si>
  <si>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</si>
  <si>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</si>
  <si>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</si>
  <si>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</si>
  <si>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</si>
  <si>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</si>
  <si>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</si>
  <si>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</si>
  <si>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</si>
  <si>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</si>
  <si>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</si>
  <si>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</si>
  <si>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</si>
  <si>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</si>
  <si>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</si>
  <si>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</si>
  <si>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</si>
  <si>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</si>
  <si>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</si>
  <si>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</si>
  <si>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</si>
  <si>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</si>
  <si>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</si>
  <si>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</si>
  <si>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</si>
  <si>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</si>
  <si>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</si>
  <si>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</si>
  <si>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</si>
  <si>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</si>
  <si>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</si>
  <si>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</si>
  <si>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</si>
  <si>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</si>
  <si>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</si>
  <si>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</si>
  <si>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</si>
  <si>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</si>
  <si>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</si>
  <si>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</si>
  <si>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</si>
  <si>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</si>
  <si>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</si>
  <si>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</si>
  <si>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</si>
  <si>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</si>
  <si>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</si>
  <si>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</si>
  <si>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</si>
  <si>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</si>
  <si>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</si>
  <si>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</si>
  <si>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</si>
  <si>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</si>
  <si>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</si>
  <si>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</si>
  <si>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</si>
  <si>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</si>
  <si>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</si>
  <si>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</si>
  <si>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</si>
  <si>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</si>
  <si>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</si>
  <si>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</si>
  <si>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</si>
  <si>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</si>
  <si>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</si>
  <si>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</si>
  <si>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</si>
  <si>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</si>
  <si>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</si>
  <si>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</si>
  <si>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</si>
  <si>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</si>
  <si>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</si>
  <si>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</si>
  <si>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</si>
  <si>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</si>
  <si>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</si>
  <si>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</si>
  <si>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</si>
  <si>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</si>
  <si>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</si>
  <si>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</si>
  <si>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</si>
  <si>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</si>
  <si>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</si>
  <si>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</si>
  <si>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</si>
  <si>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</si>
  <si>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</si>
  <si>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</si>
  <si>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</si>
  <si>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</si>
  <si>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</si>
  <si>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</si>
  <si>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</si>
  <si>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</si>
  <si>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</si>
  <si>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</si>
  <si>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</si>
  <si>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</si>
  <si>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</si>
  <si>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</si>
  <si>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</si>
  <si>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</si>
  <si>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</si>
  <si>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</si>
  <si>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</si>
  <si>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</si>
  <si>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</si>
  <si>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</si>
  <si>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</si>
  <si>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</si>
  <si>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</si>
  <si>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</si>
  <si>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</si>
  <si>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</si>
  <si>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</si>
  <si>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</si>
  <si>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</si>
  <si>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</si>
  <si>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</si>
  <si>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</si>
  <si>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</si>
  <si>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</si>
  <si>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</si>
  <si>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</si>
  <si>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</si>
  <si>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</si>
  <si>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</si>
  <si>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</si>
  <si>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</si>
  <si>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</si>
  <si>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</si>
  <si>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</si>
  <si>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</si>
  <si>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</si>
  <si>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</si>
  <si>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</si>
  <si>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</si>
  <si>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</si>
  <si>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</si>
  <si>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</si>
  <si>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</si>
  <si>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</si>
  <si>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</si>
  <si>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</si>
  <si>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</si>
  <si>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</si>
  <si>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</si>
  <si>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</si>
  <si>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</si>
  <si>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</si>
  <si>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</si>
  <si>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</si>
  <si>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</si>
  <si>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</si>
  <si>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</si>
  <si>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</si>
  <si>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</si>
  <si>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</si>
  <si>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</si>
  <si>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</si>
  <si>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</si>
  <si>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</si>
  <si>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</si>
  <si>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</si>
  <si>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</si>
  <si>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</si>
  <si>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</si>
  <si>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</si>
  <si>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</si>
  <si>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</si>
  <si>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</si>
  <si>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</si>
  <si>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</si>
  <si>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</si>
  <si>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</si>
  <si>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</si>
  <si>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</si>
  <si>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</si>
  <si>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</si>
  <si>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</si>
  <si>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</si>
  <si>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</si>
  <si>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</si>
  <si>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</si>
  <si>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</si>
  <si>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</si>
  <si>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</si>
  <si>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</si>
  <si>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</si>
  <si>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</si>
  <si>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</si>
  <si>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</si>
  <si>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</si>
  <si>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</si>
  <si>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</si>
  <si>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</si>
  <si>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</si>
  <si>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</si>
  <si>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</si>
  <si>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</si>
  <si>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</si>
  <si>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</si>
  <si>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</si>
  <si>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</si>
  <si>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</si>
  <si>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</si>
  <si>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</si>
  <si>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</si>
  <si>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</si>
  <si>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</si>
  <si>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</si>
  <si>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</si>
  <si>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</si>
  <si>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</si>
  <si>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</si>
  <si>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</si>
  <si>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</si>
  <si>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</si>
  <si>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</si>
  <si>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</si>
  <si>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</si>
  <si>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</si>
  <si>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</si>
  <si>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</si>
  <si>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</si>
  <si>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</si>
  <si>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</si>
  <si>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</si>
  <si>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</si>
  <si>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</si>
  <si>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</si>
  <si>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</si>
  <si>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</si>
  <si>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</si>
  <si>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</si>
  <si>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</si>
  <si>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</si>
  <si>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</si>
  <si>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</si>
  <si>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</si>
  <si>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</si>
  <si>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</si>
  <si>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</si>
  <si>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</si>
  <si>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</si>
  <si>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</si>
  <si>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</si>
  <si>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</si>
  <si>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</si>
  <si>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</si>
  <si>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</si>
  <si>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</si>
  <si>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</si>
  <si>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</si>
  <si>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</si>
  <si>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</si>
  <si>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</si>
  <si>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</si>
  <si>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</si>
  <si>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</si>
  <si>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</si>
  <si>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</si>
  <si>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</si>
  <si>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</si>
  <si>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</si>
  <si>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</si>
  <si>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</si>
  <si>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</si>
  <si>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</si>
  <si>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</si>
  <si>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</si>
  <si>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</si>
  <si>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</si>
  <si>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</si>
  <si>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</si>
  <si>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</si>
  <si>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</si>
  <si>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</si>
  <si>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</si>
  <si>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</si>
  <si>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</si>
  <si>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</si>
  <si>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</si>
  <si>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</si>
  <si>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</si>
  <si>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</si>
  <si>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</si>
  <si>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</si>
  <si>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</si>
  <si>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</si>
  <si>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</si>
  <si>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</si>
  <si>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</si>
  <si>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</si>
  <si>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</si>
  <si>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</si>
  <si>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</si>
  <si>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</si>
  <si>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</si>
  <si>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</si>
  <si>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</si>
  <si>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</si>
  <si>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</si>
  <si>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</si>
  <si>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</si>
  <si>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</si>
  <si>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</si>
  <si>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</si>
  <si>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</si>
  <si>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</si>
  <si>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</si>
  <si>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</si>
  <si>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</si>
  <si>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</si>
  <si>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</si>
  <si>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</si>
  <si>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</si>
  <si>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</si>
  <si>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</si>
  <si>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</si>
  <si>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</si>
  <si>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</si>
  <si>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</si>
  <si>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</si>
  <si>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</si>
  <si>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</si>
  <si>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</si>
  <si>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</si>
  <si>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</si>
  <si>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</si>
  <si>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</si>
  <si>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</si>
  <si>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</si>
  <si>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</si>
  <si>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</si>
  <si>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</si>
  <si>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</si>
  <si>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</si>
  <si>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</si>
  <si>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</si>
  <si>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</si>
  <si>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</si>
  <si>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</si>
  <si>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</si>
  <si>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</si>
  <si>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</si>
  <si>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</si>
  <si>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</si>
  <si>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</si>
  <si>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</si>
  <si>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</si>
  <si>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</si>
  <si>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</si>
  <si>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</si>
  <si>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</si>
  <si>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</si>
  <si>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</si>
  <si>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</si>
  <si>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</si>
  <si>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</si>
  <si>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</si>
  <si>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</si>
  <si>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</si>
  <si>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</si>
  <si>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</si>
  <si>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</si>
  <si>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</si>
  <si>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</si>
  <si>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</si>
  <si>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</si>
  <si>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</si>
  <si>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</si>
  <si>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</si>
  <si>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</si>
  <si>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</si>
  <si>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</si>
  <si>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</si>
  <si>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</si>
  <si>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</si>
  <si>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</si>
  <si>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</si>
  <si>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</si>
  <si>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</si>
  <si>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</si>
  <si>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</si>
  <si>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</si>
  <si>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</si>
  <si>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</si>
  <si>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</si>
  <si>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</si>
  <si>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</si>
  <si>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</si>
  <si>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</si>
  <si>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</si>
  <si>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</si>
  <si>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</si>
  <si>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</si>
  <si>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</si>
  <si>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</si>
  <si>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</si>
  <si>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</si>
  <si>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</si>
  <si>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</si>
  <si>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</si>
  <si>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</si>
  <si>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</si>
  <si>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</si>
  <si>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</si>
  <si>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</si>
  <si>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</si>
  <si>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</si>
  <si>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</si>
  <si>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</si>
  <si>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</si>
  <si>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</si>
  <si>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</si>
  <si>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</si>
  <si>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</si>
  <si>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</si>
  <si>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</si>
  <si>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</si>
  <si>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</si>
  <si>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</si>
  <si>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</si>
  <si>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</si>
  <si>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</si>
  <si>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</si>
  <si>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</si>
  <si>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</si>
  <si>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</si>
  <si>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</si>
  <si>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</si>
  <si>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</si>
  <si>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</si>
  <si>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</si>
  <si>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</si>
  <si>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</si>
  <si>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</si>
  <si>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</si>
  <si>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</si>
  <si>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</si>
  <si>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</si>
  <si>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</si>
  <si>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</si>
  <si>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</si>
  <si>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</si>
  <si>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</si>
  <si>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</si>
  <si>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</si>
  <si>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</si>
  <si>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</si>
  <si>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</si>
  <si>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</si>
  <si>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</si>
  <si>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</si>
  <si>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</si>
  <si>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</si>
  <si>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</si>
  <si>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</si>
  <si>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</si>
  <si>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</si>
  <si>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</si>
  <si>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</si>
  <si>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</si>
  <si>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</si>
  <si>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</si>
  <si>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</si>
  <si>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</si>
  <si>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</si>
  <si>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</si>
  <si>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</si>
  <si>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</si>
  <si>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</si>
  <si>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</si>
  <si>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</si>
  <si>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</si>
  <si>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</si>
  <si>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</si>
  <si>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</si>
  <si>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</si>
  <si>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</si>
  <si>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</si>
  <si>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</si>
  <si>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</si>
  <si>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</si>
  <si>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</si>
  <si>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</si>
  <si>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</si>
  <si>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</si>
  <si>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</si>
  <si>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</si>
  <si>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</si>
  <si>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</si>
  <si>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</si>
  <si>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</si>
  <si>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</si>
  <si>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</si>
  <si>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</si>
  <si>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</si>
  <si>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</si>
  <si>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</si>
  <si>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</si>
  <si>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</si>
  <si>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</si>
  <si>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</si>
  <si>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</si>
  <si>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</si>
  <si>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</si>
  <si>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</si>
  <si>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</si>
  <si>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</si>
  <si>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</si>
  <si>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</si>
  <si>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</si>
  <si>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</si>
  <si>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</si>
  <si>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</si>
  <si>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</si>
  <si>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</si>
  <si>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</si>
  <si>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</si>
  <si>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</si>
  <si>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</si>
  <si>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</si>
  <si>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</si>
  <si>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</si>
  <si>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</si>
  <si>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</si>
  <si>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</si>
  <si>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</si>
  <si>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</si>
  <si>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</si>
  <si>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</si>
  <si>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</si>
  <si>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</si>
  <si>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</si>
  <si>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</si>
  <si>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</si>
  <si>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</si>
  <si>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</si>
  <si>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</si>
  <si>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</si>
  <si>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</si>
  <si>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</si>
  <si>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</si>
  <si>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</si>
  <si>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</si>
  <si>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</si>
  <si>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</si>
  <si>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</si>
  <si>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</si>
  <si>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</si>
  <si>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</si>
  <si>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</si>
  <si>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</si>
  <si>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</si>
  <si>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</si>
  <si>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</si>
  <si>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</si>
  <si>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</si>
  <si>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</si>
  <si>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</si>
  <si>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</si>
  <si>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</si>
  <si>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</si>
  <si>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</si>
  <si>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</si>
  <si>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</si>
  <si>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</si>
  <si>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</si>
  <si>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</si>
  <si>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</si>
  <si>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</si>
  <si>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</si>
  <si>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</si>
  <si>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</si>
  <si>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</si>
  <si>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</si>
  <si>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</si>
  <si>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</si>
  <si>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</si>
  <si>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</si>
  <si>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</si>
  <si>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</si>
  <si>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</si>
  <si>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</si>
  <si>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</si>
  <si>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</si>
  <si>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</si>
  <si>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</si>
  <si>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</si>
  <si>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</si>
  <si>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</si>
  <si>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</si>
  <si>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</si>
  <si>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</si>
  <si>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</si>
  <si>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</si>
  <si>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</si>
  <si>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</si>
  <si>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</si>
  <si>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</si>
  <si>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</si>
  <si>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</si>
  <si>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</si>
  <si>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</si>
  <si>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</si>
  <si>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</si>
  <si>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</si>
  <si>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</si>
  <si>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</si>
  <si>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</si>
  <si>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</si>
  <si>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</si>
  <si>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</si>
  <si>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</si>
  <si>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</si>
  <si>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</si>
  <si>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</si>
  <si>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</si>
  <si>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</si>
  <si>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</si>
  <si>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</si>
  <si>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</si>
  <si>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</si>
  <si>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</si>
  <si>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</si>
  <si>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</si>
  <si>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</si>
  <si>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</si>
  <si>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</si>
  <si>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</si>
  <si>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</si>
  <si>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</si>
  <si>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</si>
  <si>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</si>
  <si>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</si>
  <si>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</si>
  <si>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</si>
  <si>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</si>
  <si>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</si>
  <si>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</si>
  <si>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</si>
  <si>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</si>
  <si>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</si>
  <si>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</si>
  <si>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</si>
  <si>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</si>
  <si>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</si>
  <si>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</si>
  <si>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</si>
  <si>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</si>
  <si>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</si>
  <si>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</si>
  <si>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</si>
  <si>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</si>
  <si>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</si>
  <si>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</si>
  <si>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</si>
  <si>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</si>
  <si>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</si>
  <si>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</si>
  <si>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</si>
  <si>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</si>
  <si>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</si>
  <si>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</si>
  <si>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</si>
  <si>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</si>
  <si>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</si>
  <si>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</si>
  <si>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</si>
  <si>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</si>
  <si>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</si>
  <si>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</si>
  <si>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</si>
  <si>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</si>
  <si>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</si>
  <si>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</si>
  <si>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</si>
  <si>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</si>
  <si>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</si>
  <si>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</si>
  <si>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</si>
  <si>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</si>
  <si>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</si>
  <si>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</si>
  <si>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</si>
  <si>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</si>
  <si>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</si>
  <si>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</si>
  <si>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</si>
  <si>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</si>
  <si>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</si>
  <si>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</si>
  <si>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</si>
  <si>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</si>
  <si>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</si>
  <si>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</si>
  <si>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</si>
  <si>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</si>
  <si>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</si>
  <si>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</si>
  <si>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</si>
  <si>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</si>
  <si>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</si>
  <si>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</si>
  <si>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</si>
  <si>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</si>
  <si>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</si>
  <si>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</si>
  <si>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</si>
  <si>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</si>
  <si>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</si>
  <si>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</si>
  <si>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</si>
  <si>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</si>
  <si>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</si>
  <si>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</si>
  <si>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</si>
  <si>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</si>
  <si>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</si>
  <si>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</si>
  <si>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</si>
  <si>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</si>
  <si>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</si>
  <si>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</si>
  <si>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</si>
  <si>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</si>
  <si>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</si>
  <si>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</si>
  <si>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</si>
  <si>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</si>
  <si>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</si>
  <si>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</si>
  <si>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</si>
  <si>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</si>
  <si>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</si>
  <si>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</si>
  <si>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</si>
  <si>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</si>
  <si>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</si>
  <si>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</si>
  <si>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</si>
  <si>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</si>
  <si>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</si>
  <si>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</si>
  <si>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</si>
  <si>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</si>
  <si>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</si>
  <si>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</si>
  <si>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</si>
  <si>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</si>
  <si>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</si>
  <si>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</si>
  <si>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</si>
  <si>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</si>
  <si>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</si>
  <si>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</si>
  <si>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</si>
  <si>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</si>
  <si>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</si>
  <si>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</si>
  <si>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</si>
  <si>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</si>
  <si>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</si>
  <si>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</si>
  <si>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</si>
  <si>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</si>
  <si>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</si>
  <si>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</si>
  <si>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</si>
  <si>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</si>
  <si>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</si>
  <si>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</si>
  <si>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</si>
  <si>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</si>
  <si>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</si>
  <si>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</si>
  <si>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</si>
  <si>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</si>
  <si>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</si>
  <si>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</si>
  <si>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</si>
  <si>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</si>
  <si>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</si>
  <si>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</si>
  <si>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</si>
  <si>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</si>
  <si>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</si>
  <si>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</si>
  <si>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</si>
  <si>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</si>
  <si>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</si>
  <si>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</si>
  <si>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</si>
  <si>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</si>
  <si>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</si>
  <si>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</si>
  <si>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</si>
  <si>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</si>
  <si>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</si>
  <si>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</si>
  <si>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</si>
  <si>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</si>
  <si>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</si>
  <si>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</si>
  <si>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</si>
  <si>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</si>
  <si>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</si>
  <si>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</si>
  <si>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</si>
  <si>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</si>
  <si>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</si>
  <si>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</si>
  <si>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</si>
  <si>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</si>
  <si>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</si>
  <si>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</si>
  <si>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</si>
  <si>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</si>
  <si>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</si>
  <si>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</si>
  <si>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</si>
  <si>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</si>
  <si>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</si>
  <si>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</si>
  <si>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</si>
  <si>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</si>
  <si>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</si>
  <si>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</si>
  <si>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</si>
  <si>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</si>
  <si>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</si>
  <si>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</si>
  <si>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</si>
  <si>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</si>
  <si>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</si>
  <si>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</si>
  <si>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</si>
  <si>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</si>
  <si>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</si>
  <si>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</si>
  <si>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</si>
  <si>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</si>
  <si>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</si>
  <si>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</si>
  <si>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</si>
  <si>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</si>
  <si>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</si>
  <si>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</si>
  <si>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</si>
  <si>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</si>
  <si>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</si>
  <si>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</si>
  <si>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</si>
  <si>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</si>
  <si>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</si>
  <si>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</si>
  <si>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</si>
  <si>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</si>
  <si>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</si>
  <si>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</si>
  <si>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</si>
  <si>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</si>
  <si>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</si>
  <si>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</si>
  <si>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</si>
  <si>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</si>
  <si>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</si>
  <si>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</si>
  <si>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</si>
  <si>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</si>
  <si>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</si>
  <si>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</si>
  <si>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</si>
  <si>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</si>
  <si>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</si>
  <si>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</si>
  <si>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</si>
  <si>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</si>
  <si>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</si>
  <si>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</si>
  <si>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</si>
  <si>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</si>
  <si>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</si>
  <si>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</si>
  <si>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</si>
  <si>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</si>
  <si>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</si>
  <si>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</si>
  <si>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</si>
  <si>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</si>
  <si>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</si>
  <si>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</si>
  <si>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</si>
  <si>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</si>
  <si>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</si>
  <si>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</si>
  <si>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</si>
  <si>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</si>
  <si>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</si>
  <si>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</si>
  <si>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</si>
  <si>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</si>
  <si>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</si>
  <si>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</si>
  <si>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</si>
  <si>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</si>
  <si>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</si>
  <si>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</si>
  <si>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</si>
  <si>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</si>
  <si>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</si>
  <si>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</si>
  <si>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</si>
  <si>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</si>
  <si>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</si>
  <si>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</si>
  <si>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</si>
  <si>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</si>
  <si>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</si>
  <si>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</si>
  <si>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</si>
  <si>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</si>
  <si>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</si>
  <si>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</si>
  <si>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</si>
  <si>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</si>
  <si>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</si>
  <si>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</si>
  <si>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</si>
  <si>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</si>
  <si>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</si>
  <si>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</si>
  <si>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</si>
  <si>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</si>
  <si>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</si>
  <si>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</si>
  <si>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</si>
  <si>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</si>
  <si>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</si>
  <si>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</si>
  <si>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</si>
  <si>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</si>
  <si>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</si>
  <si>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</si>
  <si>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</si>
  <si>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</si>
  <si>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</si>
  <si>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</si>
  <si>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</si>
  <si>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</si>
  <si>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</si>
  <si>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</si>
  <si>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</si>
  <si>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</si>
  <si>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</si>
  <si>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</si>
  <si>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</si>
  <si>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</si>
  <si>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</si>
  <si>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</si>
  <si>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</si>
  <si>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</si>
  <si>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</si>
  <si>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</si>
  <si>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</si>
  <si>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</si>
  <si>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</si>
  <si>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</si>
  <si>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</si>
  <si>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</si>
  <si>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</si>
  <si>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</si>
  <si>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</si>
  <si>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</si>
  <si>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</si>
  <si>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</si>
  <si>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</si>
  <si>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</si>
  <si>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</si>
  <si>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</si>
  <si>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</si>
  <si>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</si>
  <si>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</si>
  <si>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</si>
  <si>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</si>
  <si>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</si>
  <si>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</si>
  <si>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</si>
  <si>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</si>
  <si>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</si>
  <si>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</si>
  <si>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</si>
  <si>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</si>
  <si>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</si>
  <si>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</si>
  <si>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</si>
  <si>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</si>
  <si>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</si>
  <si>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</si>
  <si>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</si>
  <si>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</si>
  <si>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</si>
  <si>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</si>
  <si>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</si>
  <si>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</si>
  <si>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</si>
  <si>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</si>
  <si>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</si>
  <si>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</si>
  <si>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</si>
  <si>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</si>
  <si>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</si>
  <si>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</si>
  <si>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</si>
  <si>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</si>
  <si>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</si>
  <si>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</si>
  <si>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</si>
  <si>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&lt;&lt;Հավելված </t>
  </si>
  <si>
    <t xml:space="preserve">                     մայիսի   -ի N ___ որոշման </t>
  </si>
  <si>
    <t>Հավելված 1</t>
  </si>
  <si>
    <t>Հավելված 2</t>
  </si>
  <si>
    <t>Հավելված 3</t>
  </si>
  <si>
    <t xml:space="preserve">հունիսի    -ի N ___ որոշման </t>
  </si>
  <si>
    <t xml:space="preserve">Գյումրի համայնքի ավագանու 2023 թ.-ի </t>
  </si>
  <si>
    <t xml:space="preserve">                     հունիսի  -ի N ___ որոշման </t>
  </si>
  <si>
    <t xml:space="preserve">            դեկտեմբերի 26-ի N 266 Ն որոշման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</si>
</sst>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5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5"/>
  <sheetViews>
    <sheetView topLeftCell="C1" workbookViewId="0">
      <selection activeCell="M11" sqref="M11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2" width="9.140625" style="90"/>
    <col min="13" max="13" width="13.42578125" style="90" bestFit="1" customWidth="1"/>
    <col min="14" max="14" width="13" style="90" bestFit="1" customWidth="1"/>
    <col min="15" max="15" width="9.28515625" style="90" bestFit="1" customWidth="1"/>
    <col min="16" max="16" width="13.28515625" style="90" bestFit="1" customWidth="1"/>
    <col min="17" max="17" width="12.7109375" style="90" bestFit="1" customWidth="1"/>
    <col min="18" max="18" width="13.42578125" style="90" bestFit="1" customWidth="1"/>
    <col min="19" max="16384" width="9.140625" style="90"/>
  </cols>
  <sheetData>
    <row r="1" spans="1:19" x14ac:dyDescent="0.25">
      <c r="H1" s="92" t="s">
        <v>1028</v>
      </c>
    </row>
    <row r="2" spans="1:19" x14ac:dyDescent="0.25">
      <c r="G2" s="279" t="s">
        <v>610</v>
      </c>
      <c r="H2" s="279"/>
      <c r="I2" s="279"/>
      <c r="J2" s="279"/>
    </row>
    <row r="3" spans="1:19" x14ac:dyDescent="0.25">
      <c r="G3" s="279" t="s">
        <v>1032</v>
      </c>
      <c r="H3" s="279"/>
      <c r="I3" s="279"/>
      <c r="J3" s="279"/>
    </row>
    <row r="4" spans="1:19" x14ac:dyDescent="0.25">
      <c r="G4" s="278" t="s">
        <v>1027</v>
      </c>
      <c r="H4" s="278"/>
      <c r="I4" s="278"/>
      <c r="J4" s="278"/>
    </row>
    <row r="5" spans="1:19" x14ac:dyDescent="0.25">
      <c r="C5" s="203"/>
      <c r="G5" s="280" t="s">
        <v>1026</v>
      </c>
      <c r="H5" s="280"/>
      <c r="I5" s="280"/>
      <c r="J5" s="280"/>
    </row>
    <row r="6" spans="1:19" x14ac:dyDescent="0.25">
      <c r="G6" s="279" t="s">
        <v>610</v>
      </c>
      <c r="H6" s="279"/>
      <c r="I6" s="279"/>
      <c r="J6" s="279"/>
    </row>
    <row r="7" spans="1:19" x14ac:dyDescent="0.25">
      <c r="G7" s="279" t="s">
        <v>867</v>
      </c>
      <c r="H7" s="279"/>
      <c r="I7" s="279"/>
      <c r="J7" s="279"/>
    </row>
    <row r="8" spans="1:19" x14ac:dyDescent="0.25">
      <c r="G8" s="278" t="s">
        <v>1025</v>
      </c>
      <c r="H8" s="278"/>
      <c r="I8" s="278"/>
      <c r="J8" s="278"/>
    </row>
    <row r="9" spans="1:19" ht="20.25" x14ac:dyDescent="0.25">
      <c r="A9" s="284" t="s">
        <v>705</v>
      </c>
      <c r="B9" s="284"/>
      <c r="C9" s="284"/>
      <c r="D9" s="284"/>
      <c r="E9" s="284"/>
      <c r="F9" s="284"/>
      <c r="H9" s="90"/>
      <c r="I9" s="90"/>
    </row>
    <row r="10" spans="1:19" ht="20.25" x14ac:dyDescent="0.25">
      <c r="A10" s="284" t="s">
        <v>706</v>
      </c>
      <c r="B10" s="284"/>
      <c r="C10" s="284"/>
      <c r="D10" s="284"/>
      <c r="E10" s="284"/>
      <c r="F10" s="284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1" t="s">
        <v>709</v>
      </c>
      <c r="D12" s="91" t="s">
        <v>707</v>
      </c>
      <c r="E12" s="91"/>
      <c r="F12" s="91"/>
      <c r="G12" s="285" t="s">
        <v>764</v>
      </c>
      <c r="H12" s="286"/>
      <c r="I12" s="286"/>
      <c r="J12" s="287"/>
    </row>
    <row r="13" spans="1:19" x14ac:dyDescent="0.25">
      <c r="A13" s="247" t="s">
        <v>143</v>
      </c>
      <c r="B13" s="247" t="s">
        <v>708</v>
      </c>
      <c r="C13" s="282"/>
      <c r="D13" s="288" t="s">
        <v>373</v>
      </c>
      <c r="E13" s="92" t="s">
        <v>154</v>
      </c>
      <c r="G13" s="290" t="s">
        <v>372</v>
      </c>
      <c r="H13" s="291"/>
      <c r="I13" s="291"/>
      <c r="J13" s="292"/>
    </row>
    <row r="14" spans="1:19" ht="27.75" thickBot="1" x14ac:dyDescent="0.3">
      <c r="A14" s="248"/>
      <c r="B14" s="248"/>
      <c r="C14" s="283"/>
      <c r="D14" s="289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5978512.9920000006</v>
      </c>
      <c r="E16" s="88">
        <f t="shared" si="0"/>
        <v>4557186.3920000009</v>
      </c>
      <c r="F16" s="88">
        <f t="shared" si="0"/>
        <v>1768211.3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4823593.5035873018</v>
      </c>
      <c r="J16" s="81">
        <f t="shared" si="0"/>
        <v>5978512.9920000006</v>
      </c>
      <c r="M16" s="90">
        <v>5978512.9920000006</v>
      </c>
      <c r="N16" s="90">
        <v>4557186.3920000009</v>
      </c>
      <c r="O16" s="90">
        <v>1768211.3</v>
      </c>
      <c r="P16" s="90">
        <v>2552727.3777936506</v>
      </c>
      <c r="Q16" s="90">
        <v>3684293.1555873016</v>
      </c>
      <c r="R16" s="90">
        <v>4823593.5035873018</v>
      </c>
      <c r="S16" s="90">
        <v>5978512.9920000006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1249045.4060000002</v>
      </c>
      <c r="E17" s="88">
        <f>SUM(E18,E22,E24,E47,E51)</f>
        <v>1249045.4060000002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1249045.4060000002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124764.894</v>
      </c>
      <c r="E24" s="88">
        <f>SUM(E25)</f>
        <v>124764.894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124764.894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124764.894</v>
      </c>
      <c r="E25" s="146">
        <f>E26+E29+E30+E31+E32+E33+E34+E35+E36+E37+E38+E39+E40+E41+E42+E43+E44+E45+E46</f>
        <v>124764.894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124764.894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10625</v>
      </c>
      <c r="E26" s="146">
        <f>SUM(E27:E28)</f>
        <v>10625</v>
      </c>
      <c r="F26" s="146" t="s">
        <v>0</v>
      </c>
      <c r="G26" s="146">
        <f t="shared" ref="G26:G46" si="2">+D26/252*62</f>
        <v>2614.0873015873017</v>
      </c>
      <c r="H26" s="146">
        <f t="shared" ref="H26:H46" si="3">+D26/252*124</f>
        <v>5228.1746031746034</v>
      </c>
      <c r="I26" s="146">
        <f t="shared" ref="I26:I46" si="4">+D26/252*187</f>
        <v>7884.4246031746025</v>
      </c>
      <c r="J26" s="146">
        <f t="shared" ref="J26:J46" si="5">+D26</f>
        <v>10625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10625</v>
      </c>
      <c r="E27" s="146">
        <v>10625</v>
      </c>
      <c r="F27" s="146" t="s">
        <v>0</v>
      </c>
      <c r="G27" s="146">
        <f t="shared" si="2"/>
        <v>2614.0873015873017</v>
      </c>
      <c r="H27" s="146">
        <f t="shared" si="3"/>
        <v>5228.1746031746034</v>
      </c>
      <c r="I27" s="146">
        <f t="shared" si="4"/>
        <v>7884.4246031746025</v>
      </c>
      <c r="J27" s="146">
        <f t="shared" si="5"/>
        <v>10625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si="2"/>
        <v>0</v>
      </c>
      <c r="H28" s="146">
        <f t="shared" si="3"/>
        <v>0</v>
      </c>
      <c r="I28" s="146">
        <f t="shared" si="4"/>
        <v>0</v>
      </c>
      <c r="J28" s="146">
        <f t="shared" si="5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2"/>
        <v>20.666666666666664</v>
      </c>
      <c r="H29" s="146">
        <f t="shared" si="3"/>
        <v>41.333333333333329</v>
      </c>
      <c r="I29" s="146">
        <f t="shared" si="4"/>
        <v>62.333333333333329</v>
      </c>
      <c r="J29" s="146">
        <f t="shared" si="5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2"/>
        <v>8.6111111111111107</v>
      </c>
      <c r="H30" s="146">
        <f t="shared" si="3"/>
        <v>17.222222222222221</v>
      </c>
      <c r="I30" s="146">
        <f t="shared" si="4"/>
        <v>25.972222222222225</v>
      </c>
      <c r="J30" s="146">
        <f t="shared" si="5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2"/>
        <v>3838.0952380952381</v>
      </c>
      <c r="H31" s="146">
        <f t="shared" si="3"/>
        <v>7676.1904761904761</v>
      </c>
      <c r="I31" s="146">
        <f t="shared" si="4"/>
        <v>11576.190476190477</v>
      </c>
      <c r="J31" s="146">
        <f t="shared" si="5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2"/>
        <v>531.42857142857144</v>
      </c>
      <c r="H32" s="146">
        <f t="shared" si="3"/>
        <v>1062.8571428571429</v>
      </c>
      <c r="I32" s="146">
        <f t="shared" si="4"/>
        <v>1602.8571428571429</v>
      </c>
      <c r="J32" s="146">
        <f t="shared" si="5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2"/>
        <v>467.46031746031747</v>
      </c>
      <c r="H33" s="146">
        <f t="shared" si="3"/>
        <v>934.92063492063494</v>
      </c>
      <c r="I33" s="146">
        <f t="shared" si="4"/>
        <v>1409.9206349206349</v>
      </c>
      <c r="J33" s="146">
        <f t="shared" si="5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2"/>
        <v>7321.9047619047624</v>
      </c>
      <c r="H34" s="146">
        <f t="shared" si="3"/>
        <v>14643.809523809525</v>
      </c>
      <c r="I34" s="146">
        <f t="shared" si="4"/>
        <v>22083.809523809527</v>
      </c>
      <c r="J34" s="146">
        <f t="shared" si="5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2"/>
        <v>1018.3485238095238</v>
      </c>
      <c r="H35" s="146">
        <f t="shared" si="3"/>
        <v>2036.6970476190477</v>
      </c>
      <c r="I35" s="146">
        <f t="shared" si="4"/>
        <v>3071.4705476190475</v>
      </c>
      <c r="J35" s="146">
        <f t="shared" si="5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2"/>
        <v>738.09523809523807</v>
      </c>
      <c r="H36" s="146">
        <f t="shared" si="3"/>
        <v>1476.1904761904761</v>
      </c>
      <c r="I36" s="146">
        <f t="shared" si="4"/>
        <v>2226.1904761904761</v>
      </c>
      <c r="J36" s="146">
        <f t="shared" si="5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2"/>
        <v>1007.9428571428571</v>
      </c>
      <c r="H37" s="146">
        <f t="shared" si="3"/>
        <v>2015.8857142857141</v>
      </c>
      <c r="I37" s="146">
        <f t="shared" si="4"/>
        <v>3040.0857142857139</v>
      </c>
      <c r="J37" s="146">
        <f t="shared" si="5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2"/>
        <v>553.57142857142856</v>
      </c>
      <c r="H38" s="146">
        <f t="shared" si="3"/>
        <v>1107.1428571428571</v>
      </c>
      <c r="I38" s="146">
        <f t="shared" si="4"/>
        <v>1669.6428571428571</v>
      </c>
      <c r="J38" s="146">
        <f t="shared" si="5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2"/>
        <v>12123.214285714284</v>
      </c>
      <c r="H39" s="146">
        <f t="shared" si="3"/>
        <v>24246.428571428569</v>
      </c>
      <c r="I39" s="146">
        <f t="shared" si="4"/>
        <v>36565.178571428572</v>
      </c>
      <c r="J39" s="146">
        <f t="shared" si="5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2"/>
        <v>98.412698412698404</v>
      </c>
      <c r="H40" s="146">
        <f t="shared" si="3"/>
        <v>196.82539682539681</v>
      </c>
      <c r="I40" s="146">
        <f t="shared" si="4"/>
        <v>296.82539682539681</v>
      </c>
      <c r="J40" s="146">
        <f t="shared" si="5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2"/>
        <v>34.444444444444443</v>
      </c>
      <c r="H41" s="146">
        <f t="shared" si="3"/>
        <v>68.888888888888886</v>
      </c>
      <c r="I41" s="146">
        <f t="shared" si="4"/>
        <v>103.8888888888889</v>
      </c>
      <c r="J41" s="146">
        <f t="shared" si="5"/>
        <v>140</v>
      </c>
    </row>
    <row r="42" spans="1:10" ht="54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2"/>
        <v>123.01587301587301</v>
      </c>
      <c r="H42" s="146">
        <f t="shared" si="3"/>
        <v>246.03174603174602</v>
      </c>
      <c r="I42" s="146">
        <f t="shared" si="4"/>
        <v>371.03174603174602</v>
      </c>
      <c r="J42" s="146">
        <f t="shared" si="5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2"/>
        <v>0</v>
      </c>
      <c r="H43" s="146">
        <f t="shared" si="3"/>
        <v>0</v>
      </c>
      <c r="I43" s="146">
        <f t="shared" si="4"/>
        <v>0</v>
      </c>
      <c r="J43" s="146">
        <f t="shared" si="5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2"/>
        <v>24.603174603174601</v>
      </c>
      <c r="H44" s="146">
        <f t="shared" si="3"/>
        <v>49.206349206349202</v>
      </c>
      <c r="I44" s="146">
        <f t="shared" si="4"/>
        <v>74.206349206349202</v>
      </c>
      <c r="J44" s="146">
        <f t="shared" si="5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2"/>
        <v>172.22222222222223</v>
      </c>
      <c r="H45" s="146">
        <f t="shared" si="3"/>
        <v>344.44444444444446</v>
      </c>
      <c r="I45" s="146">
        <f t="shared" si="4"/>
        <v>519.44444444444446</v>
      </c>
      <c r="J45" s="146">
        <f t="shared" si="5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2"/>
        <v>0</v>
      </c>
      <c r="H46" s="146">
        <f t="shared" si="3"/>
        <v>0</v>
      </c>
      <c r="I46" s="146">
        <f t="shared" si="4"/>
        <v>0</v>
      </c>
      <c r="J46" s="146">
        <f t="shared" si="5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47500</v>
      </c>
      <c r="E47" s="88">
        <f>SUM(E48)</f>
        <v>47500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47500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47500</v>
      </c>
      <c r="E48" s="146">
        <f>SUM(E49,E50)</f>
        <v>47500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47500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35000</v>
      </c>
      <c r="E50" s="146">
        <v>35000</v>
      </c>
      <c r="F50" s="146" t="s">
        <v>0</v>
      </c>
      <c r="G50" s="146">
        <f>+D50/252*62</f>
        <v>8611.1111111111113</v>
      </c>
      <c r="H50" s="146">
        <f>+D50/252*124</f>
        <v>17222.222222222223</v>
      </c>
      <c r="I50" s="146">
        <f>+D50/252*187</f>
        <v>25972.222222222223</v>
      </c>
      <c r="J50" s="146">
        <f>+D50</f>
        <v>35000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4010501.3000000003</v>
      </c>
      <c r="E57" s="88">
        <f t="shared" si="7"/>
        <v>2589174.7000000002</v>
      </c>
      <c r="F57" s="88">
        <f t="shared" si="7"/>
        <v>1421326.6</v>
      </c>
      <c r="G57" s="88">
        <f t="shared" si="7"/>
        <v>2068534.0250000001</v>
      </c>
      <c r="H57" s="88">
        <f t="shared" si="7"/>
        <v>2715906.45</v>
      </c>
      <c r="I57" s="88">
        <f t="shared" si="7"/>
        <v>3363203.875</v>
      </c>
      <c r="J57" s="88">
        <f t="shared" si="7"/>
        <v>4010501.3000000003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0</v>
      </c>
      <c r="E64" s="88" t="s">
        <v>0</v>
      </c>
      <c r="F64" s="88">
        <f>SUM(F65)</f>
        <v>0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0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0</v>
      </c>
      <c r="E65" s="146" t="s">
        <v>0</v>
      </c>
      <c r="F65" s="146">
        <v>0</v>
      </c>
      <c r="G65" s="146">
        <f>+D65/4</f>
        <v>0</v>
      </c>
      <c r="H65" s="146">
        <f>+D65/4*2</f>
        <v>0</v>
      </c>
      <c r="I65" s="146">
        <f>+D65/4*3</f>
        <v>0</v>
      </c>
      <c r="J65" s="146">
        <f>+D65</f>
        <v>0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1421326.6</v>
      </c>
      <c r="E73" s="88" t="s">
        <v>0</v>
      </c>
      <c r="F73" s="88">
        <f>SUM(F74:F75)</f>
        <v>1421326.6</v>
      </c>
      <c r="G73" s="82">
        <f>SUM(G74:G75)</f>
        <v>1421326.6</v>
      </c>
      <c r="H73" s="82">
        <f>SUM(H74:H75)</f>
        <v>1421326.6</v>
      </c>
      <c r="I73" s="82">
        <f>SUM(I74:I75)</f>
        <v>1421326.6</v>
      </c>
      <c r="J73" s="82">
        <f>SUM(J74:J75)</f>
        <v>1421326.6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1421326.6</v>
      </c>
      <c r="E74" s="146" t="s">
        <v>0</v>
      </c>
      <c r="F74" s="146">
        <v>1421326.6</v>
      </c>
      <c r="G74" s="146">
        <v>1421326.6</v>
      </c>
      <c r="H74" s="146">
        <v>1421326.6</v>
      </c>
      <c r="I74" s="146">
        <v>1421326.6</v>
      </c>
      <c r="J74" s="146">
        <f>+D74</f>
        <v>1421326.6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718966.28600000008</v>
      </c>
      <c r="E76" s="88">
        <f t="shared" si="8"/>
        <v>718966.28600000008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718966.28600000008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27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54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526559.5</v>
      </c>
      <c r="E90" s="88">
        <f>E91+E114+E115</f>
        <v>526559.5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526559.5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3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60000</v>
      </c>
      <c r="E114" s="146">
        <v>60000</v>
      </c>
      <c r="F114" s="146" t="s">
        <v>0</v>
      </c>
      <c r="G114" s="146">
        <f t="shared" si="11"/>
        <v>14761.904761904761</v>
      </c>
      <c r="H114" s="146">
        <f t="shared" si="12"/>
        <v>29523.809523809523</v>
      </c>
      <c r="I114" s="146">
        <f t="shared" si="13"/>
        <v>44523.809523809527</v>
      </c>
      <c r="J114" s="146">
        <f t="shared" si="14"/>
        <v>60000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23600</v>
      </c>
      <c r="E125" s="88">
        <f>SUM(E126:E128)</f>
        <v>23600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23600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27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tntesagitakan'!I776</f>
        <v>346884.7</v>
      </c>
      <c r="G127" s="151">
        <f>+'4.Gorcarakan ev tntesagitakan'!J776</f>
        <v>85344.648412698414</v>
      </c>
      <c r="H127" s="151">
        <f>+'4.Gorcarakan ev tntesagitakan'!K776</f>
        <v>170689.29682539683</v>
      </c>
      <c r="I127" s="151">
        <f>+'4.Gorcarakan ev tntesagitakan'!L776</f>
        <v>257410.47182539685</v>
      </c>
      <c r="J127" s="151">
        <f>+'4.Gorcarakan ev tntesagitakan'!M776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23600</v>
      </c>
      <c r="E128" s="261">
        <v>23600</v>
      </c>
      <c r="F128" s="146">
        <v>0</v>
      </c>
      <c r="G128" s="146">
        <f>+D128/252*62</f>
        <v>5806.3492063492058</v>
      </c>
      <c r="H128" s="146">
        <f>+D128/252*124</f>
        <v>11612.698412698412</v>
      </c>
      <c r="I128" s="146">
        <f>+D128/252*187</f>
        <v>17512.69841269841</v>
      </c>
      <c r="J128" s="146">
        <f>+D128</f>
        <v>23600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 L59" name="Range7"/>
    <protectedRange sqref="E117:E118 E120:E121 F123:F124 F126 E128:F128 L117:L118 L120:L121 L128" name="Range4"/>
    <protectedRange sqref="E49:E50 E53:E56 F61 E63 F65 L49:L50 L53:L56 L63" name="Range2"/>
    <protectedRange sqref="E19:E21 G65:J65 G63:J63 G61:J61 G59:J59 G69:J72 G19:J21 G23:J23 G26:J46 G49:J50 G74:J75 G78:J78 G80:J80 G82:J85 G92:J115 G117:J118 G120:J121 G123:J124 G126:J126 G128:J128 G52:J56 G87:J89 L19:L21" name="Range1"/>
    <protectedRange sqref="E69:E72 F78 E80 E82:E85 E87 F75 E89 L69:L72 L80 L82:L85 L87 L89" name="Range3"/>
    <protectedRange sqref="A9 F9" name="Range8"/>
    <protectedRange sqref="E28 L28" name="Range1_1"/>
    <protectedRange sqref="E27 E29:E46 L27 L29:L46" name="Range3_1"/>
    <protectedRange sqref="E92:E94 E100:E115 E96:E98 L92:L94 L100:L115 L96:L98" name="Range3_2"/>
    <protectedRange sqref="G67:J67" name="Range1_1_1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0.2" right="0.2" top="0.25" bottom="0.25" header="0" footer="0"/>
  <pageSetup paperSize="9" scale="65" firstPageNumber="77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1"/>
  <sheetViews>
    <sheetView tabSelected="1" view="pageBreakPreview" zoomScaleSheetLayoutView="100" workbookViewId="0">
      <selection activeCell="H5" sqref="H5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s="90" customFormat="1" ht="27" customHeight="1" x14ac:dyDescent="0.25">
      <c r="A1" s="92"/>
      <c r="C1" s="92"/>
      <c r="E1" s="92"/>
      <c r="F1" s="92"/>
      <c r="G1" s="253"/>
      <c r="H1" s="253"/>
      <c r="I1" s="280" t="s">
        <v>1026</v>
      </c>
      <c r="J1" s="280"/>
      <c r="K1" s="280"/>
      <c r="L1" s="28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364" t="s">
        <v>610</v>
      </c>
      <c r="J2" s="364"/>
      <c r="K2" s="364"/>
      <c r="L2" s="364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364" t="s">
        <v>867</v>
      </c>
      <c r="J3" s="364"/>
      <c r="K3" s="364"/>
      <c r="L3" s="364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364" t="s">
        <v>1034</v>
      </c>
      <c r="J4" s="364"/>
      <c r="K4" s="364"/>
      <c r="L4" s="364"/>
    </row>
    <row r="5" spans="1:20" s="19" customFormat="1" ht="13.5" x14ac:dyDescent="0.25">
      <c r="A5" s="17"/>
      <c r="B5" s="18"/>
      <c r="C5" s="17"/>
      <c r="E5" s="17"/>
      <c r="F5" s="17"/>
    </row>
    <row r="6" spans="1:20" s="2" customFormat="1" x14ac:dyDescent="0.3">
      <c r="A6" s="295" t="s">
        <v>195</v>
      </c>
      <c r="B6" s="295"/>
      <c r="C6" s="295"/>
      <c r="D6" s="295"/>
      <c r="E6" s="295"/>
      <c r="F6" s="295"/>
      <c r="G6" s="295"/>
      <c r="H6" s="295"/>
      <c r="I6" s="295"/>
      <c r="J6" s="294"/>
      <c r="K6" s="294"/>
      <c r="L6" s="294"/>
    </row>
    <row r="7" spans="1:20" s="2" customFormat="1" ht="31.5" customHeight="1" x14ac:dyDescent="0.25">
      <c r="A7" s="293" t="s">
        <v>17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</row>
    <row r="8" spans="1:20" s="2" customFormat="1" ht="16.5" x14ac:dyDescent="0.3">
      <c r="A8" s="3"/>
      <c r="B8" s="3"/>
      <c r="C8" s="3"/>
      <c r="D8" s="3"/>
      <c r="E8" s="3"/>
      <c r="F8" s="3"/>
      <c r="G8" s="1" t="s">
        <v>18</v>
      </c>
    </row>
    <row r="9" spans="1:20" s="22" customFormat="1" x14ac:dyDescent="0.25">
      <c r="A9" s="299"/>
      <c r="B9" s="301"/>
      <c r="C9" s="302"/>
      <c r="D9" s="302"/>
      <c r="E9" s="303"/>
      <c r="F9" s="250" t="s">
        <v>370</v>
      </c>
      <c r="G9" s="296" t="s">
        <v>371</v>
      </c>
      <c r="H9" s="298"/>
      <c r="I9" s="296" t="s">
        <v>372</v>
      </c>
      <c r="J9" s="297"/>
      <c r="K9" s="297"/>
      <c r="L9" s="298"/>
    </row>
    <row r="10" spans="1:20" s="23" customFormat="1" ht="27.75" thickBot="1" x14ac:dyDescent="0.3">
      <c r="A10" s="300"/>
      <c r="B10" s="301"/>
      <c r="C10" s="302"/>
      <c r="D10" s="302"/>
      <c r="E10" s="303"/>
      <c r="F10" s="15" t="s">
        <v>612</v>
      </c>
      <c r="G10" s="16" t="s">
        <v>150</v>
      </c>
      <c r="H10" s="16" t="s">
        <v>151</v>
      </c>
      <c r="I10" s="249" t="s">
        <v>191</v>
      </c>
      <c r="J10" s="250" t="s">
        <v>192</v>
      </c>
      <c r="K10" s="250" t="s">
        <v>193</v>
      </c>
      <c r="L10" s="250" t="s">
        <v>194</v>
      </c>
    </row>
    <row r="11" spans="1:20" s="27" customFormat="1" ht="18" thickBot="1" x14ac:dyDescent="0.3">
      <c r="A11" s="24">
        <v>1</v>
      </c>
      <c r="B11" s="25">
        <v>2</v>
      </c>
      <c r="C11" s="25">
        <v>3</v>
      </c>
      <c r="D11" s="25">
        <v>4</v>
      </c>
      <c r="E11" s="2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26">
        <v>12</v>
      </c>
    </row>
    <row r="12" spans="1:20" s="30" customFormat="1" ht="83.25" thickBot="1" x14ac:dyDescent="0.3">
      <c r="A12" s="28">
        <v>2000</v>
      </c>
      <c r="B12" s="10" t="s">
        <v>1</v>
      </c>
      <c r="C12" s="8" t="s">
        <v>0</v>
      </c>
      <c r="D12" s="8" t="s">
        <v>0</v>
      </c>
      <c r="E12" s="4" t="s">
        <v>196</v>
      </c>
      <c r="F12" s="29">
        <f>+F13+F48+F65+F91+F144+F164+F184+F213+F243+F274</f>
        <v>6550272.4547999986</v>
      </c>
      <c r="G12" s="29">
        <f>+G13+G48+G65+G91+G144+G164+G184+G213+G243+G274+G306</f>
        <v>4622166.811999999</v>
      </c>
      <c r="H12" s="29">
        <f>+H13+H48+H65+H91+H144+H164+H184+H213+H243+H274</f>
        <v>2274990.3427999998</v>
      </c>
      <c r="I12" s="29">
        <f>+I13+I48+I65+I91+I144+I164+I184+I213+I243+I274</f>
        <v>3124486.8635936505</v>
      </c>
      <c r="J12" s="29">
        <f>+J13+J48+J65+J91+J144+J164+J184+J213+J243+J274</f>
        <v>4256052.6413873015</v>
      </c>
      <c r="K12" s="29">
        <f>+K13+K48+K65+K91+K144+K164+K184+K213+K243+K274</f>
        <v>5395352.9893873036</v>
      </c>
      <c r="L12" s="29">
        <f>+L13+L48+L65+L91+L144+L164+L184+L213+L243+L274</f>
        <v>6550272.4547999986</v>
      </c>
      <c r="N12" s="29">
        <v>6550272.4547999986</v>
      </c>
      <c r="O12" s="29">
        <v>4622166.8119999999</v>
      </c>
      <c r="P12" s="29">
        <v>2274990.3427999998</v>
      </c>
      <c r="Q12" s="29">
        <v>3124486.8635936505</v>
      </c>
      <c r="R12" s="29">
        <v>4256052.6413873015</v>
      </c>
      <c r="S12" s="29">
        <v>5395352.9893873027</v>
      </c>
      <c r="T12" s="29">
        <v>6550272.4547999986</v>
      </c>
    </row>
    <row r="13" spans="1:20" s="33" customFormat="1" ht="66" x14ac:dyDescent="0.25">
      <c r="A13" s="31">
        <v>2100</v>
      </c>
      <c r="B13" s="32" t="s">
        <v>2</v>
      </c>
      <c r="C13" s="32" t="s">
        <v>3</v>
      </c>
      <c r="D13" s="32" t="s">
        <v>3</v>
      </c>
      <c r="E13" s="4" t="s">
        <v>197</v>
      </c>
      <c r="F13" s="29">
        <f>+F15+F20+F24+F29+F32+F35+F38+F41</f>
        <v>832030.76199999964</v>
      </c>
      <c r="G13" s="29">
        <f t="shared" ref="G13:L13" si="0">+G15+G20+G24+G29+G32+G35+G38+G41</f>
        <v>802378.36199999962</v>
      </c>
      <c r="H13" s="29">
        <f t="shared" si="0"/>
        <v>29652.400000000001</v>
      </c>
      <c r="I13" s="29">
        <f t="shared" si="0"/>
        <v>264833.08362698462</v>
      </c>
      <c r="J13" s="29">
        <f t="shared" si="0"/>
        <v>390387.23532539757</v>
      </c>
      <c r="K13" s="29">
        <f t="shared" si="0"/>
        <v>648755.36884523893</v>
      </c>
      <c r="L13" s="29">
        <f t="shared" si="0"/>
        <v>832030.76199999964</v>
      </c>
      <c r="N13" s="272">
        <f>+F12-N12</f>
        <v>0</v>
      </c>
      <c r="O13" s="272">
        <f t="shared" ref="O13:T13" si="1">+G12-O12</f>
        <v>0</v>
      </c>
      <c r="P13" s="272">
        <f t="shared" si="1"/>
        <v>0</v>
      </c>
      <c r="Q13" s="272">
        <f t="shared" si="1"/>
        <v>0</v>
      </c>
      <c r="R13" s="272">
        <f t="shared" si="1"/>
        <v>0</v>
      </c>
      <c r="S13" s="272">
        <f t="shared" si="1"/>
        <v>0</v>
      </c>
      <c r="T13" s="272">
        <f t="shared" si="1"/>
        <v>0</v>
      </c>
    </row>
    <row r="14" spans="1:20" x14ac:dyDescent="0.3">
      <c r="A14" s="31"/>
      <c r="B14" s="32"/>
      <c r="C14" s="32"/>
      <c r="D14" s="32"/>
      <c r="E14" s="5" t="s">
        <v>154</v>
      </c>
      <c r="F14" s="29"/>
      <c r="G14" s="29"/>
      <c r="H14" s="29"/>
      <c r="I14" s="29"/>
      <c r="J14" s="29"/>
      <c r="K14" s="29"/>
      <c r="L14" s="29"/>
    </row>
    <row r="15" spans="1:20" s="36" customFormat="1" ht="54" x14ac:dyDescent="0.3">
      <c r="A15" s="35">
        <v>2110</v>
      </c>
      <c r="B15" s="32" t="s">
        <v>2</v>
      </c>
      <c r="C15" s="32" t="s">
        <v>4</v>
      </c>
      <c r="D15" s="32" t="s">
        <v>3</v>
      </c>
      <c r="E15" s="5" t="s">
        <v>155</v>
      </c>
      <c r="F15" s="29">
        <f>+'4.Gorcarakan ev tntesagitakan'!G18</f>
        <v>688120.76199999964</v>
      </c>
      <c r="G15" s="29">
        <f>+'4.Gorcarakan ev tntesagitakan'!H18</f>
        <v>670628.36199999962</v>
      </c>
      <c r="H15" s="29">
        <f>+'4.Gorcarakan ev tntesagitakan'!I18</f>
        <v>17492.400000000001</v>
      </c>
      <c r="I15" s="29">
        <f>+'4.Gorcarakan ev tntesagitakan'!J18</f>
        <v>214317.11795238126</v>
      </c>
      <c r="J15" s="29">
        <f>+'4.Gorcarakan ev tntesagitakan'!K18</f>
        <v>338641.11092063546</v>
      </c>
      <c r="K15" s="29">
        <f>+'4.Gorcarakan ev tntesagitakan'!L18</f>
        <v>531035.84503571433</v>
      </c>
      <c r="L15" s="29">
        <f>+'4.Gorcarakan ev tntesagitakan'!M18</f>
        <v>688120.76199999964</v>
      </c>
    </row>
    <row r="16" spans="1:20" s="36" customFormat="1" x14ac:dyDescent="0.3">
      <c r="A16" s="35"/>
      <c r="B16" s="32"/>
      <c r="C16" s="32"/>
      <c r="D16" s="32"/>
      <c r="E16" s="5" t="s">
        <v>156</v>
      </c>
      <c r="F16" s="29"/>
      <c r="G16" s="29"/>
      <c r="H16" s="29"/>
      <c r="I16" s="29"/>
      <c r="J16" s="29"/>
      <c r="K16" s="29"/>
      <c r="L16" s="29"/>
    </row>
    <row r="17" spans="1:12" ht="27" x14ac:dyDescent="0.3">
      <c r="A17" s="35">
        <v>2111</v>
      </c>
      <c r="B17" s="32" t="s">
        <v>2</v>
      </c>
      <c r="C17" s="32" t="s">
        <v>4</v>
      </c>
      <c r="D17" s="32" t="s">
        <v>4</v>
      </c>
      <c r="E17" s="5" t="s">
        <v>157</v>
      </c>
      <c r="F17" s="29">
        <f>+'4.Gorcarakan ev tntesagitakan'!G20</f>
        <v>688120.76199999964</v>
      </c>
      <c r="G17" s="29">
        <f>+'4.Gorcarakan ev tntesagitakan'!H20</f>
        <v>670628.36199999962</v>
      </c>
      <c r="H17" s="29">
        <f>+'4.Gorcarakan ev tntesagitakan'!I20</f>
        <v>17492.400000000001</v>
      </c>
      <c r="I17" s="29">
        <f>+'4.Gorcarakan ev tntesagitakan'!J20</f>
        <v>214317.11795238126</v>
      </c>
      <c r="J17" s="29">
        <f>+'4.Gorcarakan ev tntesagitakan'!K20</f>
        <v>338641.11092063546</v>
      </c>
      <c r="K17" s="29">
        <f>+'4.Gorcarakan ev tntesagitakan'!L20</f>
        <v>531035.84503571433</v>
      </c>
      <c r="L17" s="29">
        <f>+'4.Gorcarakan ev tntesagitakan'!M20</f>
        <v>688120.76199999964</v>
      </c>
    </row>
    <row r="18" spans="1:12" ht="27" x14ac:dyDescent="0.3">
      <c r="A18" s="35">
        <v>2112</v>
      </c>
      <c r="B18" s="32" t="s">
        <v>2</v>
      </c>
      <c r="C18" s="32" t="s">
        <v>4</v>
      </c>
      <c r="D18" s="32" t="s">
        <v>5</v>
      </c>
      <c r="E18" s="5" t="s">
        <v>179</v>
      </c>
      <c r="F18" s="29">
        <f>SUM(G18:H18)</f>
        <v>0</v>
      </c>
      <c r="G18" s="29"/>
      <c r="H18" s="29"/>
      <c r="I18" s="29">
        <v>0</v>
      </c>
      <c r="J18" s="29">
        <v>0</v>
      </c>
      <c r="K18" s="29">
        <v>0</v>
      </c>
      <c r="L18" s="29">
        <v>0</v>
      </c>
    </row>
    <row r="19" spans="1:12" x14ac:dyDescent="0.3">
      <c r="A19" s="35">
        <v>2113</v>
      </c>
      <c r="B19" s="32" t="s">
        <v>2</v>
      </c>
      <c r="C19" s="32" t="s">
        <v>4</v>
      </c>
      <c r="D19" s="32" t="s">
        <v>6</v>
      </c>
      <c r="E19" s="5" t="s">
        <v>186</v>
      </c>
      <c r="F19" s="29">
        <f>SUM(G19:H19)</f>
        <v>0</v>
      </c>
      <c r="G19" s="29"/>
      <c r="H19" s="29"/>
      <c r="I19" s="29">
        <v>0</v>
      </c>
      <c r="J19" s="29">
        <v>0</v>
      </c>
      <c r="K19" s="29">
        <v>0</v>
      </c>
      <c r="L19" s="29">
        <v>0</v>
      </c>
    </row>
    <row r="20" spans="1:12" x14ac:dyDescent="0.3">
      <c r="A20" s="35">
        <v>2120</v>
      </c>
      <c r="B20" s="32" t="s">
        <v>2</v>
      </c>
      <c r="C20" s="32" t="s">
        <v>5</v>
      </c>
      <c r="D20" s="32" t="s">
        <v>3</v>
      </c>
      <c r="E20" s="5" t="s">
        <v>187</v>
      </c>
      <c r="F20" s="29">
        <f>SUM(F22:F23)</f>
        <v>0</v>
      </c>
      <c r="G20" s="29">
        <f>SUM(G22:G23)</f>
        <v>0</v>
      </c>
      <c r="H20" s="29">
        <f>SUM(H22:H23)</f>
        <v>0</v>
      </c>
      <c r="I20" s="29">
        <v>0</v>
      </c>
      <c r="J20" s="29">
        <v>0</v>
      </c>
      <c r="K20" s="29">
        <v>0</v>
      </c>
      <c r="L20" s="29">
        <v>0</v>
      </c>
    </row>
    <row r="21" spans="1:12" s="36" customFormat="1" x14ac:dyDescent="0.3">
      <c r="A21" s="35"/>
      <c r="B21" s="32"/>
      <c r="C21" s="32"/>
      <c r="D21" s="32"/>
      <c r="E21" s="5" t="s">
        <v>156</v>
      </c>
      <c r="F21" s="29"/>
      <c r="G21" s="29"/>
      <c r="H21" s="29"/>
      <c r="I21" s="29"/>
      <c r="J21" s="29"/>
      <c r="K21" s="29"/>
      <c r="L21" s="29"/>
    </row>
    <row r="22" spans="1:12" x14ac:dyDescent="0.3">
      <c r="A22" s="35">
        <v>2121</v>
      </c>
      <c r="B22" s="32" t="s">
        <v>2</v>
      </c>
      <c r="C22" s="32" t="s">
        <v>5</v>
      </c>
      <c r="D22" s="32" t="s">
        <v>4</v>
      </c>
      <c r="E22" s="5" t="s">
        <v>182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12" ht="27" x14ac:dyDescent="0.3">
      <c r="A23" s="35">
        <v>2122</v>
      </c>
      <c r="B23" s="32" t="s">
        <v>2</v>
      </c>
      <c r="C23" s="32" t="s">
        <v>5</v>
      </c>
      <c r="D23" s="32" t="s">
        <v>5</v>
      </c>
      <c r="E23" s="5" t="s">
        <v>183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12" x14ac:dyDescent="0.3">
      <c r="A24" s="35">
        <v>2130</v>
      </c>
      <c r="B24" s="32" t="s">
        <v>2</v>
      </c>
      <c r="C24" s="32" t="s">
        <v>6</v>
      </c>
      <c r="D24" s="32" t="s">
        <v>3</v>
      </c>
      <c r="E24" s="5" t="s">
        <v>198</v>
      </c>
      <c r="F24" s="29">
        <f>+'4.Gorcarakan ev tntesagitakan'!G66</f>
        <v>0</v>
      </c>
      <c r="G24" s="29">
        <f>+'4.Gorcarakan ev tntesagitakan'!H66</f>
        <v>0</v>
      </c>
      <c r="H24" s="29"/>
      <c r="I24" s="29">
        <f>+'4.Gorcarakan ev tntesagitakan'!J64</f>
        <v>0</v>
      </c>
      <c r="J24" s="29">
        <f>+'4.Gorcarakan ev tntesagitakan'!K64</f>
        <v>0</v>
      </c>
      <c r="K24" s="29">
        <f>+'4.Gorcarakan ev tntesagitakan'!L64</f>
        <v>0</v>
      </c>
      <c r="L24" s="29">
        <f>+'4.Gorcarakan ev tntesagitakan'!M64</f>
        <v>0</v>
      </c>
    </row>
    <row r="25" spans="1:12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12" ht="27" x14ac:dyDescent="0.3">
      <c r="A26" s="35">
        <v>2131</v>
      </c>
      <c r="B26" s="32" t="s">
        <v>2</v>
      </c>
      <c r="C26" s="32" t="s">
        <v>6</v>
      </c>
      <c r="D26" s="32" t="s">
        <v>4</v>
      </c>
      <c r="E26" s="5" t="s">
        <v>199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12" ht="27" x14ac:dyDescent="0.3">
      <c r="A27" s="35">
        <v>2132</v>
      </c>
      <c r="B27" s="32" t="s">
        <v>2</v>
      </c>
      <c r="C27" s="32">
        <v>3</v>
      </c>
      <c r="D27" s="32">
        <v>2</v>
      </c>
      <c r="E27" s="5" t="s">
        <v>200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12" x14ac:dyDescent="0.3">
      <c r="A28" s="35">
        <v>2133</v>
      </c>
      <c r="B28" s="32" t="s">
        <v>2</v>
      </c>
      <c r="C28" s="32">
        <v>3</v>
      </c>
      <c r="D28" s="32">
        <v>3</v>
      </c>
      <c r="E28" s="5" t="s">
        <v>201</v>
      </c>
      <c r="F28" s="29">
        <f>+'4.Gorcarakan ev tntesagitakan'!G76</f>
        <v>0</v>
      </c>
      <c r="G28" s="29">
        <f>+'4.Gorcarakan ev tntesagitakan'!H76</f>
        <v>0</v>
      </c>
      <c r="H28" s="29"/>
      <c r="I28" s="29">
        <f>+'4.Gorcarakan ev tntesagitakan'!J76</f>
        <v>0</v>
      </c>
      <c r="J28" s="29">
        <f>+'4.Gorcarakan ev tntesagitakan'!K76</f>
        <v>0</v>
      </c>
      <c r="K28" s="29">
        <f>+'4.Gorcarakan ev tntesagitakan'!L76</f>
        <v>0</v>
      </c>
      <c r="L28" s="29">
        <f>+'4.Gorcarakan ev tntesagitakan'!M76</f>
        <v>0</v>
      </c>
    </row>
    <row r="29" spans="1:12" x14ac:dyDescent="0.3">
      <c r="A29" s="35">
        <v>2140</v>
      </c>
      <c r="B29" s="32" t="s">
        <v>2</v>
      </c>
      <c r="C29" s="32">
        <v>4</v>
      </c>
      <c r="D29" s="32">
        <v>0</v>
      </c>
      <c r="E29" s="5" t="s">
        <v>202</v>
      </c>
      <c r="F29" s="29">
        <f>SUM(F31)</f>
        <v>0</v>
      </c>
      <c r="G29" s="29">
        <f>SUM(G31)</f>
        <v>0</v>
      </c>
      <c r="H29" s="29"/>
      <c r="I29" s="29">
        <v>0</v>
      </c>
      <c r="J29" s="29">
        <v>0</v>
      </c>
      <c r="K29" s="29">
        <v>0</v>
      </c>
      <c r="L29" s="29">
        <v>0</v>
      </c>
    </row>
    <row r="30" spans="1:12" s="36" customFormat="1" x14ac:dyDescent="0.3">
      <c r="A30" s="35"/>
      <c r="B30" s="32"/>
      <c r="C30" s="32"/>
      <c r="D30" s="32"/>
      <c r="E30" s="5" t="s">
        <v>156</v>
      </c>
      <c r="F30" s="29"/>
      <c r="G30" s="29"/>
      <c r="H30" s="29"/>
      <c r="I30" s="29"/>
      <c r="J30" s="29"/>
      <c r="K30" s="29"/>
      <c r="L30" s="29"/>
    </row>
    <row r="31" spans="1:12" x14ac:dyDescent="0.3">
      <c r="A31" s="35">
        <v>2141</v>
      </c>
      <c r="B31" s="32" t="s">
        <v>2</v>
      </c>
      <c r="C31" s="32">
        <v>4</v>
      </c>
      <c r="D31" s="32">
        <v>1</v>
      </c>
      <c r="E31" s="5" t="s">
        <v>203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12" ht="40.5" x14ac:dyDescent="0.3">
      <c r="A32" s="35">
        <v>2150</v>
      </c>
      <c r="B32" s="32" t="s">
        <v>2</v>
      </c>
      <c r="C32" s="32">
        <v>5</v>
      </c>
      <c r="D32" s="32">
        <v>0</v>
      </c>
      <c r="E32" s="5" t="s">
        <v>204</v>
      </c>
      <c r="F32" s="29">
        <f>+'4.Gorcarakan ev tntesagitakan'!G92</f>
        <v>18910</v>
      </c>
      <c r="G32" s="29">
        <f>+'4.Gorcarakan ev tntesagitakan'!H92</f>
        <v>6750</v>
      </c>
      <c r="H32" s="29">
        <f>+'4.Gorcarakan ev tntesagitakan'!I92</f>
        <v>12160</v>
      </c>
      <c r="I32" s="29">
        <f>+'4.Gorcarakan ev tntesagitakan'!J92</f>
        <v>15140.15873015873</v>
      </c>
      <c r="J32" s="29">
        <f>+'4.Gorcarakan ev tntesagitakan'!K92</f>
        <v>16370.317460317459</v>
      </c>
      <c r="K32" s="29">
        <f>+'4.Gorcarakan ev tntesagitakan'!L92</f>
        <v>17620.317460317459</v>
      </c>
      <c r="L32" s="29">
        <f>+'4.Gorcarakan ev tntesagitakan'!M92</f>
        <v>18910</v>
      </c>
    </row>
    <row r="33" spans="1:12" s="36" customFormat="1" x14ac:dyDescent="0.3">
      <c r="A33" s="35"/>
      <c r="B33" s="32"/>
      <c r="C33" s="32"/>
      <c r="D33" s="32"/>
      <c r="E33" s="5" t="s">
        <v>156</v>
      </c>
      <c r="F33" s="29"/>
      <c r="G33" s="29"/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ht="40.5" x14ac:dyDescent="0.3">
      <c r="A34" s="35">
        <v>2151</v>
      </c>
      <c r="B34" s="32" t="s">
        <v>2</v>
      </c>
      <c r="C34" s="32">
        <v>5</v>
      </c>
      <c r="D34" s="32">
        <v>1</v>
      </c>
      <c r="E34" s="5" t="s">
        <v>205</v>
      </c>
      <c r="F34" s="29">
        <f>+'4.Gorcarakan ev tntesagitakan'!G94</f>
        <v>18910</v>
      </c>
      <c r="G34" s="29">
        <f>+'4.Gorcarakan ev tntesagitakan'!H94</f>
        <v>6750</v>
      </c>
      <c r="H34" s="29">
        <f>+'4.Gorcarakan ev tntesagitakan'!I94</f>
        <v>12160</v>
      </c>
      <c r="I34" s="29">
        <f>+'4.Gorcarakan ev tntesagitakan'!J94</f>
        <v>15140.15873015873</v>
      </c>
      <c r="J34" s="29">
        <f>+'4.Gorcarakan ev tntesagitakan'!K94</f>
        <v>16370.317460317459</v>
      </c>
      <c r="K34" s="29">
        <f>+'4.Gorcarakan ev tntesagitakan'!L94</f>
        <v>17620.317460317459</v>
      </c>
      <c r="L34" s="29">
        <f>+'4.Gorcarakan ev tntesagitakan'!M94</f>
        <v>18910</v>
      </c>
    </row>
    <row r="35" spans="1:12" ht="27" x14ac:dyDescent="0.3">
      <c r="A35" s="35">
        <v>2160</v>
      </c>
      <c r="B35" s="32" t="s">
        <v>2</v>
      </c>
      <c r="C35" s="32">
        <v>6</v>
      </c>
      <c r="D35" s="32">
        <v>0</v>
      </c>
      <c r="E35" s="5" t="s">
        <v>206</v>
      </c>
      <c r="F35" s="29">
        <f>+'4.Gorcarakan ev tntesagitakan'!G99</f>
        <v>125000</v>
      </c>
      <c r="G35" s="29">
        <f>+'4.Gorcarakan ev tntesagitakan'!H99</f>
        <v>125000</v>
      </c>
      <c r="H35" s="29"/>
      <c r="I35" s="29">
        <f>+'4.Gorcarakan ev tntesagitakan'!J99</f>
        <v>35375.806944444637</v>
      </c>
      <c r="J35" s="29">
        <f>+'4.Gorcarakan ev tntesagitakan'!K99</f>
        <v>35375.806944444637</v>
      </c>
      <c r="K35" s="29">
        <f>+'4.Gorcarakan ev tntesagitakan'!L99</f>
        <v>100099.2063492071</v>
      </c>
      <c r="L35" s="29">
        <f>+'4.Gorcarakan ev tntesagitakan'!M99</f>
        <v>125000</v>
      </c>
    </row>
    <row r="36" spans="1:12" s="36" customFormat="1" x14ac:dyDescent="0.3">
      <c r="A36" s="35"/>
      <c r="B36" s="32"/>
      <c r="C36" s="32"/>
      <c r="D36" s="32"/>
      <c r="E36" s="5" t="s">
        <v>156</v>
      </c>
      <c r="F36" s="29"/>
      <c r="G36" s="29"/>
      <c r="H36" s="29"/>
      <c r="I36" s="29"/>
      <c r="J36" s="29"/>
      <c r="K36" s="29"/>
      <c r="L36" s="29"/>
    </row>
    <row r="37" spans="1:12" ht="27" x14ac:dyDescent="0.3">
      <c r="A37" s="35">
        <v>2161</v>
      </c>
      <c r="B37" s="32" t="s">
        <v>2</v>
      </c>
      <c r="C37" s="32">
        <v>6</v>
      </c>
      <c r="D37" s="32">
        <v>1</v>
      </c>
      <c r="E37" s="5" t="s">
        <v>207</v>
      </c>
      <c r="F37" s="29">
        <f>+'4.Gorcarakan ev tntesagitakan'!G101</f>
        <v>125000</v>
      </c>
      <c r="G37" s="29">
        <f>+'4.Gorcarakan ev tntesagitakan'!H101</f>
        <v>125000</v>
      </c>
      <c r="H37" s="29"/>
      <c r="I37" s="29">
        <f>+'4.Gorcarakan ev tntesagitakan'!J101</f>
        <v>35375.806944444637</v>
      </c>
      <c r="J37" s="29">
        <f>+'4.Gorcarakan ev tntesagitakan'!K101</f>
        <v>35375.806944444637</v>
      </c>
      <c r="K37" s="29">
        <f>+'4.Gorcarakan ev tntesagitakan'!L101</f>
        <v>100099.2063492071</v>
      </c>
      <c r="L37" s="29">
        <v>10500</v>
      </c>
    </row>
    <row r="38" spans="1:12" x14ac:dyDescent="0.3">
      <c r="A38" s="35">
        <v>2170</v>
      </c>
      <c r="B38" s="32" t="s">
        <v>2</v>
      </c>
      <c r="C38" s="32">
        <v>7</v>
      </c>
      <c r="D38" s="32">
        <v>0</v>
      </c>
      <c r="E38" s="5" t="s">
        <v>208</v>
      </c>
      <c r="F38" s="29">
        <f>SUM(F40)</f>
        <v>0</v>
      </c>
      <c r="G38" s="29">
        <f>SUM(G40)</f>
        <v>0</v>
      </c>
      <c r="H38" s="29">
        <f>SUM(H40)</f>
        <v>0</v>
      </c>
      <c r="I38" s="29">
        <v>0</v>
      </c>
      <c r="J38" s="29">
        <v>0</v>
      </c>
      <c r="K38" s="29">
        <v>0</v>
      </c>
      <c r="L38" s="29">
        <v>0</v>
      </c>
    </row>
    <row r="39" spans="1:12" s="36" customFormat="1" x14ac:dyDescent="0.3">
      <c r="A39" s="35"/>
      <c r="B39" s="32"/>
      <c r="C39" s="32"/>
      <c r="D39" s="32"/>
      <c r="E39" s="5" t="s">
        <v>156</v>
      </c>
      <c r="F39" s="29"/>
      <c r="G39" s="29"/>
      <c r="H39" s="29"/>
      <c r="I39" s="29"/>
      <c r="J39" s="29"/>
      <c r="K39" s="29"/>
      <c r="L39" s="29"/>
    </row>
    <row r="40" spans="1:12" x14ac:dyDescent="0.3">
      <c r="A40" s="35">
        <v>2171</v>
      </c>
      <c r="B40" s="32" t="s">
        <v>2</v>
      </c>
      <c r="C40" s="32">
        <v>7</v>
      </c>
      <c r="D40" s="32">
        <v>1</v>
      </c>
      <c r="E40" s="5" t="s">
        <v>208</v>
      </c>
      <c r="F40" s="29">
        <f>SUM(G40:H40)</f>
        <v>0</v>
      </c>
      <c r="G40" s="29"/>
      <c r="H40" s="29"/>
      <c r="I40" s="29">
        <v>0</v>
      </c>
      <c r="J40" s="29">
        <v>0</v>
      </c>
      <c r="K40" s="29">
        <v>0</v>
      </c>
      <c r="L40" s="29">
        <v>0</v>
      </c>
    </row>
    <row r="41" spans="1:12" ht="40.5" x14ac:dyDescent="0.3">
      <c r="A41" s="35">
        <v>2180</v>
      </c>
      <c r="B41" s="32" t="s">
        <v>2</v>
      </c>
      <c r="C41" s="32">
        <v>8</v>
      </c>
      <c r="D41" s="32">
        <v>0</v>
      </c>
      <c r="E41" s="5" t="s">
        <v>209</v>
      </c>
      <c r="F41" s="29">
        <f>SUM(F43)</f>
        <v>0</v>
      </c>
      <c r="G41" s="29">
        <f>SUM(G43)</f>
        <v>0</v>
      </c>
      <c r="H41" s="29">
        <f>SUM(H43)</f>
        <v>0</v>
      </c>
      <c r="I41" s="29">
        <v>0</v>
      </c>
      <c r="J41" s="29">
        <v>0</v>
      </c>
      <c r="K41" s="29">
        <v>0</v>
      </c>
      <c r="L41" s="29">
        <v>0</v>
      </c>
    </row>
    <row r="42" spans="1:12" s="36" customFormat="1" x14ac:dyDescent="0.3">
      <c r="A42" s="35"/>
      <c r="B42" s="32"/>
      <c r="C42" s="32"/>
      <c r="D42" s="32"/>
      <c r="E42" s="5" t="s">
        <v>156</v>
      </c>
      <c r="F42" s="29"/>
      <c r="G42" s="29"/>
      <c r="H42" s="29"/>
      <c r="I42" s="29"/>
      <c r="J42" s="29"/>
      <c r="K42" s="29"/>
      <c r="L42" s="29"/>
    </row>
    <row r="43" spans="1:12" ht="40.5" x14ac:dyDescent="0.3">
      <c r="A43" s="35">
        <v>2181</v>
      </c>
      <c r="B43" s="32" t="s">
        <v>2</v>
      </c>
      <c r="C43" s="32">
        <v>8</v>
      </c>
      <c r="D43" s="32">
        <v>1</v>
      </c>
      <c r="E43" s="5" t="s">
        <v>209</v>
      </c>
      <c r="F43" s="29">
        <f>SUM(F45:F46)</f>
        <v>0</v>
      </c>
      <c r="G43" s="29">
        <f>SUM(G45:G46)</f>
        <v>0</v>
      </c>
      <c r="H43" s="29">
        <f>SUM(H45:H46)</f>
        <v>0</v>
      </c>
      <c r="I43" s="29">
        <v>0</v>
      </c>
      <c r="J43" s="29">
        <v>0</v>
      </c>
      <c r="K43" s="29">
        <v>0</v>
      </c>
      <c r="L43" s="29">
        <v>0</v>
      </c>
    </row>
    <row r="44" spans="1:12" x14ac:dyDescent="0.3">
      <c r="A44" s="35"/>
      <c r="B44" s="32"/>
      <c r="C44" s="32"/>
      <c r="D44" s="32"/>
      <c r="E44" s="5" t="s">
        <v>156</v>
      </c>
      <c r="F44" s="29"/>
      <c r="G44" s="29"/>
      <c r="H44" s="29"/>
      <c r="I44" s="29"/>
      <c r="J44" s="29"/>
      <c r="K44" s="29"/>
      <c r="L44" s="29"/>
    </row>
    <row r="45" spans="1:12" x14ac:dyDescent="0.3">
      <c r="A45" s="35">
        <v>2182</v>
      </c>
      <c r="B45" s="32" t="s">
        <v>2</v>
      </c>
      <c r="C45" s="32">
        <v>8</v>
      </c>
      <c r="D45" s="32">
        <v>1</v>
      </c>
      <c r="E45" s="5" t="s">
        <v>210</v>
      </c>
      <c r="F45" s="29">
        <f>SUM(G45:H45)</f>
        <v>0</v>
      </c>
      <c r="G45" s="29"/>
      <c r="H45" s="29"/>
      <c r="I45" s="29">
        <v>0</v>
      </c>
      <c r="J45" s="29">
        <v>0</v>
      </c>
      <c r="K45" s="29">
        <v>0</v>
      </c>
      <c r="L45" s="29">
        <v>0</v>
      </c>
    </row>
    <row r="46" spans="1:12" ht="27" x14ac:dyDescent="0.3">
      <c r="A46" s="35">
        <v>2183</v>
      </c>
      <c r="B46" s="32" t="s">
        <v>2</v>
      </c>
      <c r="C46" s="32">
        <v>8</v>
      </c>
      <c r="D46" s="32">
        <v>1</v>
      </c>
      <c r="E46" s="5" t="s">
        <v>211</v>
      </c>
      <c r="F46" s="29">
        <f>SUM(G46:H46)</f>
        <v>0</v>
      </c>
      <c r="G46" s="29"/>
      <c r="H46" s="29"/>
      <c r="I46" s="29">
        <v>0</v>
      </c>
      <c r="J46" s="29">
        <v>0</v>
      </c>
      <c r="K46" s="29">
        <v>0</v>
      </c>
      <c r="L46" s="29">
        <v>0</v>
      </c>
    </row>
    <row r="47" spans="1:12" x14ac:dyDescent="0.3">
      <c r="A47" s="35">
        <v>2185</v>
      </c>
      <c r="B47" s="32" t="s">
        <v>2</v>
      </c>
      <c r="C47" s="32">
        <v>8</v>
      </c>
      <c r="D47" s="32">
        <v>1</v>
      </c>
      <c r="E47" s="5"/>
      <c r="F47" s="29"/>
      <c r="G47" s="29"/>
      <c r="H47" s="29"/>
      <c r="I47" s="29"/>
      <c r="J47" s="29"/>
      <c r="K47" s="29"/>
      <c r="L47" s="29"/>
    </row>
    <row r="48" spans="1:12" s="33" customFormat="1" ht="49.5" x14ac:dyDescent="0.25">
      <c r="A48" s="35">
        <v>2200</v>
      </c>
      <c r="B48" s="32" t="s">
        <v>7</v>
      </c>
      <c r="C48" s="32">
        <v>0</v>
      </c>
      <c r="D48" s="32">
        <v>0</v>
      </c>
      <c r="E48" s="4" t="s">
        <v>212</v>
      </c>
      <c r="F48" s="29">
        <f>+F50+F53+F56+F59+F62</f>
        <v>2400</v>
      </c>
      <c r="G48" s="29">
        <f t="shared" ref="G48:L48" si="2">+G50+G53+G56+G59+G62</f>
        <v>2400</v>
      </c>
      <c r="H48" s="29">
        <f t="shared" si="2"/>
        <v>0</v>
      </c>
      <c r="I48" s="29">
        <f t="shared" si="2"/>
        <v>590.47619047619048</v>
      </c>
      <c r="J48" s="29">
        <f t="shared" si="2"/>
        <v>1180.952380952381</v>
      </c>
      <c r="K48" s="29">
        <f t="shared" si="2"/>
        <v>1780.952380952381</v>
      </c>
      <c r="L48" s="29">
        <f t="shared" si="2"/>
        <v>2400</v>
      </c>
    </row>
    <row r="49" spans="1:12" x14ac:dyDescent="0.3">
      <c r="A49" s="31"/>
      <c r="B49" s="32"/>
      <c r="C49" s="32"/>
      <c r="D49" s="32"/>
      <c r="E49" s="5" t="s">
        <v>154</v>
      </c>
      <c r="F49" s="29"/>
      <c r="G49" s="29"/>
      <c r="H49" s="29"/>
      <c r="I49" s="29"/>
      <c r="J49" s="29"/>
      <c r="K49" s="29"/>
      <c r="L49" s="29"/>
    </row>
    <row r="50" spans="1:12" x14ac:dyDescent="0.3">
      <c r="A50" s="35">
        <v>2210</v>
      </c>
      <c r="B50" s="32" t="s">
        <v>7</v>
      </c>
      <c r="C50" s="32">
        <v>1</v>
      </c>
      <c r="D50" s="32">
        <v>0</v>
      </c>
      <c r="E50" s="5" t="s">
        <v>213</v>
      </c>
      <c r="F50" s="29">
        <f>SUM(F52)</f>
        <v>0</v>
      </c>
      <c r="G50" s="29">
        <f>SUM(G52)</f>
        <v>0</v>
      </c>
      <c r="H50" s="29">
        <f>SUM(H52)</f>
        <v>0</v>
      </c>
      <c r="I50" s="29">
        <v>0</v>
      </c>
      <c r="J50" s="29">
        <v>0</v>
      </c>
      <c r="K50" s="29">
        <v>0</v>
      </c>
      <c r="L50" s="29">
        <v>0</v>
      </c>
    </row>
    <row r="51" spans="1:12" s="36" customFormat="1" x14ac:dyDescent="0.3">
      <c r="A51" s="35"/>
      <c r="B51" s="32"/>
      <c r="C51" s="32"/>
      <c r="D51" s="32"/>
      <c r="E51" s="5" t="s">
        <v>156</v>
      </c>
      <c r="F51" s="29"/>
      <c r="G51" s="29"/>
      <c r="H51" s="29"/>
      <c r="I51" s="29"/>
      <c r="J51" s="29"/>
      <c r="K51" s="29"/>
      <c r="L51" s="29"/>
    </row>
    <row r="52" spans="1:12" x14ac:dyDescent="0.3">
      <c r="A52" s="35">
        <v>2211</v>
      </c>
      <c r="B52" s="32" t="s">
        <v>7</v>
      </c>
      <c r="C52" s="32">
        <v>1</v>
      </c>
      <c r="D52" s="32">
        <v>1</v>
      </c>
      <c r="E52" s="5" t="s">
        <v>214</v>
      </c>
      <c r="F52" s="29">
        <f>SUM(G52:H52)</f>
        <v>0</v>
      </c>
      <c r="G52" s="29"/>
      <c r="H52" s="29"/>
      <c r="I52" s="29">
        <v>0</v>
      </c>
      <c r="J52" s="29">
        <v>0</v>
      </c>
      <c r="K52" s="29">
        <v>0</v>
      </c>
      <c r="L52" s="29">
        <v>0</v>
      </c>
    </row>
    <row r="53" spans="1:12" x14ac:dyDescent="0.3">
      <c r="A53" s="35">
        <v>2220</v>
      </c>
      <c r="B53" s="32" t="s">
        <v>7</v>
      </c>
      <c r="C53" s="32">
        <v>2</v>
      </c>
      <c r="D53" s="32">
        <v>0</v>
      </c>
      <c r="E53" s="5" t="s">
        <v>215</v>
      </c>
      <c r="F53" s="29">
        <f>SUM(F55)</f>
        <v>0</v>
      </c>
      <c r="G53" s="29">
        <f>SUM(G55)</f>
        <v>0</v>
      </c>
      <c r="H53" s="29">
        <f>SUM(H55)</f>
        <v>0</v>
      </c>
      <c r="I53" s="29">
        <v>0</v>
      </c>
      <c r="J53" s="29">
        <v>0</v>
      </c>
      <c r="K53" s="29">
        <v>0</v>
      </c>
      <c r="L53" s="29">
        <v>0</v>
      </c>
    </row>
    <row r="54" spans="1:12" s="36" customFormat="1" x14ac:dyDescent="0.3">
      <c r="A54" s="35"/>
      <c r="B54" s="32"/>
      <c r="C54" s="32"/>
      <c r="D54" s="32"/>
      <c r="E54" s="5" t="s">
        <v>156</v>
      </c>
      <c r="F54" s="29"/>
      <c r="G54" s="29"/>
      <c r="H54" s="29"/>
      <c r="I54" s="29"/>
      <c r="J54" s="29"/>
      <c r="K54" s="29"/>
      <c r="L54" s="29"/>
    </row>
    <row r="55" spans="1:12" x14ac:dyDescent="0.3">
      <c r="A55" s="35">
        <v>2221</v>
      </c>
      <c r="B55" s="32" t="s">
        <v>7</v>
      </c>
      <c r="C55" s="32">
        <v>2</v>
      </c>
      <c r="D55" s="32">
        <v>1</v>
      </c>
      <c r="E55" s="5" t="s">
        <v>216</v>
      </c>
      <c r="F55" s="29">
        <f>SUM(G55:H55)</f>
        <v>0</v>
      </c>
      <c r="G55" s="29"/>
      <c r="H55" s="29"/>
      <c r="I55" s="29">
        <v>0</v>
      </c>
      <c r="J55" s="29">
        <v>0</v>
      </c>
      <c r="K55" s="29">
        <v>0</v>
      </c>
      <c r="L55" s="29">
        <v>0</v>
      </c>
    </row>
    <row r="56" spans="1:12" x14ac:dyDescent="0.3">
      <c r="A56" s="35">
        <v>2230</v>
      </c>
      <c r="B56" s="32" t="s">
        <v>7</v>
      </c>
      <c r="C56" s="32">
        <v>3</v>
      </c>
      <c r="D56" s="32">
        <v>0</v>
      </c>
      <c r="E56" s="5" t="s">
        <v>217</v>
      </c>
      <c r="F56" s="29">
        <f>SUM(F58)</f>
        <v>0</v>
      </c>
      <c r="G56" s="29">
        <f>SUM(G58)</f>
        <v>0</v>
      </c>
      <c r="H56" s="29">
        <f>SUM(H58)</f>
        <v>0</v>
      </c>
      <c r="I56" s="29">
        <v>0</v>
      </c>
      <c r="J56" s="29">
        <v>0</v>
      </c>
      <c r="K56" s="29">
        <v>0</v>
      </c>
      <c r="L56" s="29">
        <v>0</v>
      </c>
    </row>
    <row r="57" spans="1:12" s="36" customFormat="1" x14ac:dyDescent="0.3">
      <c r="A57" s="35"/>
      <c r="B57" s="32"/>
      <c r="C57" s="32"/>
      <c r="D57" s="32"/>
      <c r="E57" s="5" t="s">
        <v>156</v>
      </c>
      <c r="F57" s="29"/>
      <c r="G57" s="29"/>
      <c r="H57" s="29"/>
      <c r="I57" s="29"/>
      <c r="J57" s="29"/>
      <c r="K57" s="29"/>
      <c r="L57" s="29"/>
    </row>
    <row r="58" spans="1:12" x14ac:dyDescent="0.3">
      <c r="A58" s="35">
        <v>2231</v>
      </c>
      <c r="B58" s="32" t="s">
        <v>7</v>
      </c>
      <c r="C58" s="32">
        <v>3</v>
      </c>
      <c r="D58" s="32">
        <v>1</v>
      </c>
      <c r="E58" s="5" t="s">
        <v>218</v>
      </c>
      <c r="F58" s="29">
        <f>SUM(G58:H58)</f>
        <v>0</v>
      </c>
      <c r="G58" s="29"/>
      <c r="H58" s="29"/>
      <c r="I58" s="29">
        <v>0</v>
      </c>
      <c r="J58" s="29">
        <v>0</v>
      </c>
      <c r="K58" s="29">
        <v>0</v>
      </c>
      <c r="L58" s="29">
        <v>0</v>
      </c>
    </row>
    <row r="59" spans="1:12" ht="27" x14ac:dyDescent="0.3">
      <c r="A59" s="35">
        <v>2240</v>
      </c>
      <c r="B59" s="32" t="s">
        <v>7</v>
      </c>
      <c r="C59" s="32">
        <v>4</v>
      </c>
      <c r="D59" s="32">
        <v>0</v>
      </c>
      <c r="E59" s="5" t="s">
        <v>219</v>
      </c>
      <c r="F59" s="29">
        <f>SUM(F61)</f>
        <v>0</v>
      </c>
      <c r="G59" s="29">
        <f>SUM(G61)</f>
        <v>0</v>
      </c>
      <c r="H59" s="29">
        <f>SUM(H61)</f>
        <v>0</v>
      </c>
      <c r="I59" s="29">
        <v>0</v>
      </c>
      <c r="J59" s="29">
        <v>0</v>
      </c>
      <c r="K59" s="29">
        <v>0</v>
      </c>
      <c r="L59" s="29">
        <v>0</v>
      </c>
    </row>
    <row r="60" spans="1:12" s="36" customFormat="1" x14ac:dyDescent="0.3">
      <c r="A60" s="35"/>
      <c r="B60" s="32"/>
      <c r="C60" s="32"/>
      <c r="D60" s="32"/>
      <c r="E60" s="5" t="s">
        <v>156</v>
      </c>
      <c r="F60" s="29"/>
      <c r="G60" s="29"/>
      <c r="H60" s="29"/>
      <c r="I60" s="29"/>
      <c r="J60" s="29"/>
      <c r="K60" s="29"/>
      <c r="L60" s="29"/>
    </row>
    <row r="61" spans="1:12" ht="27" x14ac:dyDescent="0.3">
      <c r="A61" s="35">
        <v>2241</v>
      </c>
      <c r="B61" s="32" t="s">
        <v>7</v>
      </c>
      <c r="C61" s="32">
        <v>4</v>
      </c>
      <c r="D61" s="32">
        <v>1</v>
      </c>
      <c r="E61" s="5" t="s">
        <v>219</v>
      </c>
      <c r="F61" s="29">
        <f>SUM(G61:H61)</f>
        <v>0</v>
      </c>
      <c r="G61" s="29"/>
      <c r="H61" s="29"/>
      <c r="I61" s="29">
        <v>0</v>
      </c>
      <c r="J61" s="29">
        <v>0</v>
      </c>
      <c r="K61" s="29">
        <v>0</v>
      </c>
      <c r="L61" s="29">
        <v>0</v>
      </c>
    </row>
    <row r="62" spans="1:12" x14ac:dyDescent="0.3">
      <c r="A62" s="35">
        <v>2250</v>
      </c>
      <c r="B62" s="32" t="s">
        <v>7</v>
      </c>
      <c r="C62" s="32">
        <v>5</v>
      </c>
      <c r="D62" s="32">
        <v>0</v>
      </c>
      <c r="E62" s="5" t="s">
        <v>220</v>
      </c>
      <c r="F62" s="29">
        <f>+F64</f>
        <v>2400</v>
      </c>
      <c r="G62" s="29">
        <f t="shared" ref="G62:L62" si="3">+G64</f>
        <v>2400</v>
      </c>
      <c r="H62" s="29">
        <f t="shared" si="3"/>
        <v>0</v>
      </c>
      <c r="I62" s="29">
        <f t="shared" si="3"/>
        <v>590.47619047619048</v>
      </c>
      <c r="J62" s="29">
        <f t="shared" si="3"/>
        <v>1180.952380952381</v>
      </c>
      <c r="K62" s="29">
        <f t="shared" si="3"/>
        <v>1780.952380952381</v>
      </c>
      <c r="L62" s="29">
        <f t="shared" si="3"/>
        <v>2400</v>
      </c>
    </row>
    <row r="63" spans="1:12" s="36" customFormat="1" x14ac:dyDescent="0.3">
      <c r="A63" s="35"/>
      <c r="B63" s="32"/>
      <c r="C63" s="32"/>
      <c r="D63" s="32"/>
      <c r="E63" s="5" t="s">
        <v>156</v>
      </c>
      <c r="F63" s="29"/>
      <c r="G63" s="29"/>
      <c r="H63" s="29"/>
      <c r="I63" s="29"/>
      <c r="J63" s="29"/>
      <c r="K63" s="29"/>
      <c r="L63" s="29"/>
    </row>
    <row r="64" spans="1:12" x14ac:dyDescent="0.3">
      <c r="A64" s="35">
        <v>2251</v>
      </c>
      <c r="B64" s="32" t="s">
        <v>7</v>
      </c>
      <c r="C64" s="32">
        <v>5</v>
      </c>
      <c r="D64" s="32">
        <v>1</v>
      </c>
      <c r="E64" s="5" t="s">
        <v>220</v>
      </c>
      <c r="F64" s="29">
        <f>+'4.Gorcarakan ev tntesagitakan'!G154</f>
        <v>2400</v>
      </c>
      <c r="G64" s="29">
        <f>+'4.Gorcarakan ev tntesagitakan'!H154</f>
        <v>2400</v>
      </c>
      <c r="H64" s="29">
        <f>+'4.Gorcarakan ev tntesagitakan'!I154</f>
        <v>0</v>
      </c>
      <c r="I64" s="29">
        <f>+'4.Gorcarakan ev tntesagitakan'!J154</f>
        <v>590.47619047619048</v>
      </c>
      <c r="J64" s="29">
        <f>+'4.Gorcarakan ev tntesagitakan'!K154</f>
        <v>1180.952380952381</v>
      </c>
      <c r="K64" s="29">
        <f>+'4.Gorcarakan ev tntesagitakan'!L154</f>
        <v>1780.952380952381</v>
      </c>
      <c r="L64" s="29">
        <f>+'4.Gorcarakan ev tntesagitakan'!M154</f>
        <v>2400</v>
      </c>
    </row>
    <row r="65" spans="1:12" s="33" customFormat="1" ht="54" x14ac:dyDescent="0.25">
      <c r="A65" s="35">
        <v>2300</v>
      </c>
      <c r="B65" s="32" t="s">
        <v>8</v>
      </c>
      <c r="C65" s="32">
        <v>0</v>
      </c>
      <c r="D65" s="32">
        <v>0</v>
      </c>
      <c r="E65" s="5" t="s">
        <v>221</v>
      </c>
      <c r="F65" s="29">
        <f>SUM(F67,F72,F75,F79,F82,F85,F88)</f>
        <v>0</v>
      </c>
      <c r="G65" s="29">
        <f>SUM(G67,G72,G75,G79,G82,G85,G88)</f>
        <v>0</v>
      </c>
      <c r="H65" s="29">
        <f>SUM(H67,H72,H75,H79,H82,H85,H88)</f>
        <v>0</v>
      </c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1"/>
      <c r="B66" s="32"/>
      <c r="C66" s="32"/>
      <c r="D66" s="32"/>
      <c r="E66" s="5" t="s">
        <v>154</v>
      </c>
      <c r="F66" s="29"/>
      <c r="G66" s="29"/>
      <c r="H66" s="29"/>
      <c r="I66" s="29"/>
      <c r="J66" s="29"/>
      <c r="K66" s="29"/>
      <c r="L66" s="29"/>
    </row>
    <row r="67" spans="1:12" x14ac:dyDescent="0.3">
      <c r="A67" s="35">
        <v>2310</v>
      </c>
      <c r="B67" s="32" t="s">
        <v>8</v>
      </c>
      <c r="C67" s="32">
        <v>1</v>
      </c>
      <c r="D67" s="32">
        <v>0</v>
      </c>
      <c r="E67" s="5" t="s">
        <v>222</v>
      </c>
      <c r="F67" s="29">
        <f>SUM(F69:F71)</f>
        <v>0</v>
      </c>
      <c r="G67" s="29">
        <f>SUM(G69:G71)</f>
        <v>0</v>
      </c>
      <c r="H67" s="29">
        <f>SUM(H69:H71)</f>
        <v>0</v>
      </c>
      <c r="I67" s="29">
        <v>0</v>
      </c>
      <c r="J67" s="29">
        <v>0</v>
      </c>
      <c r="K67" s="29">
        <v>0</v>
      </c>
      <c r="L67" s="29">
        <v>0</v>
      </c>
    </row>
    <row r="68" spans="1:12" s="36" customFormat="1" x14ac:dyDescent="0.3">
      <c r="A68" s="35"/>
      <c r="B68" s="32"/>
      <c r="C68" s="32"/>
      <c r="D68" s="32"/>
      <c r="E68" s="5" t="s">
        <v>156</v>
      </c>
      <c r="F68" s="29"/>
      <c r="G68" s="29"/>
      <c r="H68" s="29"/>
      <c r="I68" s="29"/>
      <c r="J68" s="29"/>
      <c r="K68" s="29"/>
      <c r="L68" s="29"/>
    </row>
    <row r="69" spans="1:12" x14ac:dyDescent="0.3">
      <c r="A69" s="35">
        <v>2311</v>
      </c>
      <c r="B69" s="32" t="s">
        <v>8</v>
      </c>
      <c r="C69" s="32">
        <v>1</v>
      </c>
      <c r="D69" s="32">
        <v>1</v>
      </c>
      <c r="E69" s="5" t="s">
        <v>223</v>
      </c>
      <c r="F69" s="29">
        <f>SUM(G69:H69)</f>
        <v>0</v>
      </c>
      <c r="G69" s="29"/>
      <c r="H69" s="29"/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5">
        <v>2312</v>
      </c>
      <c r="B70" s="32" t="s">
        <v>8</v>
      </c>
      <c r="C70" s="32">
        <v>1</v>
      </c>
      <c r="D70" s="32">
        <v>2</v>
      </c>
      <c r="E70" s="5" t="s">
        <v>224</v>
      </c>
      <c r="F70" s="29">
        <f>SUM(G70:H70)</f>
        <v>0</v>
      </c>
      <c r="G70" s="29"/>
      <c r="H70" s="29"/>
      <c r="I70" s="29">
        <v>0</v>
      </c>
      <c r="J70" s="29">
        <v>0</v>
      </c>
      <c r="K70" s="29">
        <v>0</v>
      </c>
      <c r="L70" s="29">
        <v>0</v>
      </c>
    </row>
    <row r="71" spans="1:12" x14ac:dyDescent="0.3">
      <c r="A71" s="35">
        <v>2313</v>
      </c>
      <c r="B71" s="32" t="s">
        <v>8</v>
      </c>
      <c r="C71" s="32">
        <v>1</v>
      </c>
      <c r="D71" s="32">
        <v>3</v>
      </c>
      <c r="E71" s="5" t="s">
        <v>225</v>
      </c>
      <c r="F71" s="29">
        <f>SUM(G71:H71)</f>
        <v>0</v>
      </c>
      <c r="G71" s="29"/>
      <c r="H71" s="29"/>
      <c r="I71" s="29">
        <v>0</v>
      </c>
      <c r="J71" s="29">
        <v>0</v>
      </c>
      <c r="K71" s="29">
        <v>0</v>
      </c>
      <c r="L71" s="29">
        <v>0</v>
      </c>
    </row>
    <row r="72" spans="1:12" x14ac:dyDescent="0.3">
      <c r="A72" s="35">
        <v>2320</v>
      </c>
      <c r="B72" s="32" t="s">
        <v>8</v>
      </c>
      <c r="C72" s="32">
        <v>2</v>
      </c>
      <c r="D72" s="32">
        <v>0</v>
      </c>
      <c r="E72" s="5" t="s">
        <v>226</v>
      </c>
      <c r="F72" s="29">
        <f>SUM(F74)</f>
        <v>0</v>
      </c>
      <c r="G72" s="29">
        <f>SUM(G74)</f>
        <v>0</v>
      </c>
      <c r="H72" s="29">
        <f>SUM(H74)</f>
        <v>0</v>
      </c>
      <c r="I72" s="29">
        <v>0</v>
      </c>
      <c r="J72" s="29">
        <v>0</v>
      </c>
      <c r="K72" s="29">
        <v>0</v>
      </c>
      <c r="L72" s="29">
        <v>0</v>
      </c>
    </row>
    <row r="73" spans="1:12" s="36" customFormat="1" x14ac:dyDescent="0.3">
      <c r="A73" s="35"/>
      <c r="B73" s="32"/>
      <c r="C73" s="32"/>
      <c r="D73" s="32"/>
      <c r="E73" s="5" t="s">
        <v>156</v>
      </c>
      <c r="F73" s="29"/>
      <c r="G73" s="29"/>
      <c r="H73" s="29"/>
      <c r="I73" s="29"/>
      <c r="J73" s="29"/>
      <c r="K73" s="29"/>
      <c r="L73" s="29"/>
    </row>
    <row r="74" spans="1:12" x14ac:dyDescent="0.3">
      <c r="A74" s="35">
        <v>2321</v>
      </c>
      <c r="B74" s="32" t="s">
        <v>8</v>
      </c>
      <c r="C74" s="32">
        <v>2</v>
      </c>
      <c r="D74" s="32">
        <v>1</v>
      </c>
      <c r="E74" s="5" t="s">
        <v>227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ht="27" x14ac:dyDescent="0.3">
      <c r="A75" s="35">
        <v>2330</v>
      </c>
      <c r="B75" s="32" t="s">
        <v>8</v>
      </c>
      <c r="C75" s="32">
        <v>3</v>
      </c>
      <c r="D75" s="32">
        <v>0</v>
      </c>
      <c r="E75" s="5" t="s">
        <v>228</v>
      </c>
      <c r="F75" s="29">
        <f>SUM(F77:F78)</f>
        <v>0</v>
      </c>
      <c r="G75" s="29">
        <f>SUM(G77:G78)</f>
        <v>0</v>
      </c>
      <c r="H75" s="29">
        <f>SUM(H77:H78)</f>
        <v>0</v>
      </c>
      <c r="I75" s="29">
        <v>0</v>
      </c>
      <c r="J75" s="29">
        <v>0</v>
      </c>
      <c r="K75" s="29">
        <v>0</v>
      </c>
      <c r="L75" s="29">
        <v>0</v>
      </c>
    </row>
    <row r="76" spans="1:12" s="36" customFormat="1" x14ac:dyDescent="0.3">
      <c r="A76" s="35"/>
      <c r="B76" s="32"/>
      <c r="C76" s="32"/>
      <c r="D76" s="32"/>
      <c r="E76" s="5" t="s">
        <v>156</v>
      </c>
      <c r="F76" s="29"/>
      <c r="G76" s="29"/>
      <c r="H76" s="29"/>
      <c r="I76" s="29"/>
      <c r="J76" s="29"/>
      <c r="K76" s="29"/>
      <c r="L76" s="29"/>
    </row>
    <row r="77" spans="1:12" x14ac:dyDescent="0.3">
      <c r="A77" s="35">
        <v>2331</v>
      </c>
      <c r="B77" s="32" t="s">
        <v>8</v>
      </c>
      <c r="C77" s="32">
        <v>3</v>
      </c>
      <c r="D77" s="32">
        <v>1</v>
      </c>
      <c r="E77" s="5" t="s">
        <v>229</v>
      </c>
      <c r="F77" s="29">
        <f>SUM(G77:H77)</f>
        <v>0</v>
      </c>
      <c r="G77" s="29"/>
      <c r="H77" s="29"/>
      <c r="I77" s="29">
        <v>0</v>
      </c>
      <c r="J77" s="29">
        <v>0</v>
      </c>
      <c r="K77" s="29">
        <v>0</v>
      </c>
      <c r="L77" s="29">
        <v>0</v>
      </c>
    </row>
    <row r="78" spans="1:12" x14ac:dyDescent="0.3">
      <c r="A78" s="35">
        <v>2332</v>
      </c>
      <c r="B78" s="32" t="s">
        <v>8</v>
      </c>
      <c r="C78" s="32">
        <v>3</v>
      </c>
      <c r="D78" s="32">
        <v>2</v>
      </c>
      <c r="E78" s="5" t="s">
        <v>230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x14ac:dyDescent="0.3">
      <c r="A79" s="35">
        <v>2340</v>
      </c>
      <c r="B79" s="32" t="s">
        <v>8</v>
      </c>
      <c r="C79" s="32">
        <v>4</v>
      </c>
      <c r="D79" s="32">
        <v>0</v>
      </c>
      <c r="E79" s="5" t="s">
        <v>231</v>
      </c>
      <c r="F79" s="29">
        <f>SUM(F81)</f>
        <v>0</v>
      </c>
      <c r="G79" s="29">
        <f>SUM(G81)</f>
        <v>0</v>
      </c>
      <c r="H79" s="29">
        <f>SUM(H81)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2341</v>
      </c>
      <c r="B81" s="32" t="s">
        <v>8</v>
      </c>
      <c r="C81" s="32">
        <v>4</v>
      </c>
      <c r="D81" s="32">
        <v>1</v>
      </c>
      <c r="E81" s="5" t="s">
        <v>231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2350</v>
      </c>
      <c r="B82" s="32" t="s">
        <v>8</v>
      </c>
      <c r="C82" s="32">
        <v>5</v>
      </c>
      <c r="D82" s="32">
        <v>0</v>
      </c>
      <c r="E82" s="5" t="s">
        <v>232</v>
      </c>
      <c r="F82" s="29">
        <f>SUM(F84)</f>
        <v>0</v>
      </c>
      <c r="G82" s="29">
        <f>SUM(G84)</f>
        <v>0</v>
      </c>
      <c r="H82" s="29">
        <f>SUM(H84)</f>
        <v>0</v>
      </c>
      <c r="I82" s="29">
        <v>0</v>
      </c>
      <c r="J82" s="29">
        <v>0</v>
      </c>
      <c r="K82" s="29">
        <v>0</v>
      </c>
      <c r="L82" s="29">
        <v>0</v>
      </c>
    </row>
    <row r="83" spans="1:12" s="36" customFormat="1" x14ac:dyDescent="0.3">
      <c r="A83" s="35"/>
      <c r="B83" s="32"/>
      <c r="C83" s="32"/>
      <c r="D83" s="32"/>
      <c r="E83" s="5" t="s">
        <v>156</v>
      </c>
      <c r="F83" s="29"/>
      <c r="G83" s="29"/>
      <c r="H83" s="29"/>
      <c r="I83" s="29"/>
      <c r="J83" s="29"/>
      <c r="K83" s="29"/>
      <c r="L83" s="29"/>
    </row>
    <row r="84" spans="1:12" x14ac:dyDescent="0.3">
      <c r="A84" s="35">
        <v>2351</v>
      </c>
      <c r="B84" s="32" t="s">
        <v>8</v>
      </c>
      <c r="C84" s="32">
        <v>5</v>
      </c>
      <c r="D84" s="32">
        <v>1</v>
      </c>
      <c r="E84" s="5" t="s">
        <v>233</v>
      </c>
      <c r="F84" s="29">
        <f>SUM(G84:H84)</f>
        <v>0</v>
      </c>
      <c r="G84" s="29"/>
      <c r="H84" s="29"/>
      <c r="I84" s="29">
        <v>0</v>
      </c>
      <c r="J84" s="29">
        <v>0</v>
      </c>
      <c r="K84" s="29">
        <v>0</v>
      </c>
      <c r="L84" s="29">
        <v>0</v>
      </c>
    </row>
    <row r="85" spans="1:12" ht="40.5" x14ac:dyDescent="0.3">
      <c r="A85" s="35">
        <v>2360</v>
      </c>
      <c r="B85" s="32" t="s">
        <v>8</v>
      </c>
      <c r="C85" s="32">
        <v>6</v>
      </c>
      <c r="D85" s="32">
        <v>0</v>
      </c>
      <c r="E85" s="5" t="s">
        <v>234</v>
      </c>
      <c r="F85" s="29">
        <f>SUM(F87)</f>
        <v>0</v>
      </c>
      <c r="G85" s="29">
        <f>SUM(G87)</f>
        <v>0</v>
      </c>
      <c r="H85" s="29">
        <f>SUM(H87)</f>
        <v>0</v>
      </c>
      <c r="I85" s="29">
        <v>0</v>
      </c>
      <c r="J85" s="29">
        <v>0</v>
      </c>
      <c r="K85" s="29">
        <v>0</v>
      </c>
      <c r="L85" s="29">
        <v>0</v>
      </c>
    </row>
    <row r="86" spans="1:12" s="36" customFormat="1" x14ac:dyDescent="0.3">
      <c r="A86" s="35"/>
      <c r="B86" s="32"/>
      <c r="C86" s="32"/>
      <c r="D86" s="32"/>
      <c r="E86" s="5" t="s">
        <v>156</v>
      </c>
      <c r="F86" s="29"/>
      <c r="G86" s="29"/>
      <c r="H86" s="29"/>
      <c r="I86" s="29"/>
      <c r="J86" s="29"/>
      <c r="K86" s="29"/>
      <c r="L86" s="29"/>
    </row>
    <row r="87" spans="1:12" ht="40.5" x14ac:dyDescent="0.3">
      <c r="A87" s="35">
        <v>2361</v>
      </c>
      <c r="B87" s="32" t="s">
        <v>8</v>
      </c>
      <c r="C87" s="32">
        <v>6</v>
      </c>
      <c r="D87" s="32">
        <v>1</v>
      </c>
      <c r="E87" s="5" t="s">
        <v>234</v>
      </c>
      <c r="F87" s="29">
        <f>SUM(G87:H87)</f>
        <v>0</v>
      </c>
      <c r="G87" s="29"/>
      <c r="H87" s="29"/>
      <c r="I87" s="29">
        <v>0</v>
      </c>
      <c r="J87" s="29">
        <v>0</v>
      </c>
      <c r="K87" s="29">
        <v>0</v>
      </c>
      <c r="L87" s="29">
        <v>0</v>
      </c>
    </row>
    <row r="88" spans="1:12" ht="27" x14ac:dyDescent="0.3">
      <c r="A88" s="35">
        <v>2370</v>
      </c>
      <c r="B88" s="32" t="s">
        <v>8</v>
      </c>
      <c r="C88" s="32">
        <v>7</v>
      </c>
      <c r="D88" s="32">
        <v>0</v>
      </c>
      <c r="E88" s="5" t="s">
        <v>235</v>
      </c>
      <c r="F88" s="29">
        <f>SUM(F90)</f>
        <v>0</v>
      </c>
      <c r="G88" s="29">
        <f>SUM(G90)</f>
        <v>0</v>
      </c>
      <c r="H88" s="29">
        <f>SUM(H90)</f>
        <v>0</v>
      </c>
      <c r="I88" s="29">
        <v>0</v>
      </c>
      <c r="J88" s="29">
        <v>0</v>
      </c>
      <c r="K88" s="29">
        <v>0</v>
      </c>
      <c r="L88" s="29">
        <v>0</v>
      </c>
    </row>
    <row r="89" spans="1:12" s="36" customFormat="1" x14ac:dyDescent="0.3">
      <c r="A89" s="35"/>
      <c r="B89" s="32"/>
      <c r="C89" s="32"/>
      <c r="D89" s="32"/>
      <c r="E89" s="5" t="s">
        <v>156</v>
      </c>
      <c r="F89" s="29"/>
      <c r="G89" s="29"/>
      <c r="H89" s="29"/>
      <c r="I89" s="29"/>
      <c r="J89" s="29"/>
      <c r="K89" s="29"/>
      <c r="L89" s="29"/>
    </row>
    <row r="90" spans="1:12" ht="27" x14ac:dyDescent="0.3">
      <c r="A90" s="35">
        <v>2371</v>
      </c>
      <c r="B90" s="32" t="s">
        <v>8</v>
      </c>
      <c r="C90" s="32">
        <v>7</v>
      </c>
      <c r="D90" s="32">
        <v>1</v>
      </c>
      <c r="E90" s="5" t="s">
        <v>236</v>
      </c>
      <c r="F90" s="29">
        <f>SUM(G90:H90)</f>
        <v>0</v>
      </c>
      <c r="G90" s="29"/>
      <c r="H90" s="29"/>
      <c r="I90" s="29">
        <v>0</v>
      </c>
      <c r="J90" s="29">
        <v>0</v>
      </c>
      <c r="K90" s="29">
        <v>0</v>
      </c>
      <c r="L90" s="29">
        <v>0</v>
      </c>
    </row>
    <row r="91" spans="1:12" s="33" customFormat="1" ht="40.5" x14ac:dyDescent="0.25">
      <c r="A91" s="35">
        <v>2400</v>
      </c>
      <c r="B91" s="32" t="s">
        <v>9</v>
      </c>
      <c r="C91" s="32">
        <v>0</v>
      </c>
      <c r="D91" s="32">
        <v>0</v>
      </c>
      <c r="E91" s="5" t="s">
        <v>237</v>
      </c>
      <c r="F91" s="29">
        <f>+F93+F97+F103+F111+F116+F123+F126+F132+F141</f>
        <v>595232.49579999922</v>
      </c>
      <c r="G91" s="29">
        <f t="shared" ref="G91:L91" si="4">+G93+G97+G103+G111+G116+G123+G126+G132+G141</f>
        <v>137745.54999999926</v>
      </c>
      <c r="H91" s="29">
        <f t="shared" si="4"/>
        <v>457486.94579999987</v>
      </c>
      <c r="I91" s="29">
        <f t="shared" si="4"/>
        <v>1071707.192228571</v>
      </c>
      <c r="J91" s="29">
        <f t="shared" si="4"/>
        <v>1078187.4237761891</v>
      </c>
      <c r="K91" s="29">
        <f t="shared" si="4"/>
        <v>830261.11583968205</v>
      </c>
      <c r="L91" s="29">
        <f t="shared" si="4"/>
        <v>595232.49579999922</v>
      </c>
    </row>
    <row r="92" spans="1:12" x14ac:dyDescent="0.3">
      <c r="A92" s="31"/>
      <c r="B92" s="32"/>
      <c r="C92" s="32"/>
      <c r="D92" s="32"/>
      <c r="E92" s="5" t="s">
        <v>154</v>
      </c>
      <c r="F92" s="29"/>
      <c r="G92" s="29"/>
      <c r="H92" s="29"/>
      <c r="I92" s="29"/>
      <c r="J92" s="29"/>
      <c r="K92" s="29"/>
      <c r="L92" s="29"/>
    </row>
    <row r="93" spans="1:12" ht="27" x14ac:dyDescent="0.3">
      <c r="A93" s="35">
        <v>2410</v>
      </c>
      <c r="B93" s="32" t="s">
        <v>9</v>
      </c>
      <c r="C93" s="32">
        <v>1</v>
      </c>
      <c r="D93" s="32">
        <v>0</v>
      </c>
      <c r="E93" s="5" t="s">
        <v>238</v>
      </c>
      <c r="F93" s="29">
        <f>SUM(F95:F96)</f>
        <v>0</v>
      </c>
      <c r="G93" s="29">
        <f>SUM(G95:G96)</f>
        <v>0</v>
      </c>
      <c r="H93" s="29">
        <f>SUM(H95:H96)</f>
        <v>0</v>
      </c>
      <c r="I93" s="29">
        <v>0</v>
      </c>
      <c r="J93" s="29">
        <v>0</v>
      </c>
      <c r="K93" s="29">
        <v>0</v>
      </c>
      <c r="L93" s="29">
        <v>0</v>
      </c>
    </row>
    <row r="94" spans="1:12" s="36" customFormat="1" x14ac:dyDescent="0.3">
      <c r="A94" s="35"/>
      <c r="B94" s="32"/>
      <c r="C94" s="32"/>
      <c r="D94" s="32"/>
      <c r="E94" s="5" t="s">
        <v>156</v>
      </c>
      <c r="F94" s="29"/>
      <c r="G94" s="29"/>
      <c r="H94" s="29"/>
      <c r="I94" s="29"/>
      <c r="J94" s="29"/>
      <c r="K94" s="29"/>
      <c r="L94" s="29"/>
    </row>
    <row r="95" spans="1:12" ht="27" x14ac:dyDescent="0.3">
      <c r="A95" s="35">
        <v>2411</v>
      </c>
      <c r="B95" s="32" t="s">
        <v>9</v>
      </c>
      <c r="C95" s="32">
        <v>1</v>
      </c>
      <c r="D95" s="32">
        <v>1</v>
      </c>
      <c r="E95" s="5" t="s">
        <v>239</v>
      </c>
      <c r="F95" s="29">
        <f>SUM(G95:H95)</f>
        <v>0</v>
      </c>
      <c r="G95" s="29"/>
      <c r="H95" s="29"/>
      <c r="I95" s="29">
        <v>0</v>
      </c>
      <c r="J95" s="29">
        <v>0</v>
      </c>
      <c r="K95" s="29">
        <v>0</v>
      </c>
      <c r="L95" s="29">
        <v>0</v>
      </c>
    </row>
    <row r="96" spans="1:12" ht="27" x14ac:dyDescent="0.3">
      <c r="A96" s="35">
        <v>2412</v>
      </c>
      <c r="B96" s="32" t="s">
        <v>9</v>
      </c>
      <c r="C96" s="32">
        <v>1</v>
      </c>
      <c r="D96" s="32">
        <v>2</v>
      </c>
      <c r="E96" s="5" t="s">
        <v>240</v>
      </c>
      <c r="F96" s="29">
        <f>SUM(G96:H96)</f>
        <v>0</v>
      </c>
      <c r="G96" s="29"/>
      <c r="H96" s="29"/>
      <c r="I96" s="29">
        <v>0</v>
      </c>
      <c r="J96" s="29">
        <v>0</v>
      </c>
      <c r="K96" s="29">
        <v>0</v>
      </c>
      <c r="L96" s="29">
        <v>0</v>
      </c>
    </row>
    <row r="97" spans="1:12" ht="27" x14ac:dyDescent="0.3">
      <c r="A97" s="35">
        <v>2420</v>
      </c>
      <c r="B97" s="32" t="s">
        <v>9</v>
      </c>
      <c r="C97" s="32">
        <v>2</v>
      </c>
      <c r="D97" s="32">
        <v>0</v>
      </c>
      <c r="E97" s="5" t="s">
        <v>241</v>
      </c>
      <c r="F97" s="29">
        <f>SUM(F99:F102)</f>
        <v>0</v>
      </c>
      <c r="G97" s="29">
        <f>SUM(G99:G102)</f>
        <v>0</v>
      </c>
      <c r="H97" s="29">
        <f>SUM(H99:H102)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x14ac:dyDescent="0.3">
      <c r="A99" s="35">
        <v>2421</v>
      </c>
      <c r="B99" s="32" t="s">
        <v>9</v>
      </c>
      <c r="C99" s="32">
        <v>2</v>
      </c>
      <c r="D99" s="32">
        <v>1</v>
      </c>
      <c r="E99" s="5" t="s">
        <v>242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x14ac:dyDescent="0.3">
      <c r="A100" s="35">
        <v>2422</v>
      </c>
      <c r="B100" s="32" t="s">
        <v>9</v>
      </c>
      <c r="C100" s="32">
        <v>2</v>
      </c>
      <c r="D100" s="32">
        <v>2</v>
      </c>
      <c r="E100" s="5" t="s">
        <v>243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x14ac:dyDescent="0.3">
      <c r="A101" s="35">
        <v>2423</v>
      </c>
      <c r="B101" s="32" t="s">
        <v>9</v>
      </c>
      <c r="C101" s="32">
        <v>2</v>
      </c>
      <c r="D101" s="32">
        <v>3</v>
      </c>
      <c r="E101" s="5" t="s">
        <v>244</v>
      </c>
      <c r="F101" s="29">
        <f>SUM(G101:H101)</f>
        <v>0</v>
      </c>
      <c r="G101" s="29"/>
      <c r="H101" s="29"/>
      <c r="I101" s="29">
        <v>0</v>
      </c>
      <c r="J101" s="29">
        <v>0</v>
      </c>
      <c r="K101" s="29">
        <v>0</v>
      </c>
      <c r="L101" s="29">
        <v>0</v>
      </c>
    </row>
    <row r="102" spans="1:12" x14ac:dyDescent="0.3">
      <c r="A102" s="35">
        <v>2424</v>
      </c>
      <c r="B102" s="32" t="s">
        <v>9</v>
      </c>
      <c r="C102" s="32">
        <v>2</v>
      </c>
      <c r="D102" s="32">
        <v>4</v>
      </c>
      <c r="E102" s="5" t="s">
        <v>245</v>
      </c>
      <c r="F102" s="29">
        <f>SUM(G102:H102)</f>
        <v>0</v>
      </c>
      <c r="G102" s="29"/>
      <c r="H102" s="29"/>
      <c r="I102" s="29">
        <v>0</v>
      </c>
      <c r="J102" s="29">
        <v>0</v>
      </c>
      <c r="K102" s="29">
        <v>0</v>
      </c>
      <c r="L102" s="29">
        <v>0</v>
      </c>
    </row>
    <row r="103" spans="1:12" x14ac:dyDescent="0.3">
      <c r="A103" s="35">
        <v>2430</v>
      </c>
      <c r="B103" s="32" t="s">
        <v>9</v>
      </c>
      <c r="C103" s="32">
        <v>3</v>
      </c>
      <c r="D103" s="32">
        <v>0</v>
      </c>
      <c r="E103" s="5" t="s">
        <v>246</v>
      </c>
      <c r="F103" s="29">
        <f>SUM(F105:F110)</f>
        <v>0</v>
      </c>
      <c r="G103" s="29">
        <f>SUM(G105:G110)</f>
        <v>0</v>
      </c>
      <c r="H103" s="29">
        <f>SUM(H105:H110)</f>
        <v>0</v>
      </c>
      <c r="I103" s="29">
        <v>0</v>
      </c>
      <c r="J103" s="29">
        <v>0</v>
      </c>
      <c r="K103" s="29">
        <v>0</v>
      </c>
      <c r="L103" s="29">
        <v>0</v>
      </c>
    </row>
    <row r="104" spans="1:12" s="36" customFormat="1" x14ac:dyDescent="0.3">
      <c r="A104" s="35"/>
      <c r="B104" s="32"/>
      <c r="C104" s="32"/>
      <c r="D104" s="32"/>
      <c r="E104" s="5" t="s">
        <v>156</v>
      </c>
      <c r="F104" s="29"/>
      <c r="G104" s="29"/>
      <c r="H104" s="29"/>
      <c r="I104" s="29"/>
      <c r="J104" s="29"/>
      <c r="K104" s="29"/>
      <c r="L104" s="29"/>
    </row>
    <row r="105" spans="1:12" x14ac:dyDescent="0.3">
      <c r="A105" s="35">
        <v>2431</v>
      </c>
      <c r="B105" s="32" t="s">
        <v>9</v>
      </c>
      <c r="C105" s="32">
        <v>3</v>
      </c>
      <c r="D105" s="32">
        <v>1</v>
      </c>
      <c r="E105" s="5" t="s">
        <v>247</v>
      </c>
      <c r="F105" s="29">
        <f t="shared" ref="F105:F110" si="5"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2432</v>
      </c>
      <c r="B106" s="32" t="s">
        <v>9</v>
      </c>
      <c r="C106" s="32">
        <v>3</v>
      </c>
      <c r="D106" s="32">
        <v>2</v>
      </c>
      <c r="E106" s="5" t="s">
        <v>248</v>
      </c>
      <c r="F106" s="29">
        <f t="shared" si="5"/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2433</v>
      </c>
      <c r="B107" s="32" t="s">
        <v>9</v>
      </c>
      <c r="C107" s="32">
        <v>3</v>
      </c>
      <c r="D107" s="32">
        <v>3</v>
      </c>
      <c r="E107" s="5" t="s">
        <v>249</v>
      </c>
      <c r="F107" s="29">
        <f t="shared" si="5"/>
        <v>0</v>
      </c>
      <c r="G107" s="29"/>
      <c r="H107" s="29"/>
      <c r="I107" s="29">
        <v>0</v>
      </c>
      <c r="J107" s="29">
        <v>0</v>
      </c>
      <c r="K107" s="29">
        <v>0</v>
      </c>
      <c r="L107" s="29">
        <v>0</v>
      </c>
    </row>
    <row r="108" spans="1:12" x14ac:dyDescent="0.3">
      <c r="A108" s="35">
        <v>2434</v>
      </c>
      <c r="B108" s="32" t="s">
        <v>9</v>
      </c>
      <c r="C108" s="32">
        <v>3</v>
      </c>
      <c r="D108" s="32">
        <v>4</v>
      </c>
      <c r="E108" s="5" t="s">
        <v>250</v>
      </c>
      <c r="F108" s="29">
        <f t="shared" si="5"/>
        <v>0</v>
      </c>
      <c r="G108" s="29"/>
      <c r="H108" s="29"/>
      <c r="I108" s="29">
        <v>0</v>
      </c>
      <c r="J108" s="29">
        <v>0</v>
      </c>
      <c r="K108" s="29">
        <v>0</v>
      </c>
      <c r="L108" s="29">
        <v>0</v>
      </c>
    </row>
    <row r="109" spans="1:12" x14ac:dyDescent="0.3">
      <c r="A109" s="35">
        <v>2435</v>
      </c>
      <c r="B109" s="32" t="s">
        <v>9</v>
      </c>
      <c r="C109" s="32">
        <v>3</v>
      </c>
      <c r="D109" s="32">
        <v>5</v>
      </c>
      <c r="E109" s="5" t="s">
        <v>251</v>
      </c>
      <c r="F109" s="29">
        <f t="shared" si="5"/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2436</v>
      </c>
      <c r="B110" s="32" t="s">
        <v>9</v>
      </c>
      <c r="C110" s="32">
        <v>3</v>
      </c>
      <c r="D110" s="32">
        <v>6</v>
      </c>
      <c r="E110" s="5" t="s">
        <v>252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ht="27" x14ac:dyDescent="0.3">
      <c r="A111" s="35">
        <v>2440</v>
      </c>
      <c r="B111" s="32" t="s">
        <v>9</v>
      </c>
      <c r="C111" s="32">
        <v>4</v>
      </c>
      <c r="D111" s="32">
        <v>0</v>
      </c>
      <c r="E111" s="5" t="s">
        <v>253</v>
      </c>
      <c r="F111" s="29">
        <f>SUM(F113:F115)</f>
        <v>0</v>
      </c>
      <c r="G111" s="29">
        <f>SUM(G113:G115)</f>
        <v>0</v>
      </c>
      <c r="H111" s="29">
        <f>SUM(H113:H115)</f>
        <v>0</v>
      </c>
      <c r="I111" s="29">
        <v>0</v>
      </c>
      <c r="J111" s="29">
        <v>0</v>
      </c>
      <c r="K111" s="29">
        <v>0</v>
      </c>
      <c r="L111" s="29">
        <v>0</v>
      </c>
    </row>
    <row r="112" spans="1:12" s="36" customFormat="1" x14ac:dyDescent="0.3">
      <c r="A112" s="35"/>
      <c r="B112" s="32"/>
      <c r="C112" s="32"/>
      <c r="D112" s="32"/>
      <c r="E112" s="5" t="s">
        <v>156</v>
      </c>
      <c r="F112" s="29"/>
      <c r="G112" s="29"/>
      <c r="H112" s="29"/>
      <c r="I112" s="29"/>
      <c r="J112" s="29"/>
      <c r="K112" s="29"/>
      <c r="L112" s="29"/>
    </row>
    <row r="113" spans="1:12" ht="27" x14ac:dyDescent="0.3">
      <c r="A113" s="35">
        <v>2441</v>
      </c>
      <c r="B113" s="32" t="s">
        <v>9</v>
      </c>
      <c r="C113" s="32">
        <v>4</v>
      </c>
      <c r="D113" s="32">
        <v>1</v>
      </c>
      <c r="E113" s="5" t="s">
        <v>254</v>
      </c>
      <c r="F113" s="29">
        <f>SUM(G113:H113)</f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2442</v>
      </c>
      <c r="B114" s="32" t="s">
        <v>9</v>
      </c>
      <c r="C114" s="32">
        <v>4</v>
      </c>
      <c r="D114" s="32">
        <v>2</v>
      </c>
      <c r="E114" s="5" t="s">
        <v>255</v>
      </c>
      <c r="F114" s="29">
        <f>SUM(G114:H114)</f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x14ac:dyDescent="0.3">
      <c r="A115" s="35">
        <v>2443</v>
      </c>
      <c r="B115" s="32" t="s">
        <v>9</v>
      </c>
      <c r="C115" s="32">
        <v>4</v>
      </c>
      <c r="D115" s="32">
        <v>3</v>
      </c>
      <c r="E115" s="5" t="s">
        <v>256</v>
      </c>
      <c r="F115" s="29">
        <f>SUM(G115:H115)</f>
        <v>0</v>
      </c>
      <c r="G115" s="29"/>
      <c r="H115" s="29"/>
      <c r="I115" s="29">
        <v>0</v>
      </c>
      <c r="J115" s="29">
        <v>0</v>
      </c>
      <c r="K115" s="29">
        <v>0</v>
      </c>
      <c r="L115" s="29">
        <v>0</v>
      </c>
    </row>
    <row r="116" spans="1:12" x14ac:dyDescent="0.3">
      <c r="A116" s="35">
        <v>2450</v>
      </c>
      <c r="B116" s="32" t="s">
        <v>9</v>
      </c>
      <c r="C116" s="32">
        <v>5</v>
      </c>
      <c r="D116" s="32">
        <v>0</v>
      </c>
      <c r="E116" s="5" t="s">
        <v>257</v>
      </c>
      <c r="F116" s="29">
        <f t="shared" ref="F116:L116" si="6">+F118</f>
        <v>3049310.4957999992</v>
      </c>
      <c r="G116" s="29">
        <f t="shared" si="6"/>
        <v>137745.54999999926</v>
      </c>
      <c r="H116" s="29">
        <f t="shared" si="6"/>
        <v>2911564.9457999999</v>
      </c>
      <c r="I116" s="29">
        <f t="shared" si="6"/>
        <v>1675488.2874666664</v>
      </c>
      <c r="J116" s="29">
        <f t="shared" si="6"/>
        <v>2285749.6142523796</v>
      </c>
      <c r="K116" s="29">
        <f t="shared" si="6"/>
        <v>2651342.8063158724</v>
      </c>
      <c r="L116" s="29">
        <f t="shared" si="6"/>
        <v>3049310.4957999992</v>
      </c>
    </row>
    <row r="117" spans="1:12" s="36" customFormat="1" x14ac:dyDescent="0.3">
      <c r="A117" s="35"/>
      <c r="B117" s="32"/>
      <c r="C117" s="32"/>
      <c r="D117" s="32"/>
      <c r="E117" s="5" t="s">
        <v>156</v>
      </c>
      <c r="F117" s="29"/>
      <c r="G117" s="29"/>
      <c r="H117" s="29"/>
      <c r="I117" s="29"/>
      <c r="J117" s="29"/>
      <c r="K117" s="29"/>
      <c r="L117" s="29"/>
    </row>
    <row r="118" spans="1:12" x14ac:dyDescent="0.3">
      <c r="A118" s="35">
        <v>2451</v>
      </c>
      <c r="B118" s="32" t="s">
        <v>9</v>
      </c>
      <c r="C118" s="32">
        <v>5</v>
      </c>
      <c r="D118" s="32">
        <v>1</v>
      </c>
      <c r="E118" s="5" t="s">
        <v>258</v>
      </c>
      <c r="F118" s="29">
        <f>+'4.Gorcarakan ev tntesagitakan'!G279</f>
        <v>3049310.4957999992</v>
      </c>
      <c r="G118" s="29">
        <f>+'4.Gorcarakan ev tntesagitakan'!H279</f>
        <v>137745.54999999926</v>
      </c>
      <c r="H118" s="29">
        <f>+'4.Gorcarakan ev tntesagitakan'!I279</f>
        <v>2911564.9457999999</v>
      </c>
      <c r="I118" s="29">
        <f>+'4.Gorcarakan ev tntesagitakan'!J279</f>
        <v>1675488.2874666664</v>
      </c>
      <c r="J118" s="29">
        <f>+'4.Gorcarakan ev tntesagitakan'!K279</f>
        <v>2285749.6142523796</v>
      </c>
      <c r="K118" s="29">
        <f>+'4.Gorcarakan ev tntesagitakan'!L279</f>
        <v>2651342.8063158724</v>
      </c>
      <c r="L118" s="29">
        <f>+'4.Gorcarakan ev tntesagitakan'!M279</f>
        <v>3049310.4957999992</v>
      </c>
    </row>
    <row r="119" spans="1:12" x14ac:dyDescent="0.3">
      <c r="A119" s="35">
        <v>2452</v>
      </c>
      <c r="B119" s="32" t="s">
        <v>9</v>
      </c>
      <c r="C119" s="32">
        <v>5</v>
      </c>
      <c r="D119" s="32">
        <v>2</v>
      </c>
      <c r="E119" s="5" t="s">
        <v>259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2453</v>
      </c>
      <c r="B120" s="32" t="s">
        <v>9</v>
      </c>
      <c r="C120" s="32">
        <v>5</v>
      </c>
      <c r="D120" s="32">
        <v>3</v>
      </c>
      <c r="E120" s="5" t="s">
        <v>260</v>
      </c>
      <c r="F120" s="29">
        <f>SUM(G120:H120)</f>
        <v>0</v>
      </c>
      <c r="G120" s="29"/>
      <c r="H120" s="29"/>
      <c r="I120" s="29">
        <v>0</v>
      </c>
      <c r="J120" s="29">
        <v>0</v>
      </c>
      <c r="K120" s="29">
        <v>0</v>
      </c>
      <c r="L120" s="29">
        <v>0</v>
      </c>
    </row>
    <row r="121" spans="1:12" x14ac:dyDescent="0.3">
      <c r="A121" s="35">
        <v>2454</v>
      </c>
      <c r="B121" s="32" t="s">
        <v>9</v>
      </c>
      <c r="C121" s="32">
        <v>5</v>
      </c>
      <c r="D121" s="32">
        <v>4</v>
      </c>
      <c r="E121" s="5" t="s">
        <v>261</v>
      </c>
      <c r="F121" s="29">
        <f>SUM(G121:H121)</f>
        <v>0</v>
      </c>
      <c r="G121" s="29"/>
      <c r="H121" s="29"/>
      <c r="I121" s="29">
        <v>0</v>
      </c>
      <c r="J121" s="29">
        <v>0</v>
      </c>
      <c r="K121" s="29">
        <v>0</v>
      </c>
      <c r="L121" s="29">
        <v>0</v>
      </c>
    </row>
    <row r="122" spans="1:12" x14ac:dyDescent="0.3">
      <c r="A122" s="35">
        <v>2455</v>
      </c>
      <c r="B122" s="32" t="s">
        <v>9</v>
      </c>
      <c r="C122" s="32">
        <v>5</v>
      </c>
      <c r="D122" s="32">
        <v>5</v>
      </c>
      <c r="E122" s="5" t="s">
        <v>262</v>
      </c>
      <c r="F122" s="29">
        <f>SUM(G122:H122)</f>
        <v>0</v>
      </c>
      <c r="G122" s="29"/>
      <c r="H122" s="29"/>
      <c r="I122" s="29">
        <v>0</v>
      </c>
      <c r="J122" s="29">
        <v>0</v>
      </c>
      <c r="K122" s="29">
        <v>0</v>
      </c>
      <c r="L122" s="29">
        <v>0</v>
      </c>
    </row>
    <row r="123" spans="1:12" x14ac:dyDescent="0.3">
      <c r="A123" s="35">
        <v>2460</v>
      </c>
      <c r="B123" s="32" t="s">
        <v>9</v>
      </c>
      <c r="C123" s="32">
        <v>6</v>
      </c>
      <c r="D123" s="32">
        <v>0</v>
      </c>
      <c r="E123" s="5" t="s">
        <v>263</v>
      </c>
      <c r="F123" s="29">
        <f>SUM(F125)</f>
        <v>0</v>
      </c>
      <c r="G123" s="29">
        <f>SUM(G125)</f>
        <v>0</v>
      </c>
      <c r="H123" s="29">
        <f>SUM(H125)</f>
        <v>0</v>
      </c>
      <c r="I123" s="29">
        <v>0</v>
      </c>
      <c r="J123" s="29">
        <v>0</v>
      </c>
      <c r="K123" s="29">
        <v>0</v>
      </c>
      <c r="L123" s="29">
        <v>0</v>
      </c>
    </row>
    <row r="124" spans="1:12" s="36" customFormat="1" x14ac:dyDescent="0.3">
      <c r="A124" s="35"/>
      <c r="B124" s="32"/>
      <c r="C124" s="32"/>
      <c r="D124" s="32"/>
      <c r="E124" s="5" t="s">
        <v>156</v>
      </c>
      <c r="F124" s="29"/>
      <c r="G124" s="29"/>
      <c r="H124" s="29"/>
      <c r="I124" s="29"/>
      <c r="J124" s="29"/>
      <c r="K124" s="29"/>
      <c r="L124" s="29"/>
    </row>
    <row r="125" spans="1:12" x14ac:dyDescent="0.3">
      <c r="A125" s="35">
        <v>2461</v>
      </c>
      <c r="B125" s="32" t="s">
        <v>9</v>
      </c>
      <c r="C125" s="32">
        <v>6</v>
      </c>
      <c r="D125" s="32">
        <v>1</v>
      </c>
      <c r="E125" s="5" t="s">
        <v>264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2470</v>
      </c>
      <c r="B126" s="32" t="s">
        <v>9</v>
      </c>
      <c r="C126" s="32">
        <v>7</v>
      </c>
      <c r="D126" s="32">
        <v>0</v>
      </c>
      <c r="E126" s="5" t="s">
        <v>265</v>
      </c>
      <c r="F126" s="29">
        <f>SUM(F128:F131)</f>
        <v>0</v>
      </c>
      <c r="G126" s="29">
        <f>SUM(G128:G131)</f>
        <v>0</v>
      </c>
      <c r="H126" s="29">
        <f>SUM(H128:H131)</f>
        <v>0</v>
      </c>
      <c r="I126" s="29">
        <v>0</v>
      </c>
      <c r="J126" s="29">
        <v>0</v>
      </c>
      <c r="K126" s="29">
        <v>0</v>
      </c>
      <c r="L126" s="29">
        <v>0</v>
      </c>
    </row>
    <row r="127" spans="1:12" s="36" customFormat="1" x14ac:dyDescent="0.3">
      <c r="A127" s="35"/>
      <c r="B127" s="32"/>
      <c r="C127" s="32"/>
      <c r="D127" s="32"/>
      <c r="E127" s="5" t="s">
        <v>156</v>
      </c>
      <c r="F127" s="29"/>
      <c r="G127" s="29"/>
      <c r="H127" s="29"/>
      <c r="I127" s="29"/>
      <c r="J127" s="29"/>
      <c r="K127" s="29"/>
      <c r="L127" s="29"/>
    </row>
    <row r="128" spans="1:12" ht="27" x14ac:dyDescent="0.3">
      <c r="A128" s="35">
        <v>2471</v>
      </c>
      <c r="B128" s="32" t="s">
        <v>9</v>
      </c>
      <c r="C128" s="32">
        <v>7</v>
      </c>
      <c r="D128" s="32">
        <v>1</v>
      </c>
      <c r="E128" s="5" t="s">
        <v>266</v>
      </c>
      <c r="F128" s="29">
        <f>SUM(G128:H128)</f>
        <v>0</v>
      </c>
      <c r="G128" s="29"/>
      <c r="H128" s="29"/>
      <c r="I128" s="29">
        <v>0</v>
      </c>
      <c r="J128" s="29">
        <v>0</v>
      </c>
      <c r="K128" s="29">
        <v>0</v>
      </c>
      <c r="L128" s="29">
        <v>0</v>
      </c>
    </row>
    <row r="129" spans="1:12" x14ac:dyDescent="0.3">
      <c r="A129" s="35">
        <v>2472</v>
      </c>
      <c r="B129" s="32" t="s">
        <v>9</v>
      </c>
      <c r="C129" s="32">
        <v>7</v>
      </c>
      <c r="D129" s="32">
        <v>2</v>
      </c>
      <c r="E129" s="5" t="s">
        <v>267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2473</v>
      </c>
      <c r="B130" s="32" t="s">
        <v>9</v>
      </c>
      <c r="C130" s="32">
        <v>7</v>
      </c>
      <c r="D130" s="32">
        <v>3</v>
      </c>
      <c r="E130" s="5" t="s">
        <v>268</v>
      </c>
      <c r="F130" s="29">
        <f>SUM(G130:H130)</f>
        <v>0</v>
      </c>
      <c r="G130" s="29"/>
      <c r="H130" s="29"/>
      <c r="I130" s="29">
        <v>0</v>
      </c>
      <c r="J130" s="29">
        <v>0</v>
      </c>
      <c r="K130" s="29">
        <v>0</v>
      </c>
      <c r="L130" s="29">
        <v>0</v>
      </c>
    </row>
    <row r="131" spans="1:12" x14ac:dyDescent="0.3">
      <c r="A131" s="35">
        <v>2474</v>
      </c>
      <c r="B131" s="32" t="s">
        <v>9</v>
      </c>
      <c r="C131" s="32">
        <v>7</v>
      </c>
      <c r="D131" s="32">
        <v>4</v>
      </c>
      <c r="E131" s="5" t="s">
        <v>269</v>
      </c>
      <c r="F131" s="29">
        <f>SUM(G131:H131)</f>
        <v>0</v>
      </c>
      <c r="G131" s="29"/>
      <c r="H131" s="29"/>
      <c r="I131" s="29">
        <v>0</v>
      </c>
      <c r="J131" s="29">
        <v>0</v>
      </c>
      <c r="K131" s="29">
        <v>0</v>
      </c>
      <c r="L131" s="29">
        <v>0</v>
      </c>
    </row>
    <row r="132" spans="1:12" ht="27" x14ac:dyDescent="0.3">
      <c r="A132" s="35">
        <v>2480</v>
      </c>
      <c r="B132" s="32" t="s">
        <v>9</v>
      </c>
      <c r="C132" s="32">
        <v>8</v>
      </c>
      <c r="D132" s="32">
        <v>0</v>
      </c>
      <c r="E132" s="5" t="s">
        <v>270</v>
      </c>
      <c r="F132" s="29">
        <f>SUM(F134:F140)</f>
        <v>0</v>
      </c>
      <c r="G132" s="29">
        <f>SUM(G134:G140)</f>
        <v>0</v>
      </c>
      <c r="H132" s="29">
        <f>SUM(H134:H140)</f>
        <v>0</v>
      </c>
      <c r="I132" s="29">
        <v>0</v>
      </c>
      <c r="J132" s="29">
        <v>0</v>
      </c>
      <c r="K132" s="29">
        <v>0</v>
      </c>
      <c r="L132" s="29">
        <v>0</v>
      </c>
    </row>
    <row r="133" spans="1:12" s="36" customFormat="1" x14ac:dyDescent="0.3">
      <c r="A133" s="35"/>
      <c r="B133" s="32"/>
      <c r="C133" s="32"/>
      <c r="D133" s="32"/>
      <c r="E133" s="5" t="s">
        <v>156</v>
      </c>
      <c r="F133" s="29"/>
      <c r="G133" s="29"/>
      <c r="H133" s="29"/>
      <c r="I133" s="29"/>
      <c r="J133" s="29"/>
      <c r="K133" s="29"/>
      <c r="L133" s="29"/>
    </row>
    <row r="134" spans="1:12" ht="40.5" x14ac:dyDescent="0.3">
      <c r="A134" s="35">
        <v>2481</v>
      </c>
      <c r="B134" s="32" t="s">
        <v>9</v>
      </c>
      <c r="C134" s="32">
        <v>8</v>
      </c>
      <c r="D134" s="32">
        <v>1</v>
      </c>
      <c r="E134" s="5" t="s">
        <v>271</v>
      </c>
      <c r="F134" s="29">
        <f t="shared" ref="F134:F140" si="7"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ht="40.5" x14ac:dyDescent="0.3">
      <c r="A135" s="35">
        <v>2482</v>
      </c>
      <c r="B135" s="32" t="s">
        <v>9</v>
      </c>
      <c r="C135" s="32">
        <v>8</v>
      </c>
      <c r="D135" s="32">
        <v>2</v>
      </c>
      <c r="E135" s="5" t="s">
        <v>272</v>
      </c>
      <c r="F135" s="29">
        <f t="shared" si="7"/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2483</v>
      </c>
      <c r="B136" s="32" t="s">
        <v>9</v>
      </c>
      <c r="C136" s="32">
        <v>8</v>
      </c>
      <c r="D136" s="32">
        <v>3</v>
      </c>
      <c r="E136" s="5" t="s">
        <v>273</v>
      </c>
      <c r="F136" s="29">
        <f t="shared" si="7"/>
        <v>0</v>
      </c>
      <c r="G136" s="29"/>
      <c r="H136" s="29"/>
      <c r="I136" s="29">
        <v>0</v>
      </c>
      <c r="J136" s="29">
        <v>0</v>
      </c>
      <c r="K136" s="29">
        <v>0</v>
      </c>
      <c r="L136" s="29">
        <v>0</v>
      </c>
    </row>
    <row r="137" spans="1:12" ht="40.5" x14ac:dyDescent="0.3">
      <c r="A137" s="35">
        <v>2484</v>
      </c>
      <c r="B137" s="32" t="s">
        <v>9</v>
      </c>
      <c r="C137" s="32">
        <v>8</v>
      </c>
      <c r="D137" s="32">
        <v>4</v>
      </c>
      <c r="E137" s="5" t="s">
        <v>274</v>
      </c>
      <c r="F137" s="29">
        <f t="shared" si="7"/>
        <v>0</v>
      </c>
      <c r="G137" s="29"/>
      <c r="H137" s="29"/>
      <c r="I137" s="29">
        <v>0</v>
      </c>
      <c r="J137" s="29">
        <v>0</v>
      </c>
      <c r="K137" s="29">
        <v>0</v>
      </c>
      <c r="L137" s="29">
        <v>0</v>
      </c>
    </row>
    <row r="138" spans="1:12" ht="27" x14ac:dyDescent="0.3">
      <c r="A138" s="35">
        <v>2485</v>
      </c>
      <c r="B138" s="32" t="s">
        <v>9</v>
      </c>
      <c r="C138" s="32">
        <v>8</v>
      </c>
      <c r="D138" s="32">
        <v>5</v>
      </c>
      <c r="E138" s="5" t="s">
        <v>275</v>
      </c>
      <c r="F138" s="29">
        <f t="shared" si="7"/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27" x14ac:dyDescent="0.3">
      <c r="A139" s="35">
        <v>2486</v>
      </c>
      <c r="B139" s="32" t="s">
        <v>9</v>
      </c>
      <c r="C139" s="32">
        <v>8</v>
      </c>
      <c r="D139" s="32">
        <v>6</v>
      </c>
      <c r="E139" s="5" t="s">
        <v>276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2487</v>
      </c>
      <c r="B140" s="32" t="s">
        <v>9</v>
      </c>
      <c r="C140" s="32">
        <v>8</v>
      </c>
      <c r="D140" s="32">
        <v>7</v>
      </c>
      <c r="E140" s="5" t="s">
        <v>277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27" x14ac:dyDescent="0.3">
      <c r="A141" s="35">
        <v>2490</v>
      </c>
      <c r="B141" s="32" t="s">
        <v>9</v>
      </c>
      <c r="C141" s="32">
        <v>9</v>
      </c>
      <c r="D141" s="32">
        <v>0</v>
      </c>
      <c r="E141" s="5" t="s">
        <v>278</v>
      </c>
      <c r="F141" s="29">
        <f>+F143</f>
        <v>-2454078</v>
      </c>
      <c r="G141" s="29"/>
      <c r="H141" s="29">
        <f>+H143</f>
        <v>-2454078</v>
      </c>
      <c r="I141" s="29">
        <f>+I143</f>
        <v>-603781.09523809527</v>
      </c>
      <c r="J141" s="29">
        <f>+J143</f>
        <v>-1207562.1904761905</v>
      </c>
      <c r="K141" s="29">
        <f>+K143</f>
        <v>-1821081.6904761903</v>
      </c>
      <c r="L141" s="29">
        <f>+L143</f>
        <v>-2454078</v>
      </c>
    </row>
    <row r="142" spans="1:12" s="36" customFormat="1" x14ac:dyDescent="0.3">
      <c r="A142" s="35"/>
      <c r="B142" s="32"/>
      <c r="C142" s="32"/>
      <c r="D142" s="32"/>
      <c r="E142" s="5" t="s">
        <v>156</v>
      </c>
      <c r="F142" s="29"/>
      <c r="G142" s="29"/>
      <c r="H142" s="29"/>
      <c r="I142" s="29"/>
      <c r="J142" s="29"/>
      <c r="K142" s="29"/>
      <c r="L142" s="29"/>
    </row>
    <row r="143" spans="1:12" ht="27" x14ac:dyDescent="0.3">
      <c r="A143" s="35">
        <v>2491</v>
      </c>
      <c r="B143" s="32" t="s">
        <v>9</v>
      </c>
      <c r="C143" s="32">
        <v>9</v>
      </c>
      <c r="D143" s="32">
        <v>1</v>
      </c>
      <c r="E143" s="5" t="s">
        <v>278</v>
      </c>
      <c r="F143" s="29">
        <f>+'4.Gorcarakan ev tntesagitakan'!G348</f>
        <v>-2454078</v>
      </c>
      <c r="G143" s="29"/>
      <c r="H143" s="29">
        <f>+'4.Gorcarakan ev tntesagitakan'!I348</f>
        <v>-2454078</v>
      </c>
      <c r="I143" s="29">
        <f>+'4.Gorcarakan ev tntesagitakan'!J348</f>
        <v>-603781.09523809527</v>
      </c>
      <c r="J143" s="29">
        <f>+'4.Gorcarakan ev tntesagitakan'!K348</f>
        <v>-1207562.1904761905</v>
      </c>
      <c r="K143" s="29">
        <f>+'4.Gorcarakan ev tntesagitakan'!L348</f>
        <v>-1821081.6904761903</v>
      </c>
      <c r="L143" s="29">
        <f>+'4.Gorcarakan ev tntesagitakan'!M348</f>
        <v>-2454078</v>
      </c>
    </row>
    <row r="144" spans="1:12" s="33" customFormat="1" ht="40.5" x14ac:dyDescent="0.25">
      <c r="A144" s="35">
        <v>2500</v>
      </c>
      <c r="B144" s="32" t="s">
        <v>10</v>
      </c>
      <c r="C144" s="32">
        <v>0</v>
      </c>
      <c r="D144" s="32">
        <v>0</v>
      </c>
      <c r="E144" s="5" t="s">
        <v>279</v>
      </c>
      <c r="F144" s="29">
        <f>+F146+F149+F152+F155+F158+F161</f>
        <v>786670.77300000004</v>
      </c>
      <c r="G144" s="29">
        <f t="shared" ref="G144:L144" si="8">+G146+G149+G152+G155+G158+G161</f>
        <v>687525.04600000009</v>
      </c>
      <c r="H144" s="29">
        <f t="shared" si="8"/>
        <v>99145.726999999999</v>
      </c>
      <c r="I144" s="29">
        <f t="shared" si="8"/>
        <v>254835.38699206238</v>
      </c>
      <c r="J144" s="29">
        <f t="shared" si="8"/>
        <v>438843.24444444489</v>
      </c>
      <c r="K144" s="29">
        <f t="shared" si="8"/>
        <v>593834.21764682594</v>
      </c>
      <c r="L144" s="29">
        <f t="shared" si="8"/>
        <v>786670.77300000004</v>
      </c>
    </row>
    <row r="145" spans="1:12" x14ac:dyDescent="0.3">
      <c r="A145" s="31"/>
      <c r="B145" s="32"/>
      <c r="C145" s="32"/>
      <c r="D145" s="32"/>
      <c r="E145" s="5" t="s">
        <v>154</v>
      </c>
      <c r="F145" s="29"/>
      <c r="G145" s="29"/>
      <c r="H145" s="29"/>
      <c r="I145" s="29"/>
      <c r="J145" s="29"/>
      <c r="K145" s="29"/>
      <c r="L145" s="29"/>
    </row>
    <row r="146" spans="1:12" x14ac:dyDescent="0.3">
      <c r="A146" s="35">
        <v>2510</v>
      </c>
      <c r="B146" s="32" t="s">
        <v>10</v>
      </c>
      <c r="C146" s="32">
        <v>1</v>
      </c>
      <c r="D146" s="32">
        <v>0</v>
      </c>
      <c r="E146" s="5" t="s">
        <v>280</v>
      </c>
      <c r="F146" s="29">
        <f>+F148</f>
        <v>551457.24600000004</v>
      </c>
      <c r="G146" s="29">
        <f t="shared" ref="G146:L146" si="9">+G148</f>
        <v>549457.24600000004</v>
      </c>
      <c r="H146" s="29">
        <f t="shared" si="9"/>
        <v>2000</v>
      </c>
      <c r="I146" s="29">
        <f t="shared" si="9"/>
        <v>126998.37586507824</v>
      </c>
      <c r="J146" s="29">
        <f t="shared" si="9"/>
        <v>267814.94919047668</v>
      </c>
      <c r="K146" s="29">
        <f t="shared" si="9"/>
        <v>388300.87715476245</v>
      </c>
      <c r="L146" s="29">
        <f t="shared" si="9"/>
        <v>551457.24600000004</v>
      </c>
    </row>
    <row r="147" spans="1:12" s="36" customFormat="1" x14ac:dyDescent="0.3">
      <c r="A147" s="35"/>
      <c r="B147" s="32"/>
      <c r="C147" s="32"/>
      <c r="D147" s="32"/>
      <c r="E147" s="5" t="s">
        <v>156</v>
      </c>
      <c r="F147" s="29"/>
      <c r="G147" s="29"/>
      <c r="H147" s="29"/>
      <c r="I147" s="29"/>
      <c r="J147" s="29"/>
      <c r="K147" s="29"/>
      <c r="L147" s="29"/>
    </row>
    <row r="148" spans="1:12" x14ac:dyDescent="0.3">
      <c r="A148" s="35">
        <v>2511</v>
      </c>
      <c r="B148" s="32" t="s">
        <v>10</v>
      </c>
      <c r="C148" s="32">
        <v>1</v>
      </c>
      <c r="D148" s="32">
        <v>1</v>
      </c>
      <c r="E148" s="5" t="s">
        <v>280</v>
      </c>
      <c r="F148" s="29">
        <f>+'4.Gorcarakan ev tntesagitakan'!G356</f>
        <v>551457.24600000004</v>
      </c>
      <c r="G148" s="29">
        <f>+'4.Gorcarakan ev tntesagitakan'!H356</f>
        <v>549457.24600000004</v>
      </c>
      <c r="H148" s="29">
        <f>+'4.Gorcarakan ev tntesagitakan'!I356</f>
        <v>2000</v>
      </c>
      <c r="I148" s="29">
        <f>+'4.Gorcarakan ev tntesagitakan'!J356</f>
        <v>126998.37586507824</v>
      </c>
      <c r="J148" s="29">
        <f>+'4.Gorcarakan ev tntesagitakan'!K356</f>
        <v>267814.94919047668</v>
      </c>
      <c r="K148" s="29">
        <f>+'4.Gorcarakan ev tntesagitakan'!L356</f>
        <v>388300.87715476245</v>
      </c>
      <c r="L148" s="29">
        <f>+'4.Gorcarakan ev tntesagitakan'!M356</f>
        <v>551457.24600000004</v>
      </c>
    </row>
    <row r="149" spans="1:12" x14ac:dyDescent="0.3">
      <c r="A149" s="35">
        <v>2520</v>
      </c>
      <c r="B149" s="32" t="s">
        <v>10</v>
      </c>
      <c r="C149" s="32">
        <v>2</v>
      </c>
      <c r="D149" s="32">
        <v>0</v>
      </c>
      <c r="E149" s="5" t="s">
        <v>281</v>
      </c>
      <c r="F149" s="29">
        <f>SUM(F151)</f>
        <v>0</v>
      </c>
      <c r="G149" s="29">
        <f>SUM(G151)</f>
        <v>0</v>
      </c>
      <c r="H149" s="29">
        <f>SUM(H151)</f>
        <v>0</v>
      </c>
      <c r="I149" s="29">
        <v>0</v>
      </c>
      <c r="J149" s="29">
        <v>0</v>
      </c>
      <c r="K149" s="29">
        <v>0</v>
      </c>
      <c r="L149" s="29">
        <v>0</v>
      </c>
    </row>
    <row r="150" spans="1:12" s="36" customFormat="1" x14ac:dyDescent="0.3">
      <c r="A150" s="35"/>
      <c r="B150" s="32"/>
      <c r="C150" s="32"/>
      <c r="D150" s="32"/>
      <c r="E150" s="5" t="s">
        <v>156</v>
      </c>
      <c r="F150" s="29"/>
      <c r="G150" s="29"/>
      <c r="H150" s="29"/>
      <c r="I150" s="29"/>
      <c r="J150" s="29"/>
      <c r="K150" s="29"/>
      <c r="L150" s="29"/>
    </row>
    <row r="151" spans="1:12" x14ac:dyDescent="0.3">
      <c r="A151" s="35">
        <v>2521</v>
      </c>
      <c r="B151" s="32" t="s">
        <v>10</v>
      </c>
      <c r="C151" s="32">
        <v>2</v>
      </c>
      <c r="D151" s="32">
        <v>1</v>
      </c>
      <c r="E151" s="5" t="s">
        <v>282</v>
      </c>
      <c r="F151" s="29">
        <f>SUM(G151:H151)</f>
        <v>0</v>
      </c>
      <c r="G151" s="29"/>
      <c r="H151" s="29"/>
      <c r="I151" s="29">
        <v>0</v>
      </c>
      <c r="J151" s="29">
        <v>0</v>
      </c>
      <c r="K151" s="29">
        <v>0</v>
      </c>
      <c r="L151" s="29">
        <v>0</v>
      </c>
    </row>
    <row r="152" spans="1:12" x14ac:dyDescent="0.3">
      <c r="A152" s="35">
        <v>2530</v>
      </c>
      <c r="B152" s="32" t="s">
        <v>10</v>
      </c>
      <c r="C152" s="32">
        <v>3</v>
      </c>
      <c r="D152" s="32">
        <v>0</v>
      </c>
      <c r="E152" s="5" t="s">
        <v>283</v>
      </c>
      <c r="F152" s="29">
        <f>SUM(F154)</f>
        <v>0</v>
      </c>
      <c r="G152" s="29">
        <f>SUM(G154)</f>
        <v>0</v>
      </c>
      <c r="H152" s="29">
        <f>SUM(H154)</f>
        <v>0</v>
      </c>
      <c r="I152" s="29">
        <v>0</v>
      </c>
      <c r="J152" s="29">
        <v>0</v>
      </c>
      <c r="K152" s="29">
        <v>0</v>
      </c>
      <c r="L152" s="29">
        <v>0</v>
      </c>
    </row>
    <row r="153" spans="1:12" s="36" customFormat="1" x14ac:dyDescent="0.3">
      <c r="A153" s="35"/>
      <c r="B153" s="32"/>
      <c r="C153" s="32"/>
      <c r="D153" s="32"/>
      <c r="E153" s="5" t="s">
        <v>156</v>
      </c>
      <c r="F153" s="29"/>
      <c r="G153" s="29"/>
      <c r="H153" s="29"/>
      <c r="I153" s="29"/>
      <c r="J153" s="29"/>
      <c r="K153" s="29"/>
      <c r="L153" s="29"/>
    </row>
    <row r="154" spans="1:12" x14ac:dyDescent="0.3">
      <c r="A154" s="35">
        <v>2531</v>
      </c>
      <c r="B154" s="32" t="s">
        <v>10</v>
      </c>
      <c r="C154" s="32">
        <v>3</v>
      </c>
      <c r="D154" s="32">
        <v>1</v>
      </c>
      <c r="E154" s="5" t="s">
        <v>283</v>
      </c>
      <c r="F154" s="29">
        <f>SUM(G154:H154)</f>
        <v>0</v>
      </c>
      <c r="G154" s="29"/>
      <c r="H154" s="29"/>
      <c r="I154" s="29">
        <v>0</v>
      </c>
      <c r="J154" s="29">
        <v>0</v>
      </c>
      <c r="K154" s="29">
        <v>0</v>
      </c>
      <c r="L154" s="29">
        <v>0</v>
      </c>
    </row>
    <row r="155" spans="1:12" ht="27" x14ac:dyDescent="0.3">
      <c r="A155" s="35">
        <v>2540</v>
      </c>
      <c r="B155" s="32" t="s">
        <v>10</v>
      </c>
      <c r="C155" s="32">
        <v>4</v>
      </c>
      <c r="D155" s="32">
        <v>0</v>
      </c>
      <c r="E155" s="5" t="s">
        <v>284</v>
      </c>
      <c r="F155" s="29">
        <f>SUM(F157)</f>
        <v>0</v>
      </c>
      <c r="G155" s="29">
        <f>SUM(G157)</f>
        <v>0</v>
      </c>
      <c r="H155" s="29">
        <f>SUM(H157)</f>
        <v>0</v>
      </c>
      <c r="I155" s="29">
        <v>0</v>
      </c>
      <c r="J155" s="29">
        <v>0</v>
      </c>
      <c r="K155" s="29">
        <v>0</v>
      </c>
      <c r="L155" s="29">
        <v>0</v>
      </c>
    </row>
    <row r="156" spans="1:12" s="36" customFormat="1" x14ac:dyDescent="0.3">
      <c r="A156" s="35"/>
      <c r="B156" s="32"/>
      <c r="C156" s="32"/>
      <c r="D156" s="32"/>
      <c r="E156" s="5" t="s">
        <v>156</v>
      </c>
      <c r="F156" s="29"/>
      <c r="G156" s="29"/>
      <c r="H156" s="29"/>
      <c r="I156" s="29"/>
      <c r="J156" s="29"/>
      <c r="K156" s="29"/>
      <c r="L156" s="29"/>
    </row>
    <row r="157" spans="1:12" ht="27" x14ac:dyDescent="0.3">
      <c r="A157" s="35">
        <v>2541</v>
      </c>
      <c r="B157" s="32" t="s">
        <v>10</v>
      </c>
      <c r="C157" s="32">
        <v>4</v>
      </c>
      <c r="D157" s="32">
        <v>1</v>
      </c>
      <c r="E157" s="5" t="s">
        <v>284</v>
      </c>
      <c r="F157" s="29">
        <f>SUM(G157:H157)</f>
        <v>0</v>
      </c>
      <c r="G157" s="29"/>
      <c r="H157" s="29"/>
      <c r="I157" s="29">
        <v>0</v>
      </c>
      <c r="J157" s="29">
        <v>0</v>
      </c>
      <c r="K157" s="29">
        <v>0</v>
      </c>
      <c r="L157" s="29">
        <v>0</v>
      </c>
    </row>
    <row r="158" spans="1:12" ht="27" x14ac:dyDescent="0.3">
      <c r="A158" s="35">
        <v>2550</v>
      </c>
      <c r="B158" s="32" t="s">
        <v>10</v>
      </c>
      <c r="C158" s="32">
        <v>5</v>
      </c>
      <c r="D158" s="32">
        <v>0</v>
      </c>
      <c r="E158" s="5" t="s">
        <v>285</v>
      </c>
      <c r="F158" s="29">
        <f>SUM(F160)</f>
        <v>0</v>
      </c>
      <c r="G158" s="29">
        <f>SUM(G160)</f>
        <v>0</v>
      </c>
      <c r="H158" s="29">
        <f>SUM(H160)</f>
        <v>0</v>
      </c>
      <c r="I158" s="29">
        <v>0</v>
      </c>
      <c r="J158" s="29">
        <v>0</v>
      </c>
      <c r="K158" s="29">
        <v>0</v>
      </c>
      <c r="L158" s="29">
        <v>0</v>
      </c>
    </row>
    <row r="159" spans="1:12" s="36" customFormat="1" x14ac:dyDescent="0.3">
      <c r="A159" s="35"/>
      <c r="B159" s="32"/>
      <c r="C159" s="32"/>
      <c r="D159" s="32"/>
      <c r="E159" s="5" t="s">
        <v>156</v>
      </c>
      <c r="F159" s="29"/>
      <c r="G159" s="29"/>
      <c r="H159" s="29"/>
      <c r="I159" s="29"/>
      <c r="J159" s="29"/>
      <c r="K159" s="29"/>
      <c r="L159" s="29"/>
    </row>
    <row r="160" spans="1:12" ht="27" x14ac:dyDescent="0.3">
      <c r="A160" s="35">
        <v>2551</v>
      </c>
      <c r="B160" s="32" t="s">
        <v>10</v>
      </c>
      <c r="C160" s="32">
        <v>5</v>
      </c>
      <c r="D160" s="32">
        <v>1</v>
      </c>
      <c r="E160" s="5" t="s">
        <v>285</v>
      </c>
      <c r="F160" s="29">
        <f>SUM(G160:H160)</f>
        <v>0</v>
      </c>
      <c r="G160" s="29"/>
      <c r="H160" s="29"/>
      <c r="I160" s="29">
        <v>0</v>
      </c>
      <c r="J160" s="29">
        <v>0</v>
      </c>
      <c r="K160" s="29">
        <v>0</v>
      </c>
      <c r="L160" s="29">
        <v>0</v>
      </c>
    </row>
    <row r="161" spans="1:12" ht="27" x14ac:dyDescent="0.3">
      <c r="A161" s="35">
        <v>2560</v>
      </c>
      <c r="B161" s="32" t="s">
        <v>10</v>
      </c>
      <c r="C161" s="32">
        <v>6</v>
      </c>
      <c r="D161" s="32">
        <v>0</v>
      </c>
      <c r="E161" s="5" t="s">
        <v>286</v>
      </c>
      <c r="F161" s="29">
        <f>+F163</f>
        <v>235213.527</v>
      </c>
      <c r="G161" s="29">
        <f t="shared" ref="G161:L161" si="10">+G163</f>
        <v>138067.79999999999</v>
      </c>
      <c r="H161" s="29">
        <f t="shared" si="10"/>
        <v>97145.726999999999</v>
      </c>
      <c r="I161" s="29">
        <f t="shared" si="10"/>
        <v>127837.01112698413</v>
      </c>
      <c r="J161" s="29">
        <f t="shared" si="10"/>
        <v>171028.29525396824</v>
      </c>
      <c r="K161" s="29">
        <f t="shared" si="10"/>
        <v>205533.34049206349</v>
      </c>
      <c r="L161" s="29">
        <f t="shared" si="10"/>
        <v>235213.527</v>
      </c>
    </row>
    <row r="162" spans="1:12" s="36" customFormat="1" x14ac:dyDescent="0.3">
      <c r="A162" s="35"/>
      <c r="B162" s="32"/>
      <c r="C162" s="32"/>
      <c r="D162" s="32"/>
      <c r="E162" s="5" t="s">
        <v>156</v>
      </c>
      <c r="F162" s="29"/>
      <c r="G162" s="29"/>
      <c r="H162" s="29"/>
      <c r="I162" s="29"/>
      <c r="J162" s="29"/>
      <c r="K162" s="29"/>
      <c r="L162" s="29"/>
    </row>
    <row r="163" spans="1:12" ht="27" x14ac:dyDescent="0.3">
      <c r="A163" s="35">
        <v>2561</v>
      </c>
      <c r="B163" s="32" t="s">
        <v>10</v>
      </c>
      <c r="C163" s="32">
        <v>6</v>
      </c>
      <c r="D163" s="32">
        <v>1</v>
      </c>
      <c r="E163" s="5" t="s">
        <v>286</v>
      </c>
      <c r="F163" s="29">
        <f>+'4.Gorcarakan ev tntesagitakan'!G396</f>
        <v>235213.527</v>
      </c>
      <c r="G163" s="29">
        <f>+'4.Gorcarakan ev tntesagitakan'!H396</f>
        <v>138067.79999999999</v>
      </c>
      <c r="H163" s="29">
        <f>+'4.Gorcarakan ev tntesagitakan'!I396</f>
        <v>97145.726999999999</v>
      </c>
      <c r="I163" s="29">
        <f>+'4.Gorcarakan ev tntesagitakan'!J396</f>
        <v>127837.01112698413</v>
      </c>
      <c r="J163" s="29">
        <f>+'4.Gorcarakan ev tntesagitakan'!K396</f>
        <v>171028.29525396824</v>
      </c>
      <c r="K163" s="29">
        <f>+'4.Gorcarakan ev tntesagitakan'!L396</f>
        <v>205533.34049206349</v>
      </c>
      <c r="L163" s="29">
        <f>+'4.Gorcarakan ev tntesagitakan'!M396</f>
        <v>235213.527</v>
      </c>
    </row>
    <row r="164" spans="1:12" s="33" customFormat="1" ht="54" x14ac:dyDescent="0.25">
      <c r="A164" s="35">
        <v>2600</v>
      </c>
      <c r="B164" s="32" t="s">
        <v>11</v>
      </c>
      <c r="C164" s="32">
        <v>0</v>
      </c>
      <c r="D164" s="32">
        <v>0</v>
      </c>
      <c r="E164" s="5" t="s">
        <v>287</v>
      </c>
      <c r="F164" s="29">
        <f>+F166+F169+F172+F175+F178+F181</f>
        <v>2029772.3399999996</v>
      </c>
      <c r="G164" s="29">
        <f t="shared" ref="G164:L164" si="11">+G166+G169+G172+G175+G178+G181</f>
        <v>351767.07</v>
      </c>
      <c r="H164" s="29">
        <f t="shared" si="11"/>
        <v>1678005.2699999998</v>
      </c>
      <c r="I164" s="29">
        <f t="shared" si="11"/>
        <v>947995.28722222289</v>
      </c>
      <c r="J164" s="29">
        <f t="shared" si="11"/>
        <v>1180091.3568253973</v>
      </c>
      <c r="K164" s="29">
        <f t="shared" si="11"/>
        <v>1596003.7743253969</v>
      </c>
      <c r="L164" s="29">
        <f t="shared" si="11"/>
        <v>2029772.3399999996</v>
      </c>
    </row>
    <row r="165" spans="1:12" x14ac:dyDescent="0.3">
      <c r="A165" s="31"/>
      <c r="B165" s="32"/>
      <c r="C165" s="32"/>
      <c r="D165" s="32"/>
      <c r="E165" s="5" t="s">
        <v>154</v>
      </c>
      <c r="F165" s="29"/>
      <c r="G165" s="29"/>
      <c r="H165" s="29"/>
      <c r="I165" s="29"/>
      <c r="J165" s="29"/>
      <c r="K165" s="29"/>
      <c r="L165" s="29"/>
    </row>
    <row r="166" spans="1:12" x14ac:dyDescent="0.3">
      <c r="A166" s="35">
        <v>2610</v>
      </c>
      <c r="B166" s="32" t="s">
        <v>11</v>
      </c>
      <c r="C166" s="32">
        <v>1</v>
      </c>
      <c r="D166" s="32">
        <v>0</v>
      </c>
      <c r="E166" s="5" t="s">
        <v>288</v>
      </c>
      <c r="F166" s="29">
        <f>SUM(F168)</f>
        <v>0</v>
      </c>
      <c r="G166" s="29">
        <f>SUM(G168)</f>
        <v>0</v>
      </c>
      <c r="H166" s="29">
        <f>SUM(H168)</f>
        <v>0</v>
      </c>
      <c r="I166" s="29">
        <v>0</v>
      </c>
      <c r="J166" s="29">
        <v>0</v>
      </c>
      <c r="K166" s="29">
        <v>0</v>
      </c>
      <c r="L166" s="29">
        <v>0</v>
      </c>
    </row>
    <row r="167" spans="1:12" s="36" customFormat="1" x14ac:dyDescent="0.3">
      <c r="A167" s="35"/>
      <c r="B167" s="32"/>
      <c r="C167" s="32"/>
      <c r="D167" s="32"/>
      <c r="E167" s="5" t="s">
        <v>156</v>
      </c>
      <c r="F167" s="29"/>
      <c r="G167" s="29"/>
      <c r="H167" s="29"/>
      <c r="I167" s="29"/>
      <c r="J167" s="29"/>
      <c r="K167" s="29"/>
      <c r="L167" s="29"/>
    </row>
    <row r="168" spans="1:12" x14ac:dyDescent="0.3">
      <c r="A168" s="35">
        <v>2611</v>
      </c>
      <c r="B168" s="32" t="s">
        <v>11</v>
      </c>
      <c r="C168" s="32">
        <v>1</v>
      </c>
      <c r="D168" s="32">
        <v>1</v>
      </c>
      <c r="E168" s="5" t="s">
        <v>289</v>
      </c>
      <c r="F168" s="29">
        <f>SUM(G168:H168)</f>
        <v>0</v>
      </c>
      <c r="G168" s="29"/>
      <c r="H168" s="29"/>
      <c r="I168" s="29">
        <v>0</v>
      </c>
      <c r="J168" s="29">
        <v>0</v>
      </c>
      <c r="K168" s="29">
        <v>0</v>
      </c>
      <c r="L168" s="29">
        <v>0</v>
      </c>
    </row>
    <row r="169" spans="1:12" x14ac:dyDescent="0.3">
      <c r="A169" s="35">
        <v>2620</v>
      </c>
      <c r="B169" s="32" t="s">
        <v>11</v>
      </c>
      <c r="C169" s="32">
        <v>2</v>
      </c>
      <c r="D169" s="32">
        <v>0</v>
      </c>
      <c r="E169" s="5" t="s">
        <v>290</v>
      </c>
      <c r="F169" s="29">
        <f>SUM(F171)</f>
        <v>0</v>
      </c>
      <c r="G169" s="29">
        <f>SUM(G171)</f>
        <v>0</v>
      </c>
      <c r="H169" s="29">
        <f>SUM(H171)</f>
        <v>0</v>
      </c>
      <c r="I169" s="29">
        <v>0</v>
      </c>
      <c r="J169" s="29">
        <v>0</v>
      </c>
      <c r="K169" s="29">
        <v>0</v>
      </c>
      <c r="L169" s="29">
        <v>0</v>
      </c>
    </row>
    <row r="170" spans="1:12" s="36" customFormat="1" x14ac:dyDescent="0.3">
      <c r="A170" s="35"/>
      <c r="B170" s="32"/>
      <c r="C170" s="32"/>
      <c r="D170" s="32"/>
      <c r="E170" s="5" t="s">
        <v>156</v>
      </c>
      <c r="F170" s="29"/>
      <c r="G170" s="29"/>
      <c r="H170" s="29"/>
      <c r="I170" s="29"/>
      <c r="J170" s="29"/>
      <c r="K170" s="29"/>
      <c r="L170" s="29"/>
    </row>
    <row r="171" spans="1:12" x14ac:dyDescent="0.3">
      <c r="A171" s="35">
        <v>2621</v>
      </c>
      <c r="B171" s="32" t="s">
        <v>11</v>
      </c>
      <c r="C171" s="32">
        <v>2</v>
      </c>
      <c r="D171" s="32">
        <v>1</v>
      </c>
      <c r="E171" s="5" t="s">
        <v>290</v>
      </c>
      <c r="F171" s="29">
        <f>SUM(G171:H171)</f>
        <v>0</v>
      </c>
      <c r="G171" s="29"/>
      <c r="H171" s="29"/>
      <c r="I171" s="29">
        <v>0</v>
      </c>
      <c r="J171" s="29">
        <v>0</v>
      </c>
      <c r="K171" s="29">
        <v>0</v>
      </c>
      <c r="L171" s="29">
        <v>0</v>
      </c>
    </row>
    <row r="172" spans="1:12" x14ac:dyDescent="0.3">
      <c r="A172" s="35">
        <v>2630</v>
      </c>
      <c r="B172" s="32" t="s">
        <v>11</v>
      </c>
      <c r="C172" s="32">
        <v>3</v>
      </c>
      <c r="D172" s="32">
        <v>0</v>
      </c>
      <c r="E172" s="5" t="s">
        <v>291</v>
      </c>
      <c r="F172" s="29">
        <f>SUM(F174)</f>
        <v>0</v>
      </c>
      <c r="G172" s="29">
        <f>SUM(G174)</f>
        <v>0</v>
      </c>
      <c r="H172" s="29">
        <f>SUM(H174)</f>
        <v>0</v>
      </c>
      <c r="I172" s="29">
        <v>0</v>
      </c>
      <c r="J172" s="29">
        <v>0</v>
      </c>
      <c r="K172" s="29">
        <v>0</v>
      </c>
      <c r="L172" s="29">
        <v>0</v>
      </c>
    </row>
    <row r="173" spans="1:12" s="36" customFormat="1" x14ac:dyDescent="0.3">
      <c r="A173" s="35"/>
      <c r="B173" s="32"/>
      <c r="C173" s="32"/>
      <c r="D173" s="32"/>
      <c r="E173" s="5" t="s">
        <v>156</v>
      </c>
      <c r="F173" s="29"/>
      <c r="G173" s="29"/>
      <c r="H173" s="29"/>
      <c r="I173" s="29"/>
      <c r="J173" s="29"/>
      <c r="K173" s="29"/>
      <c r="L173" s="29"/>
    </row>
    <row r="174" spans="1:12" x14ac:dyDescent="0.3">
      <c r="A174" s="35">
        <v>2631</v>
      </c>
      <c r="B174" s="32" t="s">
        <v>11</v>
      </c>
      <c r="C174" s="32">
        <v>3</v>
      </c>
      <c r="D174" s="32">
        <v>1</v>
      </c>
      <c r="E174" s="5" t="s">
        <v>292</v>
      </c>
      <c r="F174" s="29">
        <f>SUM(G174:H174)</f>
        <v>0</v>
      </c>
      <c r="G174" s="29"/>
      <c r="H174" s="29"/>
      <c r="I174" s="29">
        <v>0</v>
      </c>
      <c r="J174" s="29">
        <v>0</v>
      </c>
      <c r="K174" s="29">
        <v>0</v>
      </c>
      <c r="L174" s="29">
        <v>0</v>
      </c>
    </row>
    <row r="175" spans="1:12" x14ac:dyDescent="0.3">
      <c r="A175" s="35">
        <v>2640</v>
      </c>
      <c r="B175" s="32" t="s">
        <v>11</v>
      </c>
      <c r="C175" s="32">
        <v>4</v>
      </c>
      <c r="D175" s="32">
        <v>0</v>
      </c>
      <c r="E175" s="5" t="s">
        <v>293</v>
      </c>
      <c r="F175" s="29">
        <f>+F177</f>
        <v>174956.4</v>
      </c>
      <c r="G175" s="29">
        <f t="shared" ref="G175:L175" si="12">+G177</f>
        <v>168556.4</v>
      </c>
      <c r="H175" s="29">
        <f t="shared" si="12"/>
        <v>6400</v>
      </c>
      <c r="I175" s="29">
        <f t="shared" si="12"/>
        <v>54019.892063492065</v>
      </c>
      <c r="J175" s="29">
        <f t="shared" si="12"/>
        <v>93483.384126984121</v>
      </c>
      <c r="K175" s="29">
        <f t="shared" si="12"/>
        <v>129714.33650793655</v>
      </c>
      <c r="L175" s="29">
        <f t="shared" si="12"/>
        <v>174956.4</v>
      </c>
    </row>
    <row r="176" spans="1:12" s="36" customFormat="1" x14ac:dyDescent="0.3">
      <c r="A176" s="35"/>
      <c r="B176" s="32"/>
      <c r="C176" s="32"/>
      <c r="D176" s="32"/>
      <c r="E176" s="5" t="s">
        <v>156</v>
      </c>
      <c r="F176" s="29"/>
      <c r="G176" s="29"/>
      <c r="H176" s="29"/>
      <c r="I176" s="29"/>
      <c r="J176" s="29"/>
      <c r="K176" s="29"/>
      <c r="L176" s="29"/>
    </row>
    <row r="177" spans="1:12" x14ac:dyDescent="0.3">
      <c r="A177" s="35">
        <v>2641</v>
      </c>
      <c r="B177" s="32" t="s">
        <v>11</v>
      </c>
      <c r="C177" s="32">
        <v>4</v>
      </c>
      <c r="D177" s="32">
        <v>1</v>
      </c>
      <c r="E177" s="5" t="s">
        <v>294</v>
      </c>
      <c r="F177" s="29">
        <f>+'4.Gorcarakan ev tntesagitakan'!G429</f>
        <v>174956.4</v>
      </c>
      <c r="G177" s="29">
        <f>+'4.Gorcarakan ev tntesagitakan'!H429</f>
        <v>168556.4</v>
      </c>
      <c r="H177" s="29">
        <f>+'4.Gorcarakan ev tntesagitakan'!I429</f>
        <v>6400</v>
      </c>
      <c r="I177" s="29">
        <f>+'4.Gorcarakan ev tntesagitakan'!J429</f>
        <v>54019.892063492065</v>
      </c>
      <c r="J177" s="29">
        <f>+'4.Gorcarakan ev tntesagitakan'!K429</f>
        <v>93483.384126984121</v>
      </c>
      <c r="K177" s="29">
        <f>+'4.Gorcarakan ev tntesagitakan'!L429</f>
        <v>129714.33650793655</v>
      </c>
      <c r="L177" s="29">
        <f>+'4.Gorcarakan ev tntesagitakan'!M429</f>
        <v>174956.4</v>
      </c>
    </row>
    <row r="178" spans="1:12" ht="40.5" x14ac:dyDescent="0.3">
      <c r="A178" s="35">
        <v>2650</v>
      </c>
      <c r="B178" s="32" t="s">
        <v>11</v>
      </c>
      <c r="C178" s="32">
        <v>5</v>
      </c>
      <c r="D178" s="32">
        <v>0</v>
      </c>
      <c r="E178" s="5" t="s">
        <v>295</v>
      </c>
      <c r="F178" s="29">
        <f>SUM(F180)</f>
        <v>0</v>
      </c>
      <c r="G178" s="29">
        <f>SUM(G180)</f>
        <v>0</v>
      </c>
      <c r="H178" s="29">
        <f>SUM(H180)</f>
        <v>0</v>
      </c>
      <c r="I178" s="29">
        <v>0</v>
      </c>
      <c r="J178" s="29">
        <v>0</v>
      </c>
      <c r="K178" s="29">
        <v>0</v>
      </c>
      <c r="L178" s="29">
        <v>0</v>
      </c>
    </row>
    <row r="179" spans="1:12" s="36" customFormat="1" x14ac:dyDescent="0.3">
      <c r="A179" s="35"/>
      <c r="B179" s="32"/>
      <c r="C179" s="32"/>
      <c r="D179" s="32"/>
      <c r="E179" s="5" t="s">
        <v>156</v>
      </c>
      <c r="F179" s="29"/>
      <c r="G179" s="29"/>
      <c r="H179" s="29"/>
      <c r="I179" s="29"/>
      <c r="J179" s="29"/>
      <c r="K179" s="29"/>
      <c r="L179" s="29"/>
    </row>
    <row r="180" spans="1:12" ht="40.5" x14ac:dyDescent="0.3">
      <c r="A180" s="35">
        <v>2651</v>
      </c>
      <c r="B180" s="32" t="s">
        <v>11</v>
      </c>
      <c r="C180" s="32">
        <v>5</v>
      </c>
      <c r="D180" s="32">
        <v>1</v>
      </c>
      <c r="E180" s="5" t="s">
        <v>295</v>
      </c>
      <c r="F180" s="29">
        <f>SUM(G180:H180)</f>
        <v>0</v>
      </c>
      <c r="G180" s="29"/>
      <c r="H180" s="29"/>
      <c r="I180" s="29">
        <v>0</v>
      </c>
      <c r="J180" s="29">
        <v>0</v>
      </c>
      <c r="K180" s="29">
        <v>0</v>
      </c>
      <c r="L180" s="29">
        <v>0</v>
      </c>
    </row>
    <row r="181" spans="1:12" ht="27" x14ac:dyDescent="0.3">
      <c r="A181" s="35">
        <v>2660</v>
      </c>
      <c r="B181" s="32" t="s">
        <v>11</v>
      </c>
      <c r="C181" s="32">
        <v>6</v>
      </c>
      <c r="D181" s="32">
        <v>0</v>
      </c>
      <c r="E181" s="5" t="s">
        <v>296</v>
      </c>
      <c r="F181" s="29">
        <f>+F183</f>
        <v>1854815.9399999997</v>
      </c>
      <c r="G181" s="29">
        <f t="shared" ref="G181:L181" si="13">+G183</f>
        <v>183210.67</v>
      </c>
      <c r="H181" s="29">
        <f t="shared" si="13"/>
        <v>1671605.2699999998</v>
      </c>
      <c r="I181" s="29">
        <f t="shared" si="13"/>
        <v>893975.3951587308</v>
      </c>
      <c r="J181" s="29">
        <f t="shared" si="13"/>
        <v>1086607.9726984133</v>
      </c>
      <c r="K181" s="29">
        <f t="shared" si="13"/>
        <v>1466289.4378174604</v>
      </c>
      <c r="L181" s="29">
        <f t="shared" si="13"/>
        <v>1854815.9399999997</v>
      </c>
    </row>
    <row r="182" spans="1:12" s="36" customFormat="1" x14ac:dyDescent="0.3">
      <c r="A182" s="35"/>
      <c r="B182" s="32"/>
      <c r="C182" s="32"/>
      <c r="D182" s="32"/>
      <c r="E182" s="5" t="s">
        <v>156</v>
      </c>
      <c r="F182" s="29"/>
      <c r="G182" s="29"/>
      <c r="H182" s="29"/>
      <c r="I182" s="29"/>
      <c r="J182" s="29"/>
      <c r="K182" s="29"/>
      <c r="L182" s="29"/>
    </row>
    <row r="183" spans="1:12" ht="27" x14ac:dyDescent="0.3">
      <c r="A183" s="35">
        <v>2661</v>
      </c>
      <c r="B183" s="32" t="s">
        <v>11</v>
      </c>
      <c r="C183" s="32">
        <v>6</v>
      </c>
      <c r="D183" s="32">
        <v>1</v>
      </c>
      <c r="E183" s="5" t="s">
        <v>296</v>
      </c>
      <c r="F183" s="29">
        <f>+'4.Gorcarakan ev tntesagitakan'!G445</f>
        <v>1854815.9399999997</v>
      </c>
      <c r="G183" s="29">
        <f>+'4.Gorcarakan ev tntesagitakan'!H445</f>
        <v>183210.67</v>
      </c>
      <c r="H183" s="29">
        <f>+'4.Gorcarakan ev tntesagitakan'!I445</f>
        <v>1671605.2699999998</v>
      </c>
      <c r="I183" s="29">
        <f>+'4.Gorcarakan ev tntesagitakan'!J445</f>
        <v>893975.3951587308</v>
      </c>
      <c r="J183" s="29">
        <f>+'4.Gorcarakan ev tntesagitakan'!K445</f>
        <v>1086607.9726984133</v>
      </c>
      <c r="K183" s="29">
        <f>+'4.Gorcarakan ev tntesagitakan'!L445</f>
        <v>1466289.4378174604</v>
      </c>
      <c r="L183" s="29">
        <f>+'4.Gorcarakan ev tntesagitakan'!M445</f>
        <v>1854815.9399999997</v>
      </c>
    </row>
    <row r="184" spans="1:12" s="33" customFormat="1" ht="40.5" x14ac:dyDescent="0.25">
      <c r="A184" s="35">
        <v>2700</v>
      </c>
      <c r="B184" s="32" t="s">
        <v>12</v>
      </c>
      <c r="C184" s="32">
        <v>0</v>
      </c>
      <c r="D184" s="32">
        <v>0</v>
      </c>
      <c r="E184" s="5" t="s">
        <v>297</v>
      </c>
      <c r="F184" s="29">
        <f>SUM(F186,F191,F197,F203,F206,F209)</f>
        <v>0</v>
      </c>
      <c r="G184" s="29">
        <f>SUM(G186,G191,G197,G203,G206,G209)</f>
        <v>0</v>
      </c>
      <c r="H184" s="29">
        <f>SUM(H186,H191,H197,H203,H206,H209)</f>
        <v>0</v>
      </c>
      <c r="I184" s="29">
        <v>0</v>
      </c>
      <c r="J184" s="29">
        <v>0</v>
      </c>
      <c r="K184" s="29">
        <v>0</v>
      </c>
      <c r="L184" s="29">
        <v>0</v>
      </c>
    </row>
    <row r="185" spans="1:12" x14ac:dyDescent="0.3">
      <c r="A185" s="31"/>
      <c r="B185" s="32"/>
      <c r="C185" s="32"/>
      <c r="D185" s="32"/>
      <c r="E185" s="5" t="s">
        <v>154</v>
      </c>
      <c r="F185" s="29"/>
      <c r="G185" s="29"/>
      <c r="H185" s="29"/>
      <c r="I185" s="29"/>
      <c r="J185" s="29"/>
      <c r="K185" s="29"/>
      <c r="L185" s="29"/>
    </row>
    <row r="186" spans="1:12" ht="27" x14ac:dyDescent="0.3">
      <c r="A186" s="35">
        <v>2710</v>
      </c>
      <c r="B186" s="32" t="s">
        <v>12</v>
      </c>
      <c r="C186" s="32">
        <v>1</v>
      </c>
      <c r="D186" s="32">
        <v>0</v>
      </c>
      <c r="E186" s="5" t="s">
        <v>298</v>
      </c>
      <c r="F186" s="29">
        <f>SUM(F188:F190)</f>
        <v>0</v>
      </c>
      <c r="G186" s="29">
        <f>SUM(G188:G190)</f>
        <v>0</v>
      </c>
      <c r="H186" s="29">
        <f>SUM(H188:H190)</f>
        <v>0</v>
      </c>
      <c r="I186" s="29">
        <v>0</v>
      </c>
      <c r="J186" s="29">
        <v>0</v>
      </c>
      <c r="K186" s="29">
        <v>0</v>
      </c>
      <c r="L186" s="29">
        <v>0</v>
      </c>
    </row>
    <row r="187" spans="1:12" s="36" customFormat="1" x14ac:dyDescent="0.3">
      <c r="A187" s="35"/>
      <c r="B187" s="32"/>
      <c r="C187" s="32"/>
      <c r="D187" s="32"/>
      <c r="E187" s="5" t="s">
        <v>156</v>
      </c>
      <c r="F187" s="29"/>
      <c r="G187" s="29"/>
      <c r="H187" s="29"/>
      <c r="I187" s="29"/>
      <c r="J187" s="29"/>
      <c r="K187" s="29"/>
      <c r="L187" s="29"/>
    </row>
    <row r="188" spans="1:12" x14ac:dyDescent="0.3">
      <c r="A188" s="35">
        <v>2711</v>
      </c>
      <c r="B188" s="32" t="s">
        <v>12</v>
      </c>
      <c r="C188" s="32">
        <v>1</v>
      </c>
      <c r="D188" s="32">
        <v>1</v>
      </c>
      <c r="E188" s="5" t="s">
        <v>299</v>
      </c>
      <c r="F188" s="29">
        <f>SUM(G188:H188)</f>
        <v>0</v>
      </c>
      <c r="G188" s="29"/>
      <c r="H188" s="29"/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5">
        <v>2712</v>
      </c>
      <c r="B189" s="32" t="s">
        <v>12</v>
      </c>
      <c r="C189" s="32">
        <v>1</v>
      </c>
      <c r="D189" s="32">
        <v>2</v>
      </c>
      <c r="E189" s="5" t="s">
        <v>300</v>
      </c>
      <c r="F189" s="29">
        <f>SUM(G189:H189)</f>
        <v>0</v>
      </c>
      <c r="G189" s="29"/>
      <c r="H189" s="29"/>
      <c r="I189" s="29">
        <v>0</v>
      </c>
      <c r="J189" s="29">
        <v>0</v>
      </c>
      <c r="K189" s="29">
        <v>0</v>
      </c>
      <c r="L189" s="29">
        <v>0</v>
      </c>
    </row>
    <row r="190" spans="1:12" x14ac:dyDescent="0.3">
      <c r="A190" s="35">
        <v>2713</v>
      </c>
      <c r="B190" s="32" t="s">
        <v>12</v>
      </c>
      <c r="C190" s="32">
        <v>1</v>
      </c>
      <c r="D190" s="32">
        <v>3</v>
      </c>
      <c r="E190" s="5" t="s">
        <v>301</v>
      </c>
      <c r="F190" s="29">
        <f>SUM(G190:H190)</f>
        <v>0</v>
      </c>
      <c r="G190" s="29"/>
      <c r="H190" s="29"/>
      <c r="I190" s="29">
        <v>0</v>
      </c>
      <c r="J190" s="29">
        <v>0</v>
      </c>
      <c r="K190" s="29">
        <v>0</v>
      </c>
      <c r="L190" s="29">
        <v>0</v>
      </c>
    </row>
    <row r="191" spans="1:12" x14ac:dyDescent="0.3">
      <c r="A191" s="35">
        <v>2720</v>
      </c>
      <c r="B191" s="32" t="s">
        <v>12</v>
      </c>
      <c r="C191" s="32">
        <v>2</v>
      </c>
      <c r="D191" s="32">
        <v>0</v>
      </c>
      <c r="E191" s="5" t="s">
        <v>302</v>
      </c>
      <c r="F191" s="29">
        <f>SUM(F193:F196)</f>
        <v>0</v>
      </c>
      <c r="G191" s="29">
        <f>SUM(G193:G196)</f>
        <v>0</v>
      </c>
      <c r="H191" s="29">
        <f>SUM(H193:H196)</f>
        <v>0</v>
      </c>
      <c r="I191" s="29">
        <v>0</v>
      </c>
      <c r="J191" s="29">
        <v>0</v>
      </c>
      <c r="K191" s="29">
        <v>0</v>
      </c>
      <c r="L191" s="29">
        <v>0</v>
      </c>
    </row>
    <row r="192" spans="1:12" s="36" customFormat="1" x14ac:dyDescent="0.3">
      <c r="A192" s="35"/>
      <c r="B192" s="32"/>
      <c r="C192" s="32"/>
      <c r="D192" s="32"/>
      <c r="E192" s="5" t="s">
        <v>156</v>
      </c>
      <c r="F192" s="29"/>
      <c r="G192" s="29"/>
      <c r="H192" s="29"/>
      <c r="I192" s="29"/>
      <c r="J192" s="29"/>
      <c r="K192" s="29"/>
      <c r="L192" s="29"/>
    </row>
    <row r="193" spans="1:12" x14ac:dyDescent="0.3">
      <c r="A193" s="35">
        <v>2721</v>
      </c>
      <c r="B193" s="32" t="s">
        <v>12</v>
      </c>
      <c r="C193" s="32">
        <v>2</v>
      </c>
      <c r="D193" s="32">
        <v>1</v>
      </c>
      <c r="E193" s="5" t="s">
        <v>303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2722</v>
      </c>
      <c r="B194" s="32" t="s">
        <v>12</v>
      </c>
      <c r="C194" s="32">
        <v>2</v>
      </c>
      <c r="D194" s="32">
        <v>2</v>
      </c>
      <c r="E194" s="5" t="s">
        <v>304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2723</v>
      </c>
      <c r="B195" s="32" t="s">
        <v>12</v>
      </c>
      <c r="C195" s="32">
        <v>2</v>
      </c>
      <c r="D195" s="32">
        <v>3</v>
      </c>
      <c r="E195" s="5" t="s">
        <v>305</v>
      </c>
      <c r="F195" s="29">
        <f>SUM(G195:H195)</f>
        <v>0</v>
      </c>
      <c r="G195" s="29"/>
      <c r="H195" s="29"/>
      <c r="I195" s="29">
        <v>0</v>
      </c>
      <c r="J195" s="29">
        <v>0</v>
      </c>
      <c r="K195" s="29">
        <v>0</v>
      </c>
      <c r="L195" s="29">
        <v>0</v>
      </c>
    </row>
    <row r="196" spans="1:12" x14ac:dyDescent="0.3">
      <c r="A196" s="35">
        <v>2724</v>
      </c>
      <c r="B196" s="32" t="s">
        <v>12</v>
      </c>
      <c r="C196" s="32">
        <v>2</v>
      </c>
      <c r="D196" s="32">
        <v>4</v>
      </c>
      <c r="E196" s="5" t="s">
        <v>306</v>
      </c>
      <c r="F196" s="29">
        <f>SUM(G196:H196)</f>
        <v>0</v>
      </c>
      <c r="G196" s="29"/>
      <c r="H196" s="29"/>
      <c r="I196" s="29">
        <v>0</v>
      </c>
      <c r="J196" s="29">
        <v>0</v>
      </c>
      <c r="K196" s="29">
        <v>0</v>
      </c>
      <c r="L196" s="29">
        <v>0</v>
      </c>
    </row>
    <row r="197" spans="1:12" x14ac:dyDescent="0.3">
      <c r="A197" s="35">
        <v>2730</v>
      </c>
      <c r="B197" s="32" t="s">
        <v>12</v>
      </c>
      <c r="C197" s="32">
        <v>3</v>
      </c>
      <c r="D197" s="32">
        <v>0</v>
      </c>
      <c r="E197" s="5" t="s">
        <v>307</v>
      </c>
      <c r="F197" s="29">
        <f>SUM(F199:F202)</f>
        <v>0</v>
      </c>
      <c r="G197" s="29">
        <f>SUM(G199:G202)</f>
        <v>0</v>
      </c>
      <c r="H197" s="29">
        <f>SUM(H199:H202)</f>
        <v>0</v>
      </c>
      <c r="I197" s="29">
        <v>0</v>
      </c>
      <c r="J197" s="29">
        <v>0</v>
      </c>
      <c r="K197" s="29">
        <v>0</v>
      </c>
      <c r="L197" s="29">
        <v>0</v>
      </c>
    </row>
    <row r="198" spans="1:12" s="36" customFormat="1" x14ac:dyDescent="0.3">
      <c r="A198" s="35"/>
      <c r="B198" s="32"/>
      <c r="C198" s="32"/>
      <c r="D198" s="32"/>
      <c r="E198" s="5" t="s">
        <v>156</v>
      </c>
      <c r="F198" s="29"/>
      <c r="G198" s="29"/>
      <c r="H198" s="29"/>
      <c r="I198" s="29"/>
      <c r="J198" s="29"/>
      <c r="K198" s="29"/>
      <c r="L198" s="29"/>
    </row>
    <row r="199" spans="1:12" ht="27" x14ac:dyDescent="0.3">
      <c r="A199" s="35">
        <v>2731</v>
      </c>
      <c r="B199" s="32" t="s">
        <v>12</v>
      </c>
      <c r="C199" s="32">
        <v>3</v>
      </c>
      <c r="D199" s="32">
        <v>1</v>
      </c>
      <c r="E199" s="5" t="s">
        <v>308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ht="27" x14ac:dyDescent="0.3">
      <c r="A200" s="35">
        <v>2732</v>
      </c>
      <c r="B200" s="32" t="s">
        <v>12</v>
      </c>
      <c r="C200" s="32">
        <v>3</v>
      </c>
      <c r="D200" s="32">
        <v>2</v>
      </c>
      <c r="E200" s="5" t="s">
        <v>309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ht="27" x14ac:dyDescent="0.3">
      <c r="A201" s="35">
        <v>2733</v>
      </c>
      <c r="B201" s="32" t="s">
        <v>12</v>
      </c>
      <c r="C201" s="32">
        <v>3</v>
      </c>
      <c r="D201" s="32">
        <v>3</v>
      </c>
      <c r="E201" s="5" t="s">
        <v>310</v>
      </c>
      <c r="F201" s="29">
        <f>SUM(G201:H201)</f>
        <v>0</v>
      </c>
      <c r="G201" s="29"/>
      <c r="H201" s="29"/>
      <c r="I201" s="29">
        <v>0</v>
      </c>
      <c r="J201" s="29">
        <v>0</v>
      </c>
      <c r="K201" s="29">
        <v>0</v>
      </c>
      <c r="L201" s="29">
        <v>0</v>
      </c>
    </row>
    <row r="202" spans="1:12" ht="27" x14ac:dyDescent="0.3">
      <c r="A202" s="35">
        <v>2734</v>
      </c>
      <c r="B202" s="32" t="s">
        <v>12</v>
      </c>
      <c r="C202" s="32">
        <v>3</v>
      </c>
      <c r="D202" s="32">
        <v>4</v>
      </c>
      <c r="E202" s="5" t="s">
        <v>311</v>
      </c>
      <c r="F202" s="29">
        <f>SUM(G202:H202)</f>
        <v>0</v>
      </c>
      <c r="G202" s="29"/>
      <c r="H202" s="29"/>
      <c r="I202" s="29">
        <v>0</v>
      </c>
      <c r="J202" s="29">
        <v>0</v>
      </c>
      <c r="K202" s="29">
        <v>0</v>
      </c>
      <c r="L202" s="29">
        <v>0</v>
      </c>
    </row>
    <row r="203" spans="1:12" x14ac:dyDescent="0.3">
      <c r="A203" s="35">
        <v>2740</v>
      </c>
      <c r="B203" s="32" t="s">
        <v>12</v>
      </c>
      <c r="C203" s="32">
        <v>4</v>
      </c>
      <c r="D203" s="32">
        <v>0</v>
      </c>
      <c r="E203" s="5" t="s">
        <v>312</v>
      </c>
      <c r="F203" s="29">
        <f>SUM(F205)</f>
        <v>0</v>
      </c>
      <c r="G203" s="29">
        <f>SUM(G205)</f>
        <v>0</v>
      </c>
      <c r="H203" s="29">
        <f>SUM(H205)</f>
        <v>0</v>
      </c>
      <c r="I203" s="29">
        <v>0</v>
      </c>
      <c r="J203" s="29">
        <v>0</v>
      </c>
      <c r="K203" s="29">
        <v>0</v>
      </c>
      <c r="L203" s="29">
        <v>0</v>
      </c>
    </row>
    <row r="204" spans="1:12" s="36" customFormat="1" x14ac:dyDescent="0.3">
      <c r="A204" s="35"/>
      <c r="B204" s="32"/>
      <c r="C204" s="32"/>
      <c r="D204" s="32"/>
      <c r="E204" s="5" t="s">
        <v>156</v>
      </c>
      <c r="F204" s="29"/>
      <c r="G204" s="29"/>
      <c r="H204" s="29"/>
      <c r="I204" s="29"/>
      <c r="J204" s="29"/>
      <c r="K204" s="29"/>
      <c r="L204" s="29"/>
    </row>
    <row r="205" spans="1:12" x14ac:dyDescent="0.3">
      <c r="A205" s="35">
        <v>2741</v>
      </c>
      <c r="B205" s="32" t="s">
        <v>12</v>
      </c>
      <c r="C205" s="32">
        <v>4</v>
      </c>
      <c r="D205" s="32">
        <v>1</v>
      </c>
      <c r="E205" s="5" t="s">
        <v>312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2750</v>
      </c>
      <c r="B206" s="32" t="s">
        <v>12</v>
      </c>
      <c r="C206" s="32">
        <v>5</v>
      </c>
      <c r="D206" s="32">
        <v>0</v>
      </c>
      <c r="E206" s="5" t="s">
        <v>313</v>
      </c>
      <c r="F206" s="29">
        <f>SUM(F208)</f>
        <v>0</v>
      </c>
      <c r="G206" s="29">
        <f>SUM(G208)</f>
        <v>0</v>
      </c>
      <c r="H206" s="29">
        <f>SUM(H208)</f>
        <v>0</v>
      </c>
      <c r="I206" s="29">
        <v>0</v>
      </c>
      <c r="J206" s="29">
        <v>0</v>
      </c>
      <c r="K206" s="29">
        <v>0</v>
      </c>
      <c r="L206" s="29">
        <v>0</v>
      </c>
    </row>
    <row r="207" spans="1:12" s="36" customFormat="1" x14ac:dyDescent="0.3">
      <c r="A207" s="35"/>
      <c r="B207" s="32"/>
      <c r="C207" s="32"/>
      <c r="D207" s="32"/>
      <c r="E207" s="5" t="s">
        <v>156</v>
      </c>
      <c r="F207" s="29"/>
      <c r="G207" s="29"/>
      <c r="H207" s="29"/>
      <c r="I207" s="29"/>
      <c r="J207" s="29"/>
      <c r="K207" s="29"/>
      <c r="L207" s="29"/>
    </row>
    <row r="208" spans="1:12" ht="27" x14ac:dyDescent="0.3">
      <c r="A208" s="35">
        <v>2751</v>
      </c>
      <c r="B208" s="32" t="s">
        <v>12</v>
      </c>
      <c r="C208" s="32">
        <v>5</v>
      </c>
      <c r="D208" s="32">
        <v>1</v>
      </c>
      <c r="E208" s="5" t="s">
        <v>313</v>
      </c>
      <c r="F208" s="29">
        <f>SUM(G208:H208)</f>
        <v>0</v>
      </c>
      <c r="G208" s="29"/>
      <c r="H208" s="29"/>
      <c r="I208" s="29">
        <v>0</v>
      </c>
      <c r="J208" s="29">
        <v>0</v>
      </c>
      <c r="K208" s="29">
        <v>0</v>
      </c>
      <c r="L208" s="29">
        <v>0</v>
      </c>
    </row>
    <row r="209" spans="1:12" x14ac:dyDescent="0.3">
      <c r="A209" s="35">
        <v>2760</v>
      </c>
      <c r="B209" s="32" t="s">
        <v>12</v>
      </c>
      <c r="C209" s="32">
        <v>6</v>
      </c>
      <c r="D209" s="32">
        <v>0</v>
      </c>
      <c r="E209" s="5" t="s">
        <v>314</v>
      </c>
      <c r="F209" s="29">
        <f>SUM(F211:F212)</f>
        <v>0</v>
      </c>
      <c r="G209" s="29">
        <f>SUM(G211:G212)</f>
        <v>0</v>
      </c>
      <c r="H209" s="29">
        <f>SUM(H211:H212)</f>
        <v>0</v>
      </c>
      <c r="I209" s="29">
        <v>0</v>
      </c>
      <c r="J209" s="29">
        <v>0</v>
      </c>
      <c r="K209" s="29">
        <v>0</v>
      </c>
      <c r="L209" s="29">
        <v>0</v>
      </c>
    </row>
    <row r="210" spans="1:12" s="36" customFormat="1" x14ac:dyDescent="0.3">
      <c r="A210" s="35"/>
      <c r="B210" s="32"/>
      <c r="C210" s="32"/>
      <c r="D210" s="32"/>
      <c r="E210" s="5" t="s">
        <v>156</v>
      </c>
      <c r="F210" s="29"/>
      <c r="G210" s="29"/>
      <c r="H210" s="29"/>
      <c r="I210" s="29"/>
      <c r="J210" s="29"/>
      <c r="K210" s="29"/>
      <c r="L210" s="29"/>
    </row>
    <row r="211" spans="1:12" ht="27" x14ac:dyDescent="0.3">
      <c r="A211" s="35">
        <v>2761</v>
      </c>
      <c r="B211" s="32" t="s">
        <v>12</v>
      </c>
      <c r="C211" s="32">
        <v>6</v>
      </c>
      <c r="D211" s="32">
        <v>1</v>
      </c>
      <c r="E211" s="5" t="s">
        <v>315</v>
      </c>
      <c r="F211" s="29">
        <f>SUM(G211:H211)</f>
        <v>0</v>
      </c>
      <c r="G211" s="29"/>
      <c r="H211" s="29"/>
      <c r="I211" s="29">
        <v>0</v>
      </c>
      <c r="J211" s="29">
        <v>0</v>
      </c>
      <c r="K211" s="29">
        <v>0</v>
      </c>
      <c r="L211" s="29">
        <v>0</v>
      </c>
    </row>
    <row r="212" spans="1:12" x14ac:dyDescent="0.3">
      <c r="A212" s="35">
        <v>2762</v>
      </c>
      <c r="B212" s="32" t="s">
        <v>12</v>
      </c>
      <c r="C212" s="32">
        <v>6</v>
      </c>
      <c r="D212" s="32">
        <v>2</v>
      </c>
      <c r="E212" s="5" t="s">
        <v>314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s="33" customFormat="1" ht="40.5" x14ac:dyDescent="0.25">
      <c r="A213" s="35">
        <v>2800</v>
      </c>
      <c r="B213" s="32" t="s">
        <v>13</v>
      </c>
      <c r="C213" s="32">
        <v>0</v>
      </c>
      <c r="D213" s="32">
        <v>0</v>
      </c>
      <c r="E213" s="5" t="s">
        <v>316</v>
      </c>
      <c r="F213" s="29">
        <f>+F215+F218+F227+F232+F237+F240</f>
        <v>1420327.2000000002</v>
      </c>
      <c r="G213" s="29">
        <f t="shared" ref="G213:L213" si="14">+G215+G218+G227+G232+G237+G240</f>
        <v>1409627.2000000002</v>
      </c>
      <c r="H213" s="29">
        <f t="shared" si="14"/>
        <v>10700</v>
      </c>
      <c r="I213" s="29">
        <f t="shared" si="14"/>
        <v>351959.11269841273</v>
      </c>
      <c r="J213" s="29">
        <f t="shared" si="14"/>
        <v>724327.44761904748</v>
      </c>
      <c r="K213" s="29">
        <f t="shared" si="14"/>
        <v>1058369.4976190478</v>
      </c>
      <c r="L213" s="29">
        <f t="shared" si="14"/>
        <v>1420327.2000000002</v>
      </c>
    </row>
    <row r="214" spans="1:12" x14ac:dyDescent="0.3">
      <c r="A214" s="31"/>
      <c r="B214" s="32"/>
      <c r="C214" s="32"/>
      <c r="D214" s="32"/>
      <c r="E214" s="5" t="s">
        <v>154</v>
      </c>
      <c r="F214" s="29"/>
      <c r="G214" s="29"/>
      <c r="H214" s="29"/>
      <c r="I214" s="29"/>
      <c r="J214" s="29"/>
      <c r="K214" s="29"/>
      <c r="L214" s="29"/>
    </row>
    <row r="215" spans="1:12" x14ac:dyDescent="0.3">
      <c r="A215" s="35">
        <v>2810</v>
      </c>
      <c r="B215" s="32" t="s">
        <v>13</v>
      </c>
      <c r="C215" s="32">
        <v>1</v>
      </c>
      <c r="D215" s="32">
        <v>0</v>
      </c>
      <c r="E215" s="5" t="s">
        <v>317</v>
      </c>
      <c r="F215" s="29">
        <f>+F217</f>
        <v>636473.1</v>
      </c>
      <c r="G215" s="29">
        <f t="shared" ref="G215:L215" si="15">+G217</f>
        <v>636473.1</v>
      </c>
      <c r="H215" s="29"/>
      <c r="I215" s="29">
        <f t="shared" si="15"/>
        <v>156150.35793650791</v>
      </c>
      <c r="J215" s="29">
        <f t="shared" si="15"/>
        <v>336140.73809523805</v>
      </c>
      <c r="K215" s="29">
        <f t="shared" si="15"/>
        <v>481201.96309523832</v>
      </c>
      <c r="L215" s="29">
        <f t="shared" si="15"/>
        <v>636473.1</v>
      </c>
    </row>
    <row r="216" spans="1:12" s="36" customFormat="1" x14ac:dyDescent="0.3">
      <c r="A216" s="35"/>
      <c r="B216" s="32"/>
      <c r="C216" s="32"/>
      <c r="D216" s="32"/>
      <c r="E216" s="5" t="s">
        <v>156</v>
      </c>
      <c r="F216" s="29"/>
      <c r="G216" s="29"/>
      <c r="H216" s="29"/>
      <c r="I216" s="29"/>
      <c r="J216" s="29"/>
      <c r="K216" s="29"/>
      <c r="L216" s="29"/>
    </row>
    <row r="217" spans="1:12" x14ac:dyDescent="0.3">
      <c r="A217" s="35">
        <v>2811</v>
      </c>
      <c r="B217" s="32" t="s">
        <v>13</v>
      </c>
      <c r="C217" s="32">
        <v>1</v>
      </c>
      <c r="D217" s="32">
        <v>1</v>
      </c>
      <c r="E217" s="5" t="s">
        <v>317</v>
      </c>
      <c r="F217" s="29">
        <f>+'4.Gorcarakan ev tntesagitakan'!G541</f>
        <v>636473.1</v>
      </c>
      <c r="G217" s="29">
        <f>+'4.Gorcarakan ev tntesagitakan'!H541</f>
        <v>636473.1</v>
      </c>
      <c r="H217" s="29"/>
      <c r="I217" s="29">
        <f>+'4.Gorcarakan ev tntesagitakan'!J541</f>
        <v>156150.35793650791</v>
      </c>
      <c r="J217" s="29">
        <f>+'4.Gorcarakan ev tntesagitakan'!K541</f>
        <v>336140.73809523805</v>
      </c>
      <c r="K217" s="29">
        <f>+'4.Gorcarakan ev tntesagitakan'!L541</f>
        <v>481201.96309523832</v>
      </c>
      <c r="L217" s="29">
        <f>+'4.Gorcarakan ev tntesagitakan'!M541</f>
        <v>636473.1</v>
      </c>
    </row>
    <row r="218" spans="1:12" x14ac:dyDescent="0.3">
      <c r="A218" s="35">
        <v>2820</v>
      </c>
      <c r="B218" s="32" t="s">
        <v>13</v>
      </c>
      <c r="C218" s="32">
        <v>2</v>
      </c>
      <c r="D218" s="32">
        <v>0</v>
      </c>
      <c r="E218" s="5" t="s">
        <v>318</v>
      </c>
      <c r="F218" s="29">
        <f>+'4.Gorcarakan ev tntesagitakan'!G552</f>
        <v>731839.5</v>
      </c>
      <c r="G218" s="29">
        <f>+'4.Gorcarakan ev tntesagitakan'!H552</f>
        <v>721139.5</v>
      </c>
      <c r="H218" s="29">
        <f>+'4.Gorcarakan ev tntesagitakan'!I552</f>
        <v>10700</v>
      </c>
      <c r="I218" s="29">
        <f>+'4.Gorcarakan ev tntesagitakan'!J552</f>
        <v>182397.32936507938</v>
      </c>
      <c r="J218" s="29">
        <f>+'4.Gorcarakan ev tntesagitakan'!K552</f>
        <v>362178.45873015875</v>
      </c>
      <c r="K218" s="29">
        <f>+'4.Gorcarakan ev tntesagitakan'!L552</f>
        <v>543359.2837301587</v>
      </c>
      <c r="L218" s="29">
        <f>+'4.Gorcarakan ev tntesagitakan'!M552</f>
        <v>731839.5</v>
      </c>
    </row>
    <row r="219" spans="1:12" s="36" customFormat="1" x14ac:dyDescent="0.3">
      <c r="A219" s="35"/>
      <c r="B219" s="32"/>
      <c r="C219" s="32"/>
      <c r="D219" s="32"/>
      <c r="E219" s="5" t="s">
        <v>156</v>
      </c>
      <c r="F219" s="29"/>
      <c r="G219" s="29"/>
      <c r="H219" s="29"/>
      <c r="I219" s="29"/>
      <c r="J219" s="29"/>
      <c r="K219" s="29"/>
      <c r="L219" s="29"/>
    </row>
    <row r="220" spans="1:12" x14ac:dyDescent="0.3">
      <c r="A220" s="35">
        <v>2821</v>
      </c>
      <c r="B220" s="32" t="s">
        <v>13</v>
      </c>
      <c r="C220" s="32">
        <v>2</v>
      </c>
      <c r="D220" s="32">
        <v>1</v>
      </c>
      <c r="E220" s="5" t="s">
        <v>319</v>
      </c>
      <c r="F220" s="29">
        <f>+'4.Gorcarakan ev tntesagitakan'!G554</f>
        <v>57460.1</v>
      </c>
      <c r="G220" s="29">
        <f>+'4.Gorcarakan ev tntesagitakan'!H554</f>
        <v>57460.1</v>
      </c>
      <c r="H220" s="29"/>
      <c r="I220" s="29">
        <f>+'4.Gorcarakan ev tntesagitakan'!J554</f>
        <v>14233.488888888889</v>
      </c>
      <c r="J220" s="29">
        <f>+'4.Gorcarakan ev tntesagitakan'!K554</f>
        <v>28404.277777777777</v>
      </c>
      <c r="K220" s="29">
        <f>+'4.Gorcarakan ev tntesagitakan'!L554</f>
        <v>42603.62777777783</v>
      </c>
      <c r="L220" s="29">
        <f>+'4.Gorcarakan ev tntesagitakan'!M554</f>
        <v>57460.1</v>
      </c>
    </row>
    <row r="221" spans="1:12" x14ac:dyDescent="0.3">
      <c r="A221" s="35">
        <v>2822</v>
      </c>
      <c r="B221" s="32" t="s">
        <v>13</v>
      </c>
      <c r="C221" s="32">
        <v>2</v>
      </c>
      <c r="D221" s="32">
        <v>2</v>
      </c>
      <c r="E221" s="5" t="s">
        <v>320</v>
      </c>
      <c r="F221" s="29">
        <f>+'4.Gorcarakan ev tntesagitakan'!G560</f>
        <v>75321.7</v>
      </c>
      <c r="G221" s="29">
        <f>+'4.Gorcarakan ev tntesagitakan'!H560</f>
        <v>75321.7</v>
      </c>
      <c r="H221" s="29"/>
      <c r="I221" s="29">
        <f>+'4.Gorcarakan ev tntesagitakan'!J560</f>
        <v>19303.390476190478</v>
      </c>
      <c r="J221" s="29">
        <f>+'4.Gorcarakan ev tntesagitakan'!K560</f>
        <v>38235.680952380957</v>
      </c>
      <c r="K221" s="29">
        <f>+'4.Gorcarakan ev tntesagitakan'!L560</f>
        <v>55473.330952380937</v>
      </c>
      <c r="L221" s="29">
        <f>+'4.Gorcarakan ev tntesagitakan'!M560</f>
        <v>75321.7</v>
      </c>
    </row>
    <row r="222" spans="1:12" x14ac:dyDescent="0.3">
      <c r="A222" s="35">
        <v>2823</v>
      </c>
      <c r="B222" s="32" t="s">
        <v>13</v>
      </c>
      <c r="C222" s="32">
        <v>2</v>
      </c>
      <c r="D222" s="32">
        <v>3</v>
      </c>
      <c r="E222" s="5" t="s">
        <v>321</v>
      </c>
      <c r="F222" s="29">
        <f>+'4.Gorcarakan ev tntesagitakan'!G566</f>
        <v>586357.70000000007</v>
      </c>
      <c r="G222" s="29">
        <f>+'4.Gorcarakan ev tntesagitakan'!H566</f>
        <v>586357.70000000007</v>
      </c>
      <c r="H222" s="29"/>
      <c r="I222" s="29">
        <f>+'4.Gorcarakan ev tntesagitakan'!J566</f>
        <v>146523.14841269841</v>
      </c>
      <c r="J222" s="29">
        <f>+'4.Gorcarakan ev tntesagitakan'!K566</f>
        <v>290863.89682539681</v>
      </c>
      <c r="K222" s="29">
        <f>+'4.Gorcarakan ev tntesagitakan'!L566</f>
        <v>435032.72182539676</v>
      </c>
      <c r="L222" s="29">
        <f>+'4.Gorcarakan ev tntesagitakan'!M566</f>
        <v>586357.70000000007</v>
      </c>
    </row>
    <row r="223" spans="1:12" x14ac:dyDescent="0.3">
      <c r="A223" s="35">
        <v>2824</v>
      </c>
      <c r="B223" s="32" t="s">
        <v>13</v>
      </c>
      <c r="C223" s="32">
        <v>2</v>
      </c>
      <c r="D223" s="32">
        <v>4</v>
      </c>
      <c r="E223" s="5" t="s">
        <v>322</v>
      </c>
      <c r="F223" s="29">
        <f>SUM(G223:H223)</f>
        <v>0</v>
      </c>
      <c r="G223" s="29"/>
      <c r="H223" s="29"/>
      <c r="I223" s="29">
        <v>0</v>
      </c>
      <c r="J223" s="29">
        <v>0</v>
      </c>
      <c r="K223" s="29">
        <v>0</v>
      </c>
      <c r="L223" s="29">
        <v>0</v>
      </c>
    </row>
    <row r="224" spans="1:12" x14ac:dyDescent="0.3">
      <c r="A224" s="35">
        <v>2825</v>
      </c>
      <c r="B224" s="32" t="s">
        <v>13</v>
      </c>
      <c r="C224" s="32">
        <v>2</v>
      </c>
      <c r="D224" s="32">
        <v>5</v>
      </c>
      <c r="E224" s="5" t="s">
        <v>323</v>
      </c>
      <c r="F224" s="29">
        <f>SUM(G224:H224)</f>
        <v>0</v>
      </c>
      <c r="G224" s="29"/>
      <c r="H224" s="29"/>
      <c r="I224" s="29">
        <v>0</v>
      </c>
      <c r="J224" s="29">
        <v>0</v>
      </c>
      <c r="K224" s="29">
        <v>0</v>
      </c>
      <c r="L224" s="29">
        <v>0</v>
      </c>
    </row>
    <row r="225" spans="1:12" x14ac:dyDescent="0.3">
      <c r="A225" s="35">
        <v>2826</v>
      </c>
      <c r="B225" s="32" t="s">
        <v>13</v>
      </c>
      <c r="C225" s="32">
        <v>2</v>
      </c>
      <c r="D225" s="32">
        <v>6</v>
      </c>
      <c r="E225" s="5" t="s">
        <v>324</v>
      </c>
      <c r="F225" s="29">
        <f>SUM(G225:H225)</f>
        <v>0</v>
      </c>
      <c r="G225" s="29"/>
      <c r="H225" s="29"/>
      <c r="I225" s="29">
        <v>0</v>
      </c>
      <c r="J225" s="29">
        <v>0</v>
      </c>
      <c r="K225" s="29">
        <v>0</v>
      </c>
      <c r="L225" s="29">
        <v>0</v>
      </c>
    </row>
    <row r="226" spans="1:12" ht="27" x14ac:dyDescent="0.3">
      <c r="A226" s="35">
        <v>2827</v>
      </c>
      <c r="B226" s="32" t="s">
        <v>13</v>
      </c>
      <c r="C226" s="32">
        <v>2</v>
      </c>
      <c r="D226" s="32">
        <v>7</v>
      </c>
      <c r="E226" s="5" t="s">
        <v>325</v>
      </c>
      <c r="F226" s="29">
        <f>+'4.Gorcarakan ev tntesagitakan'!G585</f>
        <v>12700</v>
      </c>
      <c r="G226" s="29">
        <f>+'4.Gorcarakan ev tntesagitakan'!H585</f>
        <v>2000</v>
      </c>
      <c r="H226" s="29">
        <f>+'4.Gorcarakan ev tntesagitakan'!I585</f>
        <v>10700</v>
      </c>
      <c r="I226" s="29">
        <f>+'4.Gorcarakan ev tntesagitakan'!J585</f>
        <v>2337.301587301587</v>
      </c>
      <c r="J226" s="29">
        <f>+'4.Gorcarakan ev tntesagitakan'!K585</f>
        <v>4674.603174603174</v>
      </c>
      <c r="K226" s="29">
        <f>+'4.Gorcarakan ev tntesagitakan'!L585</f>
        <v>10249.603174603173</v>
      </c>
      <c r="L226" s="29">
        <f>+'4.Gorcarakan ev tntesagitakan'!M585</f>
        <v>12700</v>
      </c>
    </row>
    <row r="227" spans="1:12" ht="40.5" x14ac:dyDescent="0.3">
      <c r="A227" s="35">
        <v>2830</v>
      </c>
      <c r="B227" s="32" t="s">
        <v>13</v>
      </c>
      <c r="C227" s="32">
        <v>3</v>
      </c>
      <c r="D227" s="32">
        <v>0</v>
      </c>
      <c r="E227" s="5" t="s">
        <v>326</v>
      </c>
      <c r="F227" s="29">
        <f>SUM(F229:F231)</f>
        <v>0</v>
      </c>
      <c r="G227" s="29">
        <f>SUM(G229:G231)</f>
        <v>0</v>
      </c>
      <c r="H227" s="29">
        <f>SUM(H229:H231)</f>
        <v>0</v>
      </c>
      <c r="I227" s="29">
        <v>0</v>
      </c>
      <c r="J227" s="29">
        <v>0</v>
      </c>
      <c r="K227" s="29">
        <v>0</v>
      </c>
      <c r="L227" s="29">
        <v>0</v>
      </c>
    </row>
    <row r="228" spans="1:12" s="36" customFormat="1" x14ac:dyDescent="0.3">
      <c r="A228" s="35"/>
      <c r="B228" s="32"/>
      <c r="C228" s="32"/>
      <c r="D228" s="32"/>
      <c r="E228" s="5" t="s">
        <v>156</v>
      </c>
      <c r="F228" s="29"/>
      <c r="G228" s="29"/>
      <c r="H228" s="29"/>
      <c r="I228" s="29"/>
      <c r="J228" s="29"/>
      <c r="K228" s="29"/>
      <c r="L228" s="29"/>
    </row>
    <row r="229" spans="1:12" x14ac:dyDescent="0.3">
      <c r="A229" s="35">
        <v>2831</v>
      </c>
      <c r="B229" s="32" t="s">
        <v>13</v>
      </c>
      <c r="C229" s="32">
        <v>3</v>
      </c>
      <c r="D229" s="32">
        <v>1</v>
      </c>
      <c r="E229" s="5" t="s">
        <v>327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x14ac:dyDescent="0.3">
      <c r="A230" s="35">
        <v>2832</v>
      </c>
      <c r="B230" s="32" t="s">
        <v>13</v>
      </c>
      <c r="C230" s="32">
        <v>3</v>
      </c>
      <c r="D230" s="32">
        <v>2</v>
      </c>
      <c r="E230" s="5" t="s">
        <v>328</v>
      </c>
      <c r="F230" s="29">
        <f>SUM(G230:H230)</f>
        <v>0</v>
      </c>
      <c r="G230" s="29"/>
      <c r="H230" s="29"/>
      <c r="I230" s="29">
        <v>0</v>
      </c>
      <c r="J230" s="29">
        <v>0</v>
      </c>
      <c r="K230" s="29">
        <v>0</v>
      </c>
      <c r="L230" s="29">
        <v>0</v>
      </c>
    </row>
    <row r="231" spans="1:12" x14ac:dyDescent="0.3">
      <c r="A231" s="35">
        <v>2833</v>
      </c>
      <c r="B231" s="32" t="s">
        <v>13</v>
      </c>
      <c r="C231" s="32">
        <v>3</v>
      </c>
      <c r="D231" s="32">
        <v>3</v>
      </c>
      <c r="E231" s="5" t="s">
        <v>329</v>
      </c>
      <c r="F231" s="29">
        <f>SUM(G231:H231)</f>
        <v>0</v>
      </c>
      <c r="G231" s="29"/>
      <c r="H231" s="29"/>
      <c r="I231" s="29">
        <v>0</v>
      </c>
      <c r="J231" s="29">
        <v>0</v>
      </c>
      <c r="K231" s="29">
        <v>0</v>
      </c>
      <c r="L231" s="29">
        <v>0</v>
      </c>
    </row>
    <row r="232" spans="1:12" x14ac:dyDescent="0.3">
      <c r="A232" s="35">
        <v>2840</v>
      </c>
      <c r="B232" s="32" t="s">
        <v>13</v>
      </c>
      <c r="C232" s="32">
        <v>4</v>
      </c>
      <c r="D232" s="32">
        <v>0</v>
      </c>
      <c r="E232" s="5" t="s">
        <v>330</v>
      </c>
      <c r="F232" s="29">
        <f>+F235</f>
        <v>21200</v>
      </c>
      <c r="G232" s="29">
        <f t="shared" ref="G232:L232" si="16">+G235</f>
        <v>21200</v>
      </c>
      <c r="H232" s="29">
        <f t="shared" si="16"/>
        <v>0</v>
      </c>
      <c r="I232" s="29">
        <f t="shared" si="16"/>
        <v>5215.8730158730159</v>
      </c>
      <c r="J232" s="29">
        <f t="shared" si="16"/>
        <v>10431.746031746001</v>
      </c>
      <c r="K232" s="29">
        <f t="shared" si="16"/>
        <v>10731.746031746001</v>
      </c>
      <c r="L232" s="29">
        <f t="shared" si="16"/>
        <v>21200</v>
      </c>
    </row>
    <row r="233" spans="1:12" s="36" customFormat="1" x14ac:dyDescent="0.3">
      <c r="A233" s="35"/>
      <c r="B233" s="32"/>
      <c r="C233" s="32"/>
      <c r="D233" s="32"/>
      <c r="E233" s="5" t="s">
        <v>156</v>
      </c>
      <c r="F233" s="29"/>
      <c r="G233" s="29"/>
      <c r="H233" s="29"/>
      <c r="I233" s="29"/>
      <c r="J233" s="29"/>
      <c r="K233" s="29"/>
      <c r="L233" s="29"/>
    </row>
    <row r="234" spans="1:12" x14ac:dyDescent="0.3">
      <c r="A234" s="35">
        <v>2841</v>
      </c>
      <c r="B234" s="32" t="s">
        <v>13</v>
      </c>
      <c r="C234" s="32">
        <v>4</v>
      </c>
      <c r="D234" s="32">
        <v>1</v>
      </c>
      <c r="E234" s="5" t="s">
        <v>331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ht="27" x14ac:dyDescent="0.3">
      <c r="A235" s="35">
        <v>2842</v>
      </c>
      <c r="B235" s="32" t="s">
        <v>13</v>
      </c>
      <c r="C235" s="32">
        <v>4</v>
      </c>
      <c r="D235" s="32">
        <v>2</v>
      </c>
      <c r="E235" s="5" t="s">
        <v>332</v>
      </c>
      <c r="F235" s="29">
        <f>+'4.Gorcarakan ev tntesagitakan'!G612</f>
        <v>21200</v>
      </c>
      <c r="G235" s="29">
        <f>+'4.Gorcarakan ev tntesagitakan'!H612</f>
        <v>21200</v>
      </c>
      <c r="H235" s="29">
        <f>+'4.Gorcarakan ev tntesagitakan'!I612</f>
        <v>0</v>
      </c>
      <c r="I235" s="29">
        <f>+'4.Gorcarakan ev tntesagitakan'!J612</f>
        <v>5215.8730158730159</v>
      </c>
      <c r="J235" s="29">
        <f>+'4.Gorcarakan ev tntesagitakan'!K612</f>
        <v>10431.746031746001</v>
      </c>
      <c r="K235" s="29">
        <f>+'4.Gorcarakan ev tntesagitakan'!L612</f>
        <v>10731.746031746001</v>
      </c>
      <c r="L235" s="29">
        <f>+'4.Gorcarakan ev tntesagitakan'!M612</f>
        <v>21200</v>
      </c>
    </row>
    <row r="236" spans="1:12" x14ac:dyDescent="0.3">
      <c r="A236" s="35">
        <v>2843</v>
      </c>
      <c r="B236" s="32" t="s">
        <v>13</v>
      </c>
      <c r="C236" s="32">
        <v>4</v>
      </c>
      <c r="D236" s="32">
        <v>3</v>
      </c>
      <c r="E236" s="5" t="s">
        <v>330</v>
      </c>
      <c r="F236" s="29">
        <f>SUM(G236:H236)</f>
        <v>0</v>
      </c>
      <c r="G236" s="29"/>
      <c r="H236" s="29"/>
      <c r="I236" s="29">
        <v>0</v>
      </c>
      <c r="J236" s="29">
        <v>0</v>
      </c>
      <c r="K236" s="29">
        <v>0</v>
      </c>
      <c r="L236" s="29">
        <v>0</v>
      </c>
    </row>
    <row r="237" spans="1:12" ht="27" x14ac:dyDescent="0.3">
      <c r="A237" s="35">
        <v>2850</v>
      </c>
      <c r="B237" s="32" t="s">
        <v>13</v>
      </c>
      <c r="C237" s="32">
        <v>5</v>
      </c>
      <c r="D237" s="32">
        <v>0</v>
      </c>
      <c r="E237" s="6" t="s">
        <v>333</v>
      </c>
      <c r="F237" s="29">
        <f>SUM(F239)</f>
        <v>0</v>
      </c>
      <c r="G237" s="29">
        <f>SUM(G239)</f>
        <v>0</v>
      </c>
      <c r="H237" s="29">
        <f>SUM(H239)</f>
        <v>0</v>
      </c>
      <c r="I237" s="29">
        <v>0</v>
      </c>
      <c r="J237" s="29">
        <v>0</v>
      </c>
      <c r="K237" s="29">
        <v>0</v>
      </c>
      <c r="L237" s="29">
        <v>0</v>
      </c>
    </row>
    <row r="238" spans="1:12" s="36" customFormat="1" x14ac:dyDescent="0.3">
      <c r="A238" s="35"/>
      <c r="B238" s="32"/>
      <c r="C238" s="32"/>
      <c r="D238" s="32"/>
      <c r="E238" s="5" t="s">
        <v>156</v>
      </c>
      <c r="F238" s="29"/>
      <c r="G238" s="29"/>
      <c r="H238" s="29"/>
      <c r="I238" s="29"/>
      <c r="J238" s="29"/>
      <c r="K238" s="29"/>
      <c r="L238" s="29"/>
    </row>
    <row r="239" spans="1:12" ht="27" x14ac:dyDescent="0.3">
      <c r="A239" s="35">
        <v>2851</v>
      </c>
      <c r="B239" s="32" t="s">
        <v>13</v>
      </c>
      <c r="C239" s="32">
        <v>5</v>
      </c>
      <c r="D239" s="32">
        <v>1</v>
      </c>
      <c r="E239" s="6" t="s">
        <v>333</v>
      </c>
      <c r="F239" s="29">
        <f>SUM(G239:H239)</f>
        <v>0</v>
      </c>
      <c r="G239" s="29"/>
      <c r="H239" s="29"/>
      <c r="I239" s="29">
        <v>0</v>
      </c>
      <c r="J239" s="29">
        <v>0</v>
      </c>
      <c r="K239" s="29">
        <v>0</v>
      </c>
      <c r="L239" s="29">
        <v>0</v>
      </c>
    </row>
    <row r="240" spans="1:12" ht="27" x14ac:dyDescent="0.3">
      <c r="A240" s="35">
        <v>2860</v>
      </c>
      <c r="B240" s="32" t="s">
        <v>13</v>
      </c>
      <c r="C240" s="32">
        <v>6</v>
      </c>
      <c r="D240" s="32">
        <v>0</v>
      </c>
      <c r="E240" s="6" t="s">
        <v>334</v>
      </c>
      <c r="F240" s="29">
        <f>+F242</f>
        <v>30814.6</v>
      </c>
      <c r="G240" s="29">
        <f t="shared" ref="G240:L240" si="17">+G242</f>
        <v>30814.6</v>
      </c>
      <c r="H240" s="29">
        <f t="shared" si="17"/>
        <v>0</v>
      </c>
      <c r="I240" s="29">
        <f t="shared" si="17"/>
        <v>8195.5523809523802</v>
      </c>
      <c r="J240" s="29">
        <f t="shared" si="17"/>
        <v>15576.504761904762</v>
      </c>
      <c r="K240" s="29">
        <f t="shared" si="17"/>
        <v>23076.504761904762</v>
      </c>
      <c r="L240" s="29">
        <f t="shared" si="17"/>
        <v>30814.6</v>
      </c>
    </row>
    <row r="241" spans="1:12" s="36" customFormat="1" x14ac:dyDescent="0.3">
      <c r="A241" s="35"/>
      <c r="B241" s="32"/>
      <c r="C241" s="32"/>
      <c r="D241" s="32"/>
      <c r="E241" s="5" t="s">
        <v>156</v>
      </c>
      <c r="F241" s="29"/>
      <c r="G241" s="29"/>
      <c r="H241" s="29"/>
      <c r="I241" s="29"/>
      <c r="J241" s="29"/>
      <c r="K241" s="29"/>
      <c r="L241" s="29"/>
    </row>
    <row r="242" spans="1:12" ht="27" x14ac:dyDescent="0.3">
      <c r="A242" s="35">
        <v>2861</v>
      </c>
      <c r="B242" s="32" t="s">
        <v>13</v>
      </c>
      <c r="C242" s="32">
        <v>6</v>
      </c>
      <c r="D242" s="32">
        <v>1</v>
      </c>
      <c r="E242" s="6" t="s">
        <v>334</v>
      </c>
      <c r="F242" s="29">
        <f>+'4.Gorcarakan ev tntesagitakan'!G628</f>
        <v>30814.6</v>
      </c>
      <c r="G242" s="29">
        <f>+'4.Gorcarakan ev tntesagitakan'!H628</f>
        <v>30814.6</v>
      </c>
      <c r="H242" s="29"/>
      <c r="I242" s="29">
        <f>+'4.Gorcarakan ev tntesagitakan'!J628</f>
        <v>8195.5523809523802</v>
      </c>
      <c r="J242" s="29">
        <f>+'4.Gorcarakan ev tntesagitakan'!K628</f>
        <v>15576.504761904762</v>
      </c>
      <c r="K242" s="29">
        <f>+'4.Gorcarakan ev tntesagitakan'!L628</f>
        <v>23076.504761904762</v>
      </c>
      <c r="L242" s="29">
        <f>+'4.Gorcarakan ev tntesagitakan'!M628</f>
        <v>30814.6</v>
      </c>
    </row>
    <row r="243" spans="1:12" s="33" customFormat="1" ht="40.5" x14ac:dyDescent="0.25">
      <c r="A243" s="35">
        <v>2900</v>
      </c>
      <c r="B243" s="32" t="s">
        <v>14</v>
      </c>
      <c r="C243" s="32">
        <v>0</v>
      </c>
      <c r="D243" s="32">
        <v>0</v>
      </c>
      <c r="E243" s="5" t="s">
        <v>335</v>
      </c>
      <c r="F243" s="29">
        <f>+F245+F249+F253+F257+F261+F265+F268+F271</f>
        <v>826161.88399999996</v>
      </c>
      <c r="G243" s="29">
        <f t="shared" ref="G243:L243" si="18">+G245+G249+G253+G257+G261+G265+G268+G271</f>
        <v>826161.88399999996</v>
      </c>
      <c r="H243" s="29">
        <f t="shared" si="18"/>
        <v>0</v>
      </c>
      <c r="I243" s="29">
        <f t="shared" si="18"/>
        <v>214218.68971428575</v>
      </c>
      <c r="J243" s="29">
        <f t="shared" si="18"/>
        <v>415210.67942857149</v>
      </c>
      <c r="K243" s="29">
        <f t="shared" si="18"/>
        <v>615444.47542857146</v>
      </c>
      <c r="L243" s="29">
        <f t="shared" si="18"/>
        <v>826161.88399999996</v>
      </c>
    </row>
    <row r="244" spans="1:12" x14ac:dyDescent="0.3">
      <c r="A244" s="31"/>
      <c r="B244" s="32"/>
      <c r="C244" s="32"/>
      <c r="D244" s="32"/>
      <c r="E244" s="5" t="s">
        <v>154</v>
      </c>
      <c r="F244" s="29"/>
      <c r="G244" s="29"/>
      <c r="H244" s="29"/>
      <c r="I244" s="29">
        <v>0</v>
      </c>
      <c r="J244" s="29">
        <v>0</v>
      </c>
      <c r="K244" s="29">
        <v>0</v>
      </c>
      <c r="L244" s="29">
        <v>0</v>
      </c>
    </row>
    <row r="245" spans="1:12" ht="27" x14ac:dyDescent="0.3">
      <c r="A245" s="35">
        <v>2910</v>
      </c>
      <c r="B245" s="32" t="s">
        <v>14</v>
      </c>
      <c r="C245" s="32">
        <v>1</v>
      </c>
      <c r="D245" s="32">
        <v>0</v>
      </c>
      <c r="E245" s="5" t="s">
        <v>336</v>
      </c>
      <c r="F245" s="29">
        <f>+F247</f>
        <v>779947.18400000001</v>
      </c>
      <c r="G245" s="29">
        <f t="shared" ref="G245:L245" si="19">+G247</f>
        <v>779947.18400000001</v>
      </c>
      <c r="H245" s="29">
        <f t="shared" si="19"/>
        <v>0</v>
      </c>
      <c r="I245" s="29">
        <f t="shared" si="19"/>
        <v>202197.95796825399</v>
      </c>
      <c r="J245" s="29">
        <f t="shared" si="19"/>
        <v>392031.91593650798</v>
      </c>
      <c r="K245" s="29">
        <f t="shared" si="19"/>
        <v>580927.71193650796</v>
      </c>
      <c r="L245" s="29">
        <f t="shared" si="19"/>
        <v>779947.18400000001</v>
      </c>
    </row>
    <row r="246" spans="1:12" s="36" customFormat="1" x14ac:dyDescent="0.3">
      <c r="A246" s="35"/>
      <c r="B246" s="32"/>
      <c r="C246" s="32"/>
      <c r="D246" s="32"/>
      <c r="E246" s="5" t="s">
        <v>156</v>
      </c>
      <c r="F246" s="29"/>
      <c r="G246" s="29"/>
      <c r="H246" s="29"/>
      <c r="I246" s="29"/>
      <c r="J246" s="29"/>
      <c r="K246" s="29"/>
      <c r="L246" s="29"/>
    </row>
    <row r="247" spans="1:12" x14ac:dyDescent="0.3">
      <c r="A247" s="35">
        <v>2911</v>
      </c>
      <c r="B247" s="32" t="s">
        <v>14</v>
      </c>
      <c r="C247" s="32">
        <v>1</v>
      </c>
      <c r="D247" s="32">
        <v>1</v>
      </c>
      <c r="E247" s="5" t="s">
        <v>337</v>
      </c>
      <c r="F247" s="29">
        <f>+'4.Gorcarakan ev tntesagitakan'!G639</f>
        <v>779947.18400000001</v>
      </c>
      <c r="G247" s="29">
        <f>+'4.Gorcarakan ev tntesagitakan'!H639</f>
        <v>779947.18400000001</v>
      </c>
      <c r="H247" s="29">
        <f>+'4.Gorcarakan ev tntesagitakan'!I639</f>
        <v>0</v>
      </c>
      <c r="I247" s="29">
        <f>+'4.Gorcarakan ev tntesagitakan'!J639</f>
        <v>202197.95796825399</v>
      </c>
      <c r="J247" s="29">
        <f>+'4.Gorcarakan ev tntesagitakan'!K639</f>
        <v>392031.91593650798</v>
      </c>
      <c r="K247" s="29">
        <f>+'4.Gorcarakan ev tntesagitakan'!L639</f>
        <v>580927.71193650796</v>
      </c>
      <c r="L247" s="29">
        <f>+'4.Gorcarakan ev tntesagitakan'!M639</f>
        <v>779947.18400000001</v>
      </c>
    </row>
    <row r="248" spans="1:12" x14ac:dyDescent="0.3">
      <c r="A248" s="35">
        <v>2912</v>
      </c>
      <c r="B248" s="32" t="s">
        <v>14</v>
      </c>
      <c r="C248" s="32">
        <v>1</v>
      </c>
      <c r="D248" s="32">
        <v>2</v>
      </c>
      <c r="E248" s="5" t="s">
        <v>338</v>
      </c>
      <c r="F248" s="29">
        <f>SUM(G248:H248)</f>
        <v>0</v>
      </c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x14ac:dyDescent="0.3">
      <c r="A249" s="35">
        <v>2920</v>
      </c>
      <c r="B249" s="32" t="s">
        <v>14</v>
      </c>
      <c r="C249" s="32">
        <v>2</v>
      </c>
      <c r="D249" s="32">
        <v>0</v>
      </c>
      <c r="E249" s="5" t="s">
        <v>339</v>
      </c>
      <c r="F249" s="29">
        <f>SUM(F251:F252)</f>
        <v>0</v>
      </c>
      <c r="G249" s="29">
        <f>SUM(G251:G252)</f>
        <v>0</v>
      </c>
      <c r="H249" s="29">
        <f>SUM(H251:H252)</f>
        <v>0</v>
      </c>
      <c r="I249" s="29">
        <v>0</v>
      </c>
      <c r="J249" s="29">
        <v>0</v>
      </c>
      <c r="K249" s="29">
        <v>0</v>
      </c>
      <c r="L249" s="29">
        <v>0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2921</v>
      </c>
      <c r="B251" s="32" t="s">
        <v>14</v>
      </c>
      <c r="C251" s="32">
        <v>2</v>
      </c>
      <c r="D251" s="32">
        <v>1</v>
      </c>
      <c r="E251" s="5" t="s">
        <v>340</v>
      </c>
      <c r="F251" s="29">
        <f>SUM(G251:H251)</f>
        <v>0</v>
      </c>
      <c r="G251" s="29"/>
      <c r="H251" s="29"/>
      <c r="I251" s="29">
        <v>0</v>
      </c>
      <c r="J251" s="29">
        <v>0</v>
      </c>
      <c r="K251" s="29">
        <v>0</v>
      </c>
      <c r="L251" s="29">
        <v>0</v>
      </c>
    </row>
    <row r="252" spans="1:12" x14ac:dyDescent="0.3">
      <c r="A252" s="35">
        <v>2922</v>
      </c>
      <c r="B252" s="32" t="s">
        <v>14</v>
      </c>
      <c r="C252" s="32">
        <v>2</v>
      </c>
      <c r="D252" s="32">
        <v>2</v>
      </c>
      <c r="E252" s="5" t="s">
        <v>341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ht="40.5" x14ac:dyDescent="0.3">
      <c r="A253" s="35">
        <v>2930</v>
      </c>
      <c r="B253" s="32" t="s">
        <v>14</v>
      </c>
      <c r="C253" s="32">
        <v>3</v>
      </c>
      <c r="D253" s="32">
        <v>0</v>
      </c>
      <c r="E253" s="5" t="s">
        <v>342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ht="27" x14ac:dyDescent="0.3">
      <c r="A255" s="35">
        <v>2931</v>
      </c>
      <c r="B255" s="32" t="s">
        <v>14</v>
      </c>
      <c r="C255" s="32">
        <v>3</v>
      </c>
      <c r="D255" s="32">
        <v>1</v>
      </c>
      <c r="E255" s="5" t="s">
        <v>343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2932</v>
      </c>
      <c r="B256" s="32" t="s">
        <v>14</v>
      </c>
      <c r="C256" s="32">
        <v>3</v>
      </c>
      <c r="D256" s="32">
        <v>2</v>
      </c>
      <c r="E256" s="5" t="s">
        <v>344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x14ac:dyDescent="0.3">
      <c r="A257" s="35">
        <v>2940</v>
      </c>
      <c r="B257" s="32" t="s">
        <v>14</v>
      </c>
      <c r="C257" s="32">
        <v>4</v>
      </c>
      <c r="D257" s="32">
        <v>0</v>
      </c>
      <c r="E257" s="5" t="s">
        <v>345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x14ac:dyDescent="0.3">
      <c r="A259" s="35">
        <v>2941</v>
      </c>
      <c r="B259" s="32" t="s">
        <v>14</v>
      </c>
      <c r="C259" s="32">
        <v>4</v>
      </c>
      <c r="D259" s="32">
        <v>1</v>
      </c>
      <c r="E259" s="5" t="s">
        <v>346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2942</v>
      </c>
      <c r="B260" s="32" t="s">
        <v>14</v>
      </c>
      <c r="C260" s="32">
        <v>4</v>
      </c>
      <c r="D260" s="32">
        <v>2</v>
      </c>
      <c r="E260" s="5" t="s">
        <v>347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2950</v>
      </c>
      <c r="B261" s="32" t="s">
        <v>14</v>
      </c>
      <c r="C261" s="32">
        <v>5</v>
      </c>
      <c r="D261" s="32">
        <v>0</v>
      </c>
      <c r="E261" s="5" t="s">
        <v>348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2951</v>
      </c>
      <c r="B263" s="32" t="s">
        <v>14</v>
      </c>
      <c r="C263" s="32">
        <v>5</v>
      </c>
      <c r="D263" s="32">
        <v>1</v>
      </c>
      <c r="E263" s="5" t="s">
        <v>349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2952</v>
      </c>
      <c r="B264" s="32" t="s">
        <v>14</v>
      </c>
      <c r="C264" s="32">
        <v>5</v>
      </c>
      <c r="D264" s="32">
        <v>2</v>
      </c>
      <c r="E264" s="5" t="s">
        <v>350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ht="27" x14ac:dyDescent="0.3">
      <c r="A265" s="35">
        <v>2960</v>
      </c>
      <c r="B265" s="32" t="s">
        <v>14</v>
      </c>
      <c r="C265" s="32">
        <v>6</v>
      </c>
      <c r="D265" s="32">
        <v>0</v>
      </c>
      <c r="E265" s="5" t="s">
        <v>351</v>
      </c>
      <c r="F265" s="29">
        <f>+F267</f>
        <v>46214.7</v>
      </c>
      <c r="G265" s="29">
        <f t="shared" ref="G265:L265" si="20">+G267</f>
        <v>46214.7</v>
      </c>
      <c r="H265" s="29">
        <f t="shared" si="20"/>
        <v>0</v>
      </c>
      <c r="I265" s="29">
        <f t="shared" si="20"/>
        <v>12020.731746031746</v>
      </c>
      <c r="J265" s="29">
        <f t="shared" si="20"/>
        <v>23178.763492063492</v>
      </c>
      <c r="K265" s="29">
        <f t="shared" si="20"/>
        <v>34516.763492063488</v>
      </c>
      <c r="L265" s="29">
        <f t="shared" si="20"/>
        <v>46214.7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ht="27" x14ac:dyDescent="0.3">
      <c r="A267" s="37">
        <v>2961</v>
      </c>
      <c r="B267" s="32" t="s">
        <v>14</v>
      </c>
      <c r="C267" s="32">
        <v>6</v>
      </c>
      <c r="D267" s="32">
        <v>1</v>
      </c>
      <c r="E267" s="5" t="s">
        <v>351</v>
      </c>
      <c r="F267" s="29">
        <f>+'4.Gorcarakan ev tntesagitakan'!G690</f>
        <v>46214.7</v>
      </c>
      <c r="G267" s="29">
        <f>+'4.Gorcarakan ev tntesagitakan'!H690</f>
        <v>46214.7</v>
      </c>
      <c r="H267" s="29">
        <f>+'4.Gorcarakan ev tntesagitakan'!I690</f>
        <v>0</v>
      </c>
      <c r="I267" s="29">
        <f>+'4.Gorcarakan ev tntesagitakan'!J690</f>
        <v>12020.731746031746</v>
      </c>
      <c r="J267" s="29">
        <f>+'4.Gorcarakan ev tntesagitakan'!K690</f>
        <v>23178.763492063492</v>
      </c>
      <c r="K267" s="29">
        <f>+'4.Gorcarakan ev tntesagitakan'!L690</f>
        <v>34516.763492063488</v>
      </c>
      <c r="L267" s="29">
        <f>+'4.Gorcarakan ev tntesagitakan'!M690</f>
        <v>46214.7</v>
      </c>
    </row>
    <row r="268" spans="1:12" ht="27" x14ac:dyDescent="0.3">
      <c r="A268" s="37">
        <v>2970</v>
      </c>
      <c r="B268" s="32" t="s">
        <v>14</v>
      </c>
      <c r="C268" s="32">
        <v>7</v>
      </c>
      <c r="D268" s="32">
        <v>0</v>
      </c>
      <c r="E268" s="5" t="s">
        <v>352</v>
      </c>
      <c r="F268" s="29">
        <f>SUM(F270)</f>
        <v>0</v>
      </c>
      <c r="G268" s="29">
        <f>SUM(G270)</f>
        <v>0</v>
      </c>
      <c r="H268" s="29">
        <f>SUM(H270)</f>
        <v>0</v>
      </c>
      <c r="I268" s="29">
        <v>0</v>
      </c>
      <c r="J268" s="29">
        <v>0</v>
      </c>
      <c r="K268" s="29">
        <v>0</v>
      </c>
      <c r="L268" s="29">
        <v>0</v>
      </c>
    </row>
    <row r="269" spans="1:12" s="36" customFormat="1" x14ac:dyDescent="0.3">
      <c r="A269" s="37"/>
      <c r="B269" s="32"/>
      <c r="C269" s="32"/>
      <c r="D269" s="32"/>
      <c r="E269" s="5" t="s">
        <v>156</v>
      </c>
      <c r="F269" s="29"/>
      <c r="G269" s="29"/>
      <c r="H269" s="29"/>
      <c r="I269" s="29"/>
      <c r="J269" s="29"/>
      <c r="K269" s="29"/>
      <c r="L269" s="29"/>
    </row>
    <row r="270" spans="1:12" ht="27" x14ac:dyDescent="0.3">
      <c r="A270" s="37">
        <v>2971</v>
      </c>
      <c r="B270" s="32" t="s">
        <v>14</v>
      </c>
      <c r="C270" s="32">
        <v>7</v>
      </c>
      <c r="D270" s="32">
        <v>1</v>
      </c>
      <c r="E270" s="5" t="s">
        <v>352</v>
      </c>
      <c r="F270" s="29">
        <f>SUM(G270:H270)</f>
        <v>0</v>
      </c>
      <c r="G270" s="29"/>
      <c r="H270" s="29"/>
      <c r="I270" s="29">
        <v>0</v>
      </c>
      <c r="J270" s="29">
        <v>0</v>
      </c>
      <c r="K270" s="29">
        <v>0</v>
      </c>
      <c r="L270" s="29">
        <v>0</v>
      </c>
    </row>
    <row r="271" spans="1:12" x14ac:dyDescent="0.3">
      <c r="A271" s="37">
        <v>2980</v>
      </c>
      <c r="B271" s="32" t="s">
        <v>14</v>
      </c>
      <c r="C271" s="32">
        <v>8</v>
      </c>
      <c r="D271" s="32">
        <v>0</v>
      </c>
      <c r="E271" s="5" t="s">
        <v>353</v>
      </c>
      <c r="F271" s="29">
        <f>SUM(F273)</f>
        <v>0</v>
      </c>
      <c r="G271" s="29">
        <f>SUM(G273)</f>
        <v>0</v>
      </c>
      <c r="H271" s="29">
        <f>SUM(H273)</f>
        <v>0</v>
      </c>
      <c r="I271" s="29">
        <v>0</v>
      </c>
      <c r="J271" s="29">
        <v>0</v>
      </c>
      <c r="K271" s="29">
        <v>0</v>
      </c>
      <c r="L271" s="29">
        <v>0</v>
      </c>
    </row>
    <row r="272" spans="1:12" s="36" customFormat="1" x14ac:dyDescent="0.3">
      <c r="A272" s="37"/>
      <c r="B272" s="32"/>
      <c r="C272" s="32"/>
      <c r="D272" s="32"/>
      <c r="E272" s="5" t="s">
        <v>156</v>
      </c>
      <c r="F272" s="29"/>
      <c r="G272" s="29"/>
      <c r="H272" s="29"/>
      <c r="I272" s="29"/>
      <c r="J272" s="29"/>
      <c r="K272" s="29"/>
      <c r="L272" s="29"/>
    </row>
    <row r="273" spans="1:12" x14ac:dyDescent="0.3">
      <c r="A273" s="37">
        <v>2981</v>
      </c>
      <c r="B273" s="32" t="s">
        <v>14</v>
      </c>
      <c r="C273" s="32">
        <v>8</v>
      </c>
      <c r="D273" s="32">
        <v>1</v>
      </c>
      <c r="E273" s="5" t="s">
        <v>353</v>
      </c>
      <c r="F273" s="29">
        <f>SUM(G273:H273)</f>
        <v>0</v>
      </c>
      <c r="G273" s="29"/>
      <c r="H273" s="29"/>
      <c r="I273" s="29">
        <v>0</v>
      </c>
      <c r="J273" s="29">
        <v>0</v>
      </c>
      <c r="K273" s="29">
        <v>0</v>
      </c>
      <c r="L273" s="29">
        <v>0</v>
      </c>
    </row>
    <row r="274" spans="1:12" s="33" customFormat="1" ht="40.5" x14ac:dyDescent="0.25">
      <c r="A274" s="37">
        <v>3000</v>
      </c>
      <c r="B274" s="32" t="s">
        <v>15</v>
      </c>
      <c r="C274" s="32">
        <v>0</v>
      </c>
      <c r="D274" s="32">
        <v>0</v>
      </c>
      <c r="E274" s="5" t="s">
        <v>354</v>
      </c>
      <c r="F274" s="29">
        <f>+F276+F280+F283+F286+F289+F292+F295+F298+F302</f>
        <v>57677</v>
      </c>
      <c r="G274" s="29">
        <f t="shared" ref="G274:L274" si="21">+G276+G280+G283+G286+G289+G292+G295+G298+G302</f>
        <v>57677</v>
      </c>
      <c r="H274" s="29">
        <f t="shared" si="21"/>
        <v>0</v>
      </c>
      <c r="I274" s="29">
        <f t="shared" si="21"/>
        <v>18347.634920634937</v>
      </c>
      <c r="J274" s="29">
        <f t="shared" si="21"/>
        <v>27824.301587301601</v>
      </c>
      <c r="K274" s="29">
        <f>+K276+K280+K283+K286+K289+K292+K295+K298+K302</f>
        <v>50903.5873015873</v>
      </c>
      <c r="L274" s="29">
        <f t="shared" si="21"/>
        <v>57677</v>
      </c>
    </row>
    <row r="275" spans="1:12" x14ac:dyDescent="0.3">
      <c r="A275" s="37"/>
      <c r="B275" s="32"/>
      <c r="C275" s="32"/>
      <c r="D275" s="32"/>
      <c r="E275" s="5" t="s">
        <v>154</v>
      </c>
      <c r="F275" s="29"/>
      <c r="G275" s="29"/>
      <c r="H275" s="29"/>
      <c r="I275" s="29"/>
      <c r="J275" s="29"/>
      <c r="K275" s="29"/>
      <c r="L275" s="29"/>
    </row>
    <row r="276" spans="1:12" x14ac:dyDescent="0.3">
      <c r="A276" s="37">
        <v>3010</v>
      </c>
      <c r="B276" s="32" t="s">
        <v>15</v>
      </c>
      <c r="C276" s="32">
        <v>1</v>
      </c>
      <c r="D276" s="32">
        <v>0</v>
      </c>
      <c r="E276" s="5" t="s">
        <v>355</v>
      </c>
      <c r="F276" s="29">
        <f>SUM(F278:F279)</f>
        <v>0</v>
      </c>
      <c r="G276" s="29">
        <f>SUM(G278:G279)</f>
        <v>0</v>
      </c>
      <c r="H276" s="29">
        <f>SUM(H278:H279)</f>
        <v>0</v>
      </c>
      <c r="I276" s="29">
        <v>0</v>
      </c>
      <c r="J276" s="29">
        <v>0</v>
      </c>
      <c r="K276" s="29">
        <v>0</v>
      </c>
      <c r="L276" s="29">
        <v>0</v>
      </c>
    </row>
    <row r="277" spans="1:12" s="36" customFormat="1" x14ac:dyDescent="0.3">
      <c r="A277" s="37"/>
      <c r="B277" s="32"/>
      <c r="C277" s="32"/>
      <c r="D277" s="32"/>
      <c r="E277" s="5" t="s">
        <v>156</v>
      </c>
      <c r="F277" s="29"/>
      <c r="G277" s="29"/>
      <c r="H277" s="29"/>
      <c r="I277" s="29"/>
      <c r="J277" s="29"/>
      <c r="K277" s="29"/>
      <c r="L277" s="29"/>
    </row>
    <row r="278" spans="1:12" x14ac:dyDescent="0.3">
      <c r="A278" s="37">
        <v>3011</v>
      </c>
      <c r="B278" s="32" t="s">
        <v>15</v>
      </c>
      <c r="C278" s="32">
        <v>1</v>
      </c>
      <c r="D278" s="32">
        <v>1</v>
      </c>
      <c r="E278" s="5" t="s">
        <v>356</v>
      </c>
      <c r="F278" s="29">
        <f>SUM(G278:H278)</f>
        <v>0</v>
      </c>
      <c r="G278" s="29"/>
      <c r="H278" s="29"/>
      <c r="I278" s="29">
        <v>0</v>
      </c>
      <c r="J278" s="29">
        <v>0</v>
      </c>
      <c r="K278" s="29">
        <v>0</v>
      </c>
      <c r="L278" s="29">
        <v>0</v>
      </c>
    </row>
    <row r="279" spans="1:12" x14ac:dyDescent="0.3">
      <c r="A279" s="37">
        <v>3012</v>
      </c>
      <c r="B279" s="32" t="s">
        <v>15</v>
      </c>
      <c r="C279" s="32">
        <v>1</v>
      </c>
      <c r="D279" s="32">
        <v>2</v>
      </c>
      <c r="E279" s="5" t="s">
        <v>357</v>
      </c>
      <c r="F279" s="29">
        <f>SUM(G279:H279)</f>
        <v>0</v>
      </c>
      <c r="G279" s="29"/>
      <c r="H279" s="29"/>
      <c r="I279" s="29">
        <v>0</v>
      </c>
      <c r="J279" s="29">
        <v>0</v>
      </c>
      <c r="K279" s="29">
        <v>0</v>
      </c>
      <c r="L279" s="29">
        <v>0</v>
      </c>
    </row>
    <row r="280" spans="1:12" x14ac:dyDescent="0.3">
      <c r="A280" s="37">
        <v>3020</v>
      </c>
      <c r="B280" s="32" t="s">
        <v>15</v>
      </c>
      <c r="C280" s="32">
        <v>2</v>
      </c>
      <c r="D280" s="32">
        <v>0</v>
      </c>
      <c r="E280" s="5" t="s">
        <v>358</v>
      </c>
      <c r="F280" s="29">
        <f>SUM(F282)</f>
        <v>0</v>
      </c>
      <c r="G280" s="29">
        <f>SUM(G282)</f>
        <v>0</v>
      </c>
      <c r="H280" s="29">
        <f>SUM(H282)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3021</v>
      </c>
      <c r="B282" s="32" t="s">
        <v>15</v>
      </c>
      <c r="C282" s="32">
        <v>2</v>
      </c>
      <c r="D282" s="32">
        <v>1</v>
      </c>
      <c r="E282" s="5" t="s">
        <v>358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3030</v>
      </c>
      <c r="B283" s="32" t="s">
        <v>15</v>
      </c>
      <c r="C283" s="32">
        <v>3</v>
      </c>
      <c r="D283" s="32">
        <v>0</v>
      </c>
      <c r="E283" s="5" t="s">
        <v>359</v>
      </c>
      <c r="F283" s="29">
        <f>+F285</f>
        <v>2547</v>
      </c>
      <c r="G283" s="29">
        <f t="shared" ref="G283:L283" si="22">+G285</f>
        <v>2547</v>
      </c>
      <c r="H283" s="29">
        <f t="shared" si="22"/>
        <v>0</v>
      </c>
      <c r="I283" s="29">
        <f t="shared" si="22"/>
        <v>662.07936507936506</v>
      </c>
      <c r="J283" s="29">
        <f t="shared" si="22"/>
        <v>1277.1587301587301</v>
      </c>
      <c r="K283" s="29">
        <f t="shared" si="22"/>
        <v>1902.1587301587301</v>
      </c>
      <c r="L283" s="29">
        <f t="shared" si="22"/>
        <v>2547</v>
      </c>
    </row>
    <row r="284" spans="1:12" s="36" customFormat="1" x14ac:dyDescent="0.3">
      <c r="A284" s="37"/>
      <c r="B284" s="32"/>
      <c r="C284" s="32"/>
      <c r="D284" s="32"/>
      <c r="E284" s="5" t="s">
        <v>156</v>
      </c>
      <c r="F284" s="29"/>
      <c r="G284" s="29"/>
      <c r="H284" s="29"/>
      <c r="I284" s="29"/>
      <c r="J284" s="29"/>
      <c r="K284" s="29"/>
      <c r="L284" s="29"/>
    </row>
    <row r="285" spans="1:12" s="36" customFormat="1" x14ac:dyDescent="0.3">
      <c r="A285" s="37">
        <v>3031</v>
      </c>
      <c r="B285" s="32" t="s">
        <v>15</v>
      </c>
      <c r="C285" s="32">
        <v>3</v>
      </c>
      <c r="D285" s="32" t="s">
        <v>4</v>
      </c>
      <c r="E285" s="5" t="s">
        <v>359</v>
      </c>
      <c r="F285" s="29">
        <f>+'4.Gorcarakan ev tntesagitakan'!G721</f>
        <v>2547</v>
      </c>
      <c r="G285" s="29">
        <f>+'4.Gorcarakan ev tntesagitakan'!H721</f>
        <v>2547</v>
      </c>
      <c r="H285" s="29"/>
      <c r="I285" s="29">
        <f>+'4.Gorcarakan ev tntesagitakan'!J721</f>
        <v>662.07936507936506</v>
      </c>
      <c r="J285" s="29">
        <f>+'4.Gorcarakan ev tntesagitakan'!K721</f>
        <v>1277.1587301587301</v>
      </c>
      <c r="K285" s="29">
        <f>+'4.Gorcarakan ev tntesagitakan'!L721</f>
        <v>1902.1587301587301</v>
      </c>
      <c r="L285" s="29">
        <f>+'4.Gorcarakan ev tntesagitakan'!M721</f>
        <v>2547</v>
      </c>
    </row>
    <row r="286" spans="1:12" x14ac:dyDescent="0.3">
      <c r="A286" s="37">
        <v>3040</v>
      </c>
      <c r="B286" s="32" t="s">
        <v>15</v>
      </c>
      <c r="C286" s="32">
        <v>4</v>
      </c>
      <c r="D286" s="32">
        <v>0</v>
      </c>
      <c r="E286" s="5" t="s">
        <v>360</v>
      </c>
      <c r="F286" s="29">
        <f>+F288</f>
        <v>27370</v>
      </c>
      <c r="G286" s="29">
        <f>+G288</f>
        <v>27370</v>
      </c>
      <c r="H286" s="29">
        <f>+H288</f>
        <v>0</v>
      </c>
      <c r="I286" s="29">
        <f>+'4.Gorcarakan ev tntesagitakan'!J727</f>
        <v>10855.714285714301</v>
      </c>
      <c r="J286" s="29">
        <f>+'4.Gorcarakan ev tntesagitakan'!K727</f>
        <v>10855.714285714301</v>
      </c>
      <c r="K286" s="29">
        <f>+'4.Gorcarakan ev tntesagitakan'!L727</f>
        <v>27370</v>
      </c>
      <c r="L286" s="29">
        <f>+'4.Gorcarakan ev tntesagitakan'!M727</f>
        <v>27370</v>
      </c>
    </row>
    <row r="287" spans="1:12" s="36" customFormat="1" x14ac:dyDescent="0.3">
      <c r="A287" s="37"/>
      <c r="B287" s="32"/>
      <c r="C287" s="32"/>
      <c r="D287" s="32"/>
      <c r="E287" s="5" t="s">
        <v>156</v>
      </c>
      <c r="F287" s="29"/>
      <c r="G287" s="29"/>
      <c r="H287" s="29"/>
      <c r="I287" s="29"/>
      <c r="J287" s="29"/>
      <c r="K287" s="29"/>
      <c r="L287" s="29"/>
    </row>
    <row r="288" spans="1:12" x14ac:dyDescent="0.3">
      <c r="A288" s="37">
        <v>3041</v>
      </c>
      <c r="B288" s="32" t="s">
        <v>15</v>
      </c>
      <c r="C288" s="32">
        <v>4</v>
      </c>
      <c r="D288" s="32">
        <v>1</v>
      </c>
      <c r="E288" s="5" t="s">
        <v>360</v>
      </c>
      <c r="F288" s="29">
        <f>+'4.Gorcarakan ev tntesagitakan'!G727</f>
        <v>27370</v>
      </c>
      <c r="G288" s="29">
        <f>+'4.Gorcarakan ev tntesagitakan'!H727</f>
        <v>27370</v>
      </c>
      <c r="H288" s="29">
        <f>+'4.Gorcarakan ev tntesagitakan'!I727</f>
        <v>0</v>
      </c>
      <c r="I288" s="29">
        <f>+'4.Gorcarakan ev tntesagitakan'!J727</f>
        <v>10855.714285714301</v>
      </c>
      <c r="J288" s="29">
        <f>+'4.Gorcarakan ev tntesagitakan'!K727</f>
        <v>10855.714285714301</v>
      </c>
      <c r="K288" s="29">
        <f>+'4.Gorcarakan ev tntesagitakan'!L727</f>
        <v>27370</v>
      </c>
      <c r="L288" s="29">
        <f>+'4.Gorcarakan ev tntesagitakan'!M727</f>
        <v>27370</v>
      </c>
    </row>
    <row r="289" spans="1:12" x14ac:dyDescent="0.3">
      <c r="A289" s="37">
        <v>3050</v>
      </c>
      <c r="B289" s="32" t="s">
        <v>15</v>
      </c>
      <c r="C289" s="32">
        <v>5</v>
      </c>
      <c r="D289" s="32">
        <v>0</v>
      </c>
      <c r="E289" s="5" t="s">
        <v>361</v>
      </c>
      <c r="F289" s="29">
        <f>SUM(F291)</f>
        <v>0</v>
      </c>
      <c r="G289" s="29">
        <f>SUM(G291)</f>
        <v>0</v>
      </c>
      <c r="H289" s="29">
        <f>SUM(H291)</f>
        <v>0</v>
      </c>
      <c r="I289" s="29">
        <v>0</v>
      </c>
      <c r="J289" s="29">
        <v>0</v>
      </c>
      <c r="K289" s="29">
        <v>0</v>
      </c>
      <c r="L289" s="29">
        <v>0</v>
      </c>
    </row>
    <row r="290" spans="1:12" s="36" customFormat="1" x14ac:dyDescent="0.3">
      <c r="A290" s="37"/>
      <c r="B290" s="32"/>
      <c r="C290" s="32"/>
      <c r="D290" s="32"/>
      <c r="E290" s="5" t="s">
        <v>156</v>
      </c>
      <c r="F290" s="29"/>
      <c r="G290" s="29"/>
      <c r="H290" s="29"/>
      <c r="I290" s="29"/>
      <c r="J290" s="29"/>
      <c r="K290" s="29"/>
      <c r="L290" s="29"/>
    </row>
    <row r="291" spans="1:12" x14ac:dyDescent="0.3">
      <c r="A291" s="37">
        <v>3051</v>
      </c>
      <c r="B291" s="32" t="s">
        <v>15</v>
      </c>
      <c r="C291" s="32">
        <v>5</v>
      </c>
      <c r="D291" s="32">
        <v>1</v>
      </c>
      <c r="E291" s="5" t="s">
        <v>361</v>
      </c>
      <c r="F291" s="29">
        <f>SUM(G291:H291)</f>
        <v>0</v>
      </c>
      <c r="G291" s="29"/>
      <c r="H291" s="29"/>
      <c r="I291" s="29">
        <v>0</v>
      </c>
      <c r="J291" s="29">
        <v>0</v>
      </c>
      <c r="K291" s="29">
        <v>0</v>
      </c>
      <c r="L291" s="29">
        <v>0</v>
      </c>
    </row>
    <row r="292" spans="1:12" x14ac:dyDescent="0.3">
      <c r="A292" s="37">
        <v>3060</v>
      </c>
      <c r="B292" s="32" t="s">
        <v>15</v>
      </c>
      <c r="C292" s="32">
        <v>6</v>
      </c>
      <c r="D292" s="32">
        <v>0</v>
      </c>
      <c r="E292" s="5" t="s">
        <v>362</v>
      </c>
      <c r="F292" s="29">
        <f>+F294</f>
        <v>1260</v>
      </c>
      <c r="G292" s="29">
        <f t="shared" ref="G292:L292" si="23">+G294</f>
        <v>1260</v>
      </c>
      <c r="H292" s="29">
        <f t="shared" si="23"/>
        <v>0</v>
      </c>
      <c r="I292" s="29">
        <f t="shared" si="23"/>
        <v>310</v>
      </c>
      <c r="J292" s="29">
        <f t="shared" si="23"/>
        <v>620</v>
      </c>
      <c r="K292" s="29">
        <f t="shared" si="23"/>
        <v>935</v>
      </c>
      <c r="L292" s="29">
        <f t="shared" si="23"/>
        <v>1260</v>
      </c>
    </row>
    <row r="293" spans="1:12" s="36" customFormat="1" x14ac:dyDescent="0.3">
      <c r="A293" s="37"/>
      <c r="B293" s="32"/>
      <c r="C293" s="32"/>
      <c r="D293" s="32"/>
      <c r="E293" s="5" t="s">
        <v>156</v>
      </c>
      <c r="F293" s="29"/>
      <c r="G293" s="29"/>
      <c r="H293" s="29"/>
      <c r="I293" s="29"/>
      <c r="J293" s="29"/>
      <c r="K293" s="29"/>
      <c r="L293" s="29"/>
    </row>
    <row r="294" spans="1:12" x14ac:dyDescent="0.3">
      <c r="A294" s="37">
        <v>3061</v>
      </c>
      <c r="B294" s="32" t="s">
        <v>15</v>
      </c>
      <c r="C294" s="32">
        <v>6</v>
      </c>
      <c r="D294" s="32">
        <v>1</v>
      </c>
      <c r="E294" s="5" t="s">
        <v>362</v>
      </c>
      <c r="F294" s="29">
        <f>+'4.Gorcarakan ev tntesagitakan'!G736</f>
        <v>1260</v>
      </c>
      <c r="G294" s="29">
        <f>+'4.Gorcarakan ev tntesagitakan'!H736</f>
        <v>1260</v>
      </c>
      <c r="H294" s="29">
        <f>+'4.Gorcarakan ev tntesagitakan'!I736</f>
        <v>0</v>
      </c>
      <c r="I294" s="29">
        <f>+'4.Gorcarakan ev tntesagitakan'!J736</f>
        <v>310</v>
      </c>
      <c r="J294" s="29">
        <f>+'4.Gorcarakan ev tntesagitakan'!K736</f>
        <v>620</v>
      </c>
      <c r="K294" s="29">
        <f>+'4.Gorcarakan ev tntesagitakan'!L736</f>
        <v>935</v>
      </c>
      <c r="L294" s="29">
        <f>+'4.Gorcarakan ev tntesagitakan'!M736</f>
        <v>1260</v>
      </c>
    </row>
    <row r="295" spans="1:12" ht="27" x14ac:dyDescent="0.3">
      <c r="A295" s="37">
        <v>3070</v>
      </c>
      <c r="B295" s="32" t="s">
        <v>15</v>
      </c>
      <c r="C295" s="32">
        <v>7</v>
      </c>
      <c r="D295" s="32">
        <v>0</v>
      </c>
      <c r="E295" s="5" t="s">
        <v>363</v>
      </c>
      <c r="F295" s="29">
        <f>+F297</f>
        <v>26500</v>
      </c>
      <c r="G295" s="29">
        <f t="shared" ref="G295:L295" si="24">+G297</f>
        <v>26500</v>
      </c>
      <c r="H295" s="29">
        <f t="shared" si="24"/>
        <v>0</v>
      </c>
      <c r="I295" s="29">
        <f t="shared" si="24"/>
        <v>6519.8412698412694</v>
      </c>
      <c r="J295" s="29">
        <f t="shared" si="24"/>
        <v>15071.428571428571</v>
      </c>
      <c r="K295" s="29">
        <f t="shared" si="24"/>
        <v>20696.428571428569</v>
      </c>
      <c r="L295" s="29">
        <f t="shared" si="24"/>
        <v>26500</v>
      </c>
    </row>
    <row r="296" spans="1:12" s="36" customFormat="1" x14ac:dyDescent="0.3">
      <c r="A296" s="37"/>
      <c r="B296" s="32"/>
      <c r="C296" s="32"/>
      <c r="D296" s="32"/>
      <c r="E296" s="5" t="s">
        <v>156</v>
      </c>
      <c r="F296" s="29"/>
      <c r="G296" s="29"/>
      <c r="H296" s="29"/>
      <c r="I296" s="29"/>
      <c r="J296" s="29"/>
      <c r="K296" s="29"/>
      <c r="L296" s="29"/>
    </row>
    <row r="297" spans="1:12" ht="27" x14ac:dyDescent="0.3">
      <c r="A297" s="37">
        <v>3071</v>
      </c>
      <c r="B297" s="32" t="s">
        <v>15</v>
      </c>
      <c r="C297" s="32">
        <v>7</v>
      </c>
      <c r="D297" s="32">
        <v>1</v>
      </c>
      <c r="E297" s="5" t="s">
        <v>363</v>
      </c>
      <c r="F297" s="29">
        <f>+'4.Gorcarakan ev tntesagitakan'!G743</f>
        <v>26500</v>
      </c>
      <c r="G297" s="29">
        <f>+'4.Gorcarakan ev tntesagitakan'!H743</f>
        <v>26500</v>
      </c>
      <c r="H297" s="29">
        <f>+'4.Gorcarakan ev tntesagitakan'!I743</f>
        <v>0</v>
      </c>
      <c r="I297" s="29">
        <f>+'4.Gorcarakan ev tntesagitakan'!J743</f>
        <v>6519.8412698412694</v>
      </c>
      <c r="J297" s="29">
        <f>+'4.Gorcarakan ev tntesagitakan'!K743</f>
        <v>15071.428571428571</v>
      </c>
      <c r="K297" s="29">
        <f>+'4.Gorcarakan ev tntesagitakan'!L743</f>
        <v>20696.428571428569</v>
      </c>
      <c r="L297" s="29">
        <f>+'4.Gorcarakan ev tntesagitakan'!M743</f>
        <v>26500</v>
      </c>
    </row>
    <row r="298" spans="1:12" ht="27" x14ac:dyDescent="0.3">
      <c r="A298" s="37">
        <v>3080</v>
      </c>
      <c r="B298" s="32" t="s">
        <v>15</v>
      </c>
      <c r="C298" s="32">
        <v>8</v>
      </c>
      <c r="D298" s="32">
        <v>0</v>
      </c>
      <c r="E298" s="5" t="s">
        <v>364</v>
      </c>
      <c r="F298" s="29">
        <f>SUM(F300)</f>
        <v>0</v>
      </c>
      <c r="G298" s="29">
        <f>SUM(G300)</f>
        <v>0</v>
      </c>
      <c r="H298" s="29">
        <f>SUM(H300)</f>
        <v>0</v>
      </c>
      <c r="I298" s="29">
        <v>0</v>
      </c>
      <c r="J298" s="29">
        <v>0</v>
      </c>
      <c r="K298" s="29">
        <v>0</v>
      </c>
      <c r="L298" s="29">
        <v>0</v>
      </c>
    </row>
    <row r="299" spans="1:12" s="36" customFormat="1" x14ac:dyDescent="0.3">
      <c r="A299" s="37"/>
      <c r="B299" s="32"/>
      <c r="C299" s="32"/>
      <c r="D299" s="32"/>
      <c r="E299" s="5" t="s">
        <v>156</v>
      </c>
      <c r="F299" s="29"/>
      <c r="G299" s="29"/>
      <c r="H299" s="29"/>
      <c r="I299" s="29"/>
      <c r="J299" s="29"/>
      <c r="K299" s="29"/>
      <c r="L299" s="29"/>
    </row>
    <row r="300" spans="1:12" ht="27" x14ac:dyDescent="0.3">
      <c r="A300" s="37">
        <v>3081</v>
      </c>
      <c r="B300" s="32" t="s">
        <v>15</v>
      </c>
      <c r="C300" s="32">
        <v>8</v>
      </c>
      <c r="D300" s="32">
        <v>1</v>
      </c>
      <c r="E300" s="5" t="s">
        <v>364</v>
      </c>
      <c r="F300" s="29">
        <f>SUM(G300:H300)</f>
        <v>0</v>
      </c>
      <c r="G300" s="29"/>
      <c r="H300" s="29"/>
      <c r="I300" s="29">
        <v>0</v>
      </c>
      <c r="J300" s="29">
        <v>0</v>
      </c>
      <c r="K300" s="29">
        <v>0</v>
      </c>
      <c r="L300" s="29">
        <v>0</v>
      </c>
    </row>
    <row r="301" spans="1:12" s="36" customFormat="1" x14ac:dyDescent="0.3">
      <c r="A301" s="37"/>
      <c r="B301" s="32"/>
      <c r="C301" s="32"/>
      <c r="D301" s="32"/>
      <c r="E301" s="5" t="s">
        <v>156</v>
      </c>
      <c r="F301" s="29"/>
      <c r="G301" s="29"/>
      <c r="H301" s="29"/>
      <c r="I301" s="29"/>
      <c r="J301" s="29"/>
      <c r="K301" s="29"/>
      <c r="L301" s="29"/>
    </row>
    <row r="302" spans="1:12" ht="27" x14ac:dyDescent="0.3">
      <c r="A302" s="37">
        <v>3090</v>
      </c>
      <c r="B302" s="32" t="s">
        <v>15</v>
      </c>
      <c r="C302" s="32">
        <v>9</v>
      </c>
      <c r="D302" s="32">
        <v>0</v>
      </c>
      <c r="E302" s="5" t="s">
        <v>365</v>
      </c>
      <c r="F302" s="29">
        <f>+F304</f>
        <v>0</v>
      </c>
      <c r="G302" s="29">
        <f t="shared" ref="G302:L302" si="25">+G304</f>
        <v>0</v>
      </c>
      <c r="H302" s="29"/>
      <c r="I302" s="29">
        <f t="shared" si="25"/>
        <v>0</v>
      </c>
      <c r="J302" s="29">
        <f t="shared" si="25"/>
        <v>0</v>
      </c>
      <c r="K302" s="29">
        <f t="shared" si="25"/>
        <v>0</v>
      </c>
      <c r="L302" s="29">
        <f t="shared" si="25"/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3091</v>
      </c>
      <c r="B304" s="32" t="s">
        <v>15</v>
      </c>
      <c r="C304" s="32">
        <v>9</v>
      </c>
      <c r="D304" s="32">
        <v>1</v>
      </c>
      <c r="E304" s="5" t="s">
        <v>365</v>
      </c>
      <c r="F304" s="29">
        <f>+'4.Gorcarakan ev tntesagitakan'!G756</f>
        <v>0</v>
      </c>
      <c r="G304" s="29">
        <f>+'4.Gorcarakan ev tntesagitakan'!H756</f>
        <v>0</v>
      </c>
      <c r="H304" s="29"/>
      <c r="I304" s="29">
        <f>+'4.Gorcarakan ev tntesagitakan'!J756</f>
        <v>0</v>
      </c>
      <c r="J304" s="29">
        <f>+'4.Gorcarakan ev tntesagitakan'!K756</f>
        <v>0</v>
      </c>
      <c r="K304" s="29">
        <f>+'4.Gorcarakan ev tntesagitakan'!L756</f>
        <v>0</v>
      </c>
      <c r="L304" s="29">
        <f>+'4.Gorcarakan ev tntesagitakan'!M756</f>
        <v>0</v>
      </c>
    </row>
    <row r="305" spans="1:12" ht="40.5" x14ac:dyDescent="0.3">
      <c r="A305" s="37">
        <v>3092</v>
      </c>
      <c r="B305" s="32" t="s">
        <v>15</v>
      </c>
      <c r="C305" s="32">
        <v>9</v>
      </c>
      <c r="D305" s="32">
        <v>2</v>
      </c>
      <c r="E305" s="5" t="s">
        <v>366</v>
      </c>
      <c r="F305" s="29"/>
      <c r="G305" s="29"/>
      <c r="H305" s="29"/>
      <c r="I305" s="29">
        <v>0</v>
      </c>
      <c r="J305" s="29">
        <v>0</v>
      </c>
      <c r="K305" s="29">
        <v>0</v>
      </c>
      <c r="L305" s="29">
        <v>0</v>
      </c>
    </row>
    <row r="306" spans="1:12" s="33" customFormat="1" ht="27" x14ac:dyDescent="0.25">
      <c r="A306" s="38">
        <v>3100</v>
      </c>
      <c r="B306" s="32" t="s">
        <v>16</v>
      </c>
      <c r="C306" s="32">
        <v>0</v>
      </c>
      <c r="D306" s="32">
        <v>0</v>
      </c>
      <c r="E306" s="6" t="s">
        <v>367</v>
      </c>
      <c r="F306" s="29"/>
      <c r="G306" s="29">
        <f t="shared" ref="G306:L306" si="26">+G308</f>
        <v>346884.7</v>
      </c>
      <c r="H306" s="29">
        <f t="shared" si="26"/>
        <v>346884.7</v>
      </c>
      <c r="I306" s="29">
        <f t="shared" si="26"/>
        <v>85344.648412698414</v>
      </c>
      <c r="J306" s="29">
        <f t="shared" si="26"/>
        <v>170689.29682539683</v>
      </c>
      <c r="K306" s="29">
        <f t="shared" si="26"/>
        <v>257410.47182539685</v>
      </c>
      <c r="L306" s="29">
        <f t="shared" si="26"/>
        <v>346884.7</v>
      </c>
    </row>
    <row r="307" spans="1:12" x14ac:dyDescent="0.3">
      <c r="A307" s="38"/>
      <c r="B307" s="32"/>
      <c r="C307" s="32"/>
      <c r="D307" s="32"/>
      <c r="E307" s="5" t="s">
        <v>154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8">
        <v>3110</v>
      </c>
      <c r="B308" s="32" t="s">
        <v>16</v>
      </c>
      <c r="C308" s="32">
        <v>1</v>
      </c>
      <c r="D308" s="32">
        <v>0</v>
      </c>
      <c r="E308" s="6" t="s">
        <v>368</v>
      </c>
      <c r="F308" s="29"/>
      <c r="G308" s="29">
        <f t="shared" ref="G308:L308" si="27">+G310</f>
        <v>346884.7</v>
      </c>
      <c r="H308" s="29">
        <f t="shared" si="27"/>
        <v>346884.7</v>
      </c>
      <c r="I308" s="29">
        <f t="shared" si="27"/>
        <v>85344.648412698414</v>
      </c>
      <c r="J308" s="29">
        <f t="shared" si="27"/>
        <v>170689.29682539683</v>
      </c>
      <c r="K308" s="29">
        <f t="shared" si="27"/>
        <v>257410.47182539685</v>
      </c>
      <c r="L308" s="29">
        <f t="shared" si="27"/>
        <v>346884.7</v>
      </c>
    </row>
    <row r="309" spans="1:12" s="36" customFormat="1" x14ac:dyDescent="0.3">
      <c r="A309" s="38"/>
      <c r="B309" s="32"/>
      <c r="C309" s="32"/>
      <c r="D309" s="32"/>
      <c r="E309" s="5" t="s">
        <v>156</v>
      </c>
      <c r="F309" s="29"/>
      <c r="G309" s="29"/>
      <c r="H309" s="29"/>
      <c r="I309" s="29"/>
      <c r="J309" s="29"/>
      <c r="K309" s="29"/>
      <c r="L309" s="29"/>
    </row>
    <row r="310" spans="1:12" ht="18" thickBot="1" x14ac:dyDescent="0.35">
      <c r="A310" s="39">
        <v>3112</v>
      </c>
      <c r="B310" s="32" t="s">
        <v>16</v>
      </c>
      <c r="C310" s="32">
        <v>1</v>
      </c>
      <c r="D310" s="32">
        <v>2</v>
      </c>
      <c r="E310" s="6" t="s">
        <v>369</v>
      </c>
      <c r="F310" s="29"/>
      <c r="G310" s="29">
        <f>+'4.Gorcarakan ev tntesagitakan'!H776</f>
        <v>346884.7</v>
      </c>
      <c r="H310" s="29">
        <f>+'4.Gorcarakan ev tntesagitakan'!I776</f>
        <v>346884.7</v>
      </c>
      <c r="I310" s="29">
        <f>+'4.Gorcarakan ev tntesagitakan'!J776</f>
        <v>85344.648412698414</v>
      </c>
      <c r="J310" s="29">
        <f>+'4.Gorcarakan ev tntesagitakan'!K776</f>
        <v>170689.29682539683</v>
      </c>
      <c r="K310" s="29">
        <f>+'4.Gorcarakan ev tntesagitakan'!L776</f>
        <v>257410.47182539685</v>
      </c>
      <c r="L310" s="29">
        <f>+'4.Gorcarakan ev tntesagitakan'!M776</f>
        <v>346884.7</v>
      </c>
    </row>
    <row r="311" spans="1:12" x14ac:dyDescent="0.3">
      <c r="B311" s="41"/>
      <c r="C311" s="42"/>
      <c r="D311" s="43"/>
    </row>
  </sheetData>
  <protectedRanges>
    <protectedRange sqref="G305:H305 F303:H303 G309:H309 F307:L307" name="Range24"/>
    <protectedRange sqref="F287:H287 G290:H291 F284:H284" name="Range22"/>
    <protectedRange sqref="G255:H256 F266:H266 G263:H264 G259:H260 F262:H262 F258:H258" name="Range20"/>
    <protectedRange sqref="F241:H241 F238:H238 G234:H234 G239:H239 F233:H233 G236:H236" name="Range18"/>
    <protectedRange sqref="F216:H216 F214:H214 G211:H212 F210:H210" name="Range16"/>
    <protectedRange sqref="G187:H190 G193:H196 F192:H192 F185:H185" name="Range14"/>
    <protectedRange sqref="G173:H173 G168:H168 F162:H162 G160:H160 G171:H171 F170:H170 F165:H165 F167:H167 F159:H159" name="Range12"/>
    <protectedRange sqref="G135:H140 F142:H142 F145:H145" name="Range10"/>
    <protectedRange sqref="G113:H115 G119:H122 F117:H117 F112:H112" name="Range8"/>
    <protectedRange sqref="F92:H92 G81:H81 F89:H89 F83:H83 F94:H94 G84:H84 G90:H90 F86:H86 G95:H95 G87:H87 F80:H80" name="Range6"/>
    <protectedRange sqref="G46:H46 F47:H47 F60:H60 F49:H49 G61 F51:H51 G55:H55 G52:H52 G57:H58 F54:H54" name="Range4"/>
    <protectedRange sqref="F16:H16 G26:H27 F25:H25 F21:H21 G18:H19 G22:H23 F14:L14" name="Range2"/>
    <protectedRange sqref="F39:H39 F33:H33 G31:H31 F44:H44 G45:H46 F36:H36 F42:H42 G40:H40 F30:H30" name="Range3"/>
    <protectedRange sqref="G61:H61 G69:H71 F63:H63 F80:H80 G77:H78 F66:H66 F68:H68 F76:H76 G74:H74 F73:H73" name="Range5"/>
    <protectedRange sqref="G96:H96 G98:H102 G104:H110" name="Range7"/>
    <protectedRange sqref="G134:H134 F133:H133 F127:H127 G125:H125 G128:H131 F124:H124" name="Range9"/>
    <protectedRange sqref="G151:H151 G154:H154 F150:H150 G157:H157 F156:H156 F153:H153 F147:H147" name="Range11"/>
    <protectedRange sqref="F182:H182 F176:H176 G174:H174 G180:H180 F179:H179 F173:H173" name="Range13"/>
    <protectedRange sqref="G205:H205 G208:H208 F207:H207 F204:H204 G199:H202 F198:H198" name="Range15"/>
    <protectedRange sqref="G219:H219 G229:H231 F228:H228 G223:H225" name="Range17"/>
    <protectedRange sqref="F246:H246 F254:H254 G248:H248 G251:H252 F250:H250 F244:H244" name="Range19"/>
    <protectedRange sqref="F284:H284 G270:H270 G282:H282 F272:H272 F281:H281 G273:H273 G278:H279 F275:H275 F277:H277 F269:H269" name="Range21"/>
    <protectedRange sqref="F299:H299 F296:H296 F301:H301 G300:H300 F293:H293" name="Range23"/>
  </protectedRanges>
  <mergeCells count="14">
    <mergeCell ref="A7:L7"/>
    <mergeCell ref="J6:L6"/>
    <mergeCell ref="A6:I6"/>
    <mergeCell ref="I9:L9"/>
    <mergeCell ref="A9:A10"/>
    <mergeCell ref="B9:B10"/>
    <mergeCell ref="C9:C10"/>
    <mergeCell ref="D9:D10"/>
    <mergeCell ref="E9:E10"/>
    <mergeCell ref="G9:H9"/>
    <mergeCell ref="I4:L4"/>
    <mergeCell ref="I1:L1"/>
    <mergeCell ref="I2:L2"/>
    <mergeCell ref="I3:L3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G4" sqref="G4:J4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x14ac:dyDescent="0.25">
      <c r="G1" s="90"/>
      <c r="H1" s="92" t="s">
        <v>1029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79" t="s">
        <v>610</v>
      </c>
      <c r="H2" s="279"/>
      <c r="I2" s="279"/>
      <c r="J2" s="279"/>
    </row>
    <row r="3" spans="1:10" s="90" customFormat="1" ht="13.5" customHeight="1" x14ac:dyDescent="0.25">
      <c r="A3" s="92"/>
      <c r="C3" s="92"/>
      <c r="E3" s="92"/>
      <c r="F3" s="92"/>
      <c r="G3" s="279" t="s">
        <v>1032</v>
      </c>
      <c r="H3" s="279"/>
      <c r="I3" s="279"/>
      <c r="J3" s="279"/>
    </row>
    <row r="4" spans="1:10" s="90" customFormat="1" ht="13.5" customHeight="1" x14ac:dyDescent="0.25">
      <c r="A4" s="92"/>
      <c r="C4" s="92"/>
      <c r="E4" s="92"/>
      <c r="F4" s="92"/>
      <c r="G4" s="278" t="s">
        <v>1033</v>
      </c>
      <c r="H4" s="278"/>
      <c r="I4" s="278"/>
      <c r="J4" s="278"/>
    </row>
    <row r="5" spans="1:10" s="90" customFormat="1" ht="27" customHeight="1" x14ac:dyDescent="0.25">
      <c r="A5" s="92"/>
      <c r="C5" s="92"/>
      <c r="E5" s="92"/>
      <c r="F5" s="92"/>
      <c r="G5" s="280" t="s">
        <v>1026</v>
      </c>
      <c r="H5" s="280"/>
      <c r="I5" s="280"/>
      <c r="J5" s="280"/>
    </row>
    <row r="6" spans="1:10" s="90" customFormat="1" ht="13.5" customHeight="1" x14ac:dyDescent="0.25">
      <c r="A6" s="92"/>
      <c r="C6" s="92"/>
      <c r="E6" s="92"/>
      <c r="F6" s="92"/>
      <c r="G6" s="279" t="s">
        <v>610</v>
      </c>
      <c r="H6" s="279"/>
      <c r="I6" s="279"/>
      <c r="J6" s="279"/>
    </row>
    <row r="7" spans="1:10" s="90" customFormat="1" ht="13.5" customHeight="1" x14ac:dyDescent="0.25">
      <c r="A7" s="92"/>
      <c r="C7" s="92"/>
      <c r="E7" s="92"/>
      <c r="F7" s="92"/>
      <c r="G7" s="279" t="s">
        <v>867</v>
      </c>
      <c r="H7" s="279"/>
      <c r="I7" s="279"/>
      <c r="J7" s="279"/>
    </row>
    <row r="8" spans="1:10" s="90" customFormat="1" ht="13.5" customHeight="1" x14ac:dyDescent="0.25">
      <c r="A8" s="92"/>
      <c r="C8" s="92"/>
      <c r="E8" s="92"/>
      <c r="F8" s="92"/>
      <c r="G8" s="278" t="s">
        <v>1025</v>
      </c>
      <c r="H8" s="278"/>
      <c r="I8" s="278"/>
      <c r="J8" s="278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7" t="s">
        <v>613</v>
      </c>
      <c r="B10" s="307"/>
      <c r="C10" s="307"/>
      <c r="D10" s="307"/>
      <c r="E10" s="307"/>
      <c r="F10" s="307"/>
      <c r="G10" s="307"/>
      <c r="H10" s="19"/>
      <c r="I10" s="19"/>
      <c r="J10" s="19"/>
    </row>
    <row r="11" spans="1:10" ht="32.25" customHeight="1" x14ac:dyDescent="0.25">
      <c r="A11" s="306" t="s">
        <v>140</v>
      </c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4" t="s">
        <v>18</v>
      </c>
      <c r="F13" s="304"/>
    </row>
    <row r="14" spans="1:10" ht="17.25" customHeight="1" x14ac:dyDescent="0.25">
      <c r="A14" s="305" t="s">
        <v>376</v>
      </c>
      <c r="B14" s="301" t="s">
        <v>377</v>
      </c>
      <c r="C14" s="301"/>
      <c r="D14" s="301" t="s">
        <v>373</v>
      </c>
      <c r="E14" s="301" t="s">
        <v>154</v>
      </c>
      <c r="F14" s="301"/>
      <c r="G14" s="296" t="s">
        <v>372</v>
      </c>
      <c r="H14" s="297"/>
      <c r="I14" s="297"/>
      <c r="J14" s="298"/>
    </row>
    <row r="15" spans="1:10" ht="27" x14ac:dyDescent="0.25">
      <c r="A15" s="305"/>
      <c r="B15" s="301"/>
      <c r="C15" s="301"/>
      <c r="D15" s="301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6550272.4547999986</v>
      </c>
      <c r="E17" s="21">
        <f t="shared" ref="E17:J17" si="0">SUM(E19,E178,E213)</f>
        <v>4622166.811999999</v>
      </c>
      <c r="F17" s="21">
        <f>SUM(F178,F213)</f>
        <v>2274990.3427999998</v>
      </c>
      <c r="G17" s="21">
        <f t="shared" si="0"/>
        <v>3124486.8635936501</v>
      </c>
      <c r="H17" s="21">
        <f t="shared" si="0"/>
        <v>4256052.6413873024</v>
      </c>
      <c r="I17" s="21">
        <f t="shared" si="0"/>
        <v>5395352.9893873027</v>
      </c>
      <c r="J17" s="21">
        <f t="shared" si="0"/>
        <v>6550272.4547999986</v>
      </c>
      <c r="L17" s="21">
        <v>6550272.4547999986</v>
      </c>
      <c r="M17" s="21">
        <v>4622166.8119999999</v>
      </c>
      <c r="N17" s="21">
        <v>2274990.3427999998</v>
      </c>
      <c r="O17" s="21">
        <v>3124486.8635936501</v>
      </c>
      <c r="P17" s="21">
        <v>4256052.6413873024</v>
      </c>
      <c r="Q17" s="21">
        <v>5395352.9893873027</v>
      </c>
      <c r="R17" s="21">
        <v>6550272.4547999986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4275282.1119999988</v>
      </c>
      <c r="E19" s="21">
        <f t="shared" si="1"/>
        <v>4622166.811999999</v>
      </c>
      <c r="F19" s="21">
        <f>SUM(F21,F34,F77,F92,F102,F134,F149,)</f>
        <v>346884.7</v>
      </c>
      <c r="G19" s="21">
        <f t="shared" si="1"/>
        <v>1111036.5723809516</v>
      </c>
      <c r="H19" s="21">
        <f t="shared" si="1"/>
        <v>2157257.7017619056</v>
      </c>
      <c r="I19" s="21">
        <f t="shared" si="1"/>
        <v>3209836.8747619065</v>
      </c>
      <c r="J19" s="21">
        <f t="shared" si="1"/>
        <v>4275282.1119999988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1139219.719</v>
      </c>
      <c r="E21" s="21">
        <f>SUM(E23,E28,E31)</f>
        <v>1139219.719</v>
      </c>
      <c r="F21" s="21" t="s">
        <v>0</v>
      </c>
      <c r="G21" s="21">
        <f>SUM(G23,G28,G31)</f>
        <v>293850.67842857074</v>
      </c>
      <c r="H21" s="21">
        <f>SUM(H23,H28,H31)</f>
        <v>543659.05409523938</v>
      </c>
      <c r="I21" s="21">
        <f>SUM(I23,I28,I31)</f>
        <v>835816.82971825497</v>
      </c>
      <c r="J21" s="21">
        <f>SUM(J23,J28,J31)</f>
        <v>1139219.719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1139219.719</v>
      </c>
      <c r="E23" s="21">
        <f>SUM(E25:E27)</f>
        <v>1139219.719</v>
      </c>
      <c r="F23" s="21" t="s">
        <v>1</v>
      </c>
      <c r="G23" s="21">
        <f>SUM(G25:G27)</f>
        <v>293850.67842857074</v>
      </c>
      <c r="H23" s="21">
        <f>SUM(H25:H27)</f>
        <v>543659.05409523938</v>
      </c>
      <c r="I23" s="21">
        <f>SUM(I25:I27)</f>
        <v>835816.82971825497</v>
      </c>
      <c r="J23" s="21">
        <f>SUM(J25:J27)</f>
        <v>1139219.719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tntesagitakan'!G21+'4.Gorcarakan ev tntesagitakan'!G78+'4.Gorcarakan ev tntesagitakan'!G358+'4.Gorcarakan ev tntesagitakan'!G398+'4.Gorcarakan ev tntesagitakan'!G447+'4.Gorcarakan ev tntesagitakan'!G758</f>
        <v>1139219.719</v>
      </c>
      <c r="E25" s="21">
        <f>+'4.Gorcarakan ev tntesagitakan'!H21+'4.Gorcarakan ev tntesagitakan'!H78+'4.Gorcarakan ev tntesagitakan'!H358+'4.Gorcarakan ev tntesagitakan'!H398+'4.Gorcarakan ev tntesagitakan'!H447+'4.Gorcarakan ev tntesagitakan'!H758</f>
        <v>1139219.719</v>
      </c>
      <c r="F25" s="21" t="s">
        <v>1</v>
      </c>
      <c r="G25" s="21">
        <f>+'4.Gorcarakan ev tntesagitakan'!J21+'4.Gorcarakan ev tntesagitakan'!J78+'4.Gorcarakan ev tntesagitakan'!J358+'4.Gorcarakan ev tntesagitakan'!J398+'4.Gorcarakan ev tntesagitakan'!J447+'4.Gorcarakan ev tntesagitakan'!J758</f>
        <v>293850.67842857074</v>
      </c>
      <c r="H25" s="21">
        <f>+'4.Gorcarakan ev tntesagitakan'!K21+'4.Gorcarakan ev tntesagitakan'!K78+'4.Gorcarakan ev tntesagitakan'!K358+'4.Gorcarakan ev tntesagitakan'!K398+'4.Gorcarakan ev tntesagitakan'!K447+'4.Gorcarakan ev tntesagitakan'!K758</f>
        <v>543659.05409523938</v>
      </c>
      <c r="I25" s="21">
        <f>+'4.Gorcarakan ev tntesagitakan'!L21+'4.Gorcarakan ev tntesagitakan'!L78+'4.Gorcarakan ev tntesagitakan'!L358+'4.Gorcarakan ev tntesagitakan'!L398+'4.Gorcarakan ev tntesagitakan'!L447+'4.Gorcarakan ev tntesagitakan'!L758</f>
        <v>835816.82971825497</v>
      </c>
      <c r="J25" s="21">
        <f>+'4.Gorcarakan ev tntesagitakan'!M21+'4.Gorcarakan ev tntesagitakan'!M78+'4.Gorcarakan ev tntesagitakan'!M358+'4.Gorcarakan ev tntesagitakan'!M398+'4.Gorcarakan ev tntesagitakan'!M447+'4.Gorcarakan ev tntesagitakan'!M758</f>
        <v>1139219.719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tntesagitakan'!G22</f>
        <v>0</v>
      </c>
      <c r="E26" s="21">
        <f>+'4.Gorcarakan ev tntesagitakan'!H22</f>
        <v>0</v>
      </c>
      <c r="F26" s="21" t="s">
        <v>1</v>
      </c>
      <c r="G26" s="21">
        <f>+'4.Gorcarakan ev tntesagitakan'!J22</f>
        <v>0</v>
      </c>
      <c r="H26" s="21">
        <f>+'4.Gorcarakan ev tntesagitakan'!K22</f>
        <v>0</v>
      </c>
      <c r="I26" s="21">
        <f>+'4.Gorcarakan ev tntesagitakan'!L22</f>
        <v>0</v>
      </c>
      <c r="J26" s="21">
        <f>+'4.Gorcarakan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759363.00899999868</v>
      </c>
      <c r="E34" s="21">
        <f>SUM(E36,E45,E50,E60,E63,E67)</f>
        <v>759363.00899999868</v>
      </c>
      <c r="F34" s="21" t="s">
        <v>0</v>
      </c>
      <c r="G34" s="21">
        <f>SUM(G36,G45,G50,G60,G63,G67)</f>
        <v>212696.98459523782</v>
      </c>
      <c r="H34" s="21">
        <f>SUM(H36,H45,H50,H60,H63,H67)</f>
        <v>442720.12796031684</v>
      </c>
      <c r="I34" s="21">
        <f>SUM(I36,I45,I50,I60,I63,I67)</f>
        <v>588961.44659920549</v>
      </c>
      <c r="J34" s="21">
        <f>SUM(J36,J45,J50,J60,J63,J67)</f>
        <v>759363.00899999868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254708.52899999951</v>
      </c>
      <c r="E36" s="21">
        <f>SUM(E38:E44)</f>
        <v>254708.52899999951</v>
      </c>
      <c r="F36" s="21" t="s">
        <v>19</v>
      </c>
      <c r="G36" s="21">
        <f>SUM(G38:G44)</f>
        <v>71674.774039682408</v>
      </c>
      <c r="H36" s="21">
        <f>SUM(H38:H44)</f>
        <v>134291.0580793648</v>
      </c>
      <c r="I36" s="21">
        <f>SUM(I38:I44)</f>
        <v>188697.63822619012</v>
      </c>
      <c r="J36" s="21">
        <f>SUM(J38:J44)</f>
        <v>254708.52899999951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tntesagitakan'!G23+'4.Gorcarakan ev tntesagitakan'!G79+'4.Gorcarakan ev tntesagitakan'!G431+'4.Gorcarakan ev tntesagitakan'!G759</f>
        <v>187682.4789999995</v>
      </c>
      <c r="E39" s="21">
        <f>+'4.Gorcarakan ev tntesagitakan'!H23+'4.Gorcarakan ev tntesagitakan'!H79+'4.Gorcarakan ev tntesagitakan'!H431+'4.Gorcarakan ev tntesagitakan'!H759</f>
        <v>187682.4789999995</v>
      </c>
      <c r="F39" s="21" t="s">
        <v>1</v>
      </c>
      <c r="G39" s="21">
        <f>+'4.Gorcarakan ev tntesagitakan'!J23+'4.Gorcarakan ev tntesagitakan'!J79+'4.Gorcarakan ev tntesagitakan'!J431+'4.Gorcarakan ev tntesagitakan'!J759</f>
        <v>58618.118484126862</v>
      </c>
      <c r="H39" s="21">
        <f>+'4.Gorcarakan ev tntesagitakan'!K23+'4.Gorcarakan ev tntesagitakan'!K79+'4.Gorcarakan ev tntesagitakan'!K431+'4.Gorcarakan ev tntesagitakan'!K759</f>
        <v>100733.8469682537</v>
      </c>
      <c r="I39" s="21">
        <f>+'4.Gorcarakan ev tntesagitakan'!L23+'4.Gorcarakan ev tntesagitakan'!L79+'4.Gorcarakan ev tntesagitakan'!L431+'4.Gorcarakan ev tntesagitakan'!L759</f>
        <v>139659.88409920601</v>
      </c>
      <c r="J39" s="21">
        <f>+'4.Gorcarakan ev tntesagitakan'!M23+'4.Gorcarakan ev tntesagitakan'!M79+'4.Gorcarakan ev tntesagitakan'!M431+'4.Gorcarakan ev tntesagitakan'!M759</f>
        <v>187682.4789999995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tntesagitakan'!G24+'4.Gorcarakan ev tntesagitakan'!G80+'4.Gorcarakan ev tntesagitakan'!G399</f>
        <v>45684.55</v>
      </c>
      <c r="E40" s="21">
        <f>+'4.Gorcarakan ev tntesagitakan'!H24+'4.Gorcarakan ev tntesagitakan'!H80+'4.Gorcarakan ev tntesagitakan'!H399</f>
        <v>45684.55</v>
      </c>
      <c r="F40" s="21" t="s">
        <v>1</v>
      </c>
      <c r="G40" s="21">
        <f>+'4.Gorcarakan ev tntesagitakan'!J24+'4.Gorcarakan ev tntesagitakan'!J80+'4.Gorcarakan ev tntesagitakan'!J399</f>
        <v>7676.6634920634906</v>
      </c>
      <c r="H40" s="21">
        <f>+'4.Gorcarakan ev tntesagitakan'!K24+'4.Gorcarakan ev tntesagitakan'!K80+'4.Gorcarakan ev tntesagitakan'!K399</f>
        <v>22968.726984126963</v>
      </c>
      <c r="I40" s="21">
        <f>+'4.Gorcarakan ev tntesagitakan'!L24+'4.Gorcarakan ev tntesagitakan'!L80+'4.Gorcarakan ev tntesagitakan'!L399</f>
        <v>33156.769999999997</v>
      </c>
      <c r="J40" s="21">
        <f>+'4.Gorcarakan ev tntesagitakan'!M24+'4.Gorcarakan ev tntesagitakan'!M80+'4.Gorcarakan ev tntesagitakan'!M399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tntesagitakan'!G25+'4.Gorcarakan ev tntesagitakan'!G81+'4.Gorcarakan ev tntesagitakan'!G760</f>
        <v>6371.5</v>
      </c>
      <c r="E41" s="21">
        <f>+'4.Gorcarakan ev tntesagitakan'!H25+'4.Gorcarakan ev tntesagitakan'!H81+'4.Gorcarakan ev tntesagitakan'!H760</f>
        <v>6371.5</v>
      </c>
      <c r="F41" s="21" t="s">
        <v>1</v>
      </c>
      <c r="G41" s="21">
        <f>+'4.Gorcarakan ev tntesagitakan'!J25+'4.Gorcarakan ev tntesagitakan'!J81+'4.Gorcarakan ev tntesagitakan'!J760</f>
        <v>1696.8968253968255</v>
      </c>
      <c r="H41" s="21">
        <f>+'4.Gorcarakan ev tntesagitakan'!K25+'4.Gorcarakan ev tntesagitakan'!K81+'4.Gorcarakan ev tntesagitakan'!K760</f>
        <v>3222.2936507936511</v>
      </c>
      <c r="I41" s="21">
        <f>+'4.Gorcarakan ev tntesagitakan'!L25+'4.Gorcarakan ev tntesagitakan'!L81+'4.Gorcarakan ev tntesagitakan'!L760</f>
        <v>4772.2936507936511</v>
      </c>
      <c r="J41" s="21">
        <f>+'4.Gorcarakan ev tntesagitakan'!M25+'4.Gorcarakan ev tntesagitakan'!M81+'4.Gorcarakan ev tntesagitakan'!M760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tntesagitakan'!G26+'4.Gorcarakan ev tntesagitakan'!G362+'4.Gorcarakan ev tntesagitakan'!G448</f>
        <v>7600</v>
      </c>
      <c r="E42" s="21">
        <f>+'4.Gorcarakan ev tntesagitakan'!H26+'4.Gorcarakan ev tntesagitakan'!H362+'4.Gorcarakan ev tntesagitakan'!H448</f>
        <v>7600</v>
      </c>
      <c r="F42" s="21" t="s">
        <v>1</v>
      </c>
      <c r="G42" s="21">
        <f>+'4.Gorcarakan ev tntesagitakan'!J26+'4.Gorcarakan ev tntesagitakan'!J362+'4.Gorcarakan ev tntesagitakan'!J448</f>
        <v>1869.8412698412699</v>
      </c>
      <c r="H42" s="21">
        <f>+'4.Gorcarakan ev tntesagitakan'!K26+'4.Gorcarakan ev tntesagitakan'!K362+'4.Gorcarakan ev tntesagitakan'!K448</f>
        <v>3739.6825396825398</v>
      </c>
      <c r="I42" s="21">
        <f>+'4.Gorcarakan ev tntesagitakan'!L26+'4.Gorcarakan ev tntesagitakan'!L362+'4.Gorcarakan ev tntesagitakan'!L448</f>
        <v>5639.6825396825407</v>
      </c>
      <c r="J42" s="21">
        <f>+'4.Gorcarakan ev tntesagitakan'!M26+'4.Gorcarakan ev tntesagitakan'!M362+'4.Gorcarakan ev tntesagitakan'!M448</f>
        <v>7600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tntesagitakan'!G27+'4.Gorcarakan ev tntesagitakan'!G359+'4.Gorcarakan ev tntesagitakan'!G549+'4.Gorcarakan ev tntesagitakan'!G557+'4.Gorcarakan ev tntesagitakan'!G762</f>
        <v>7370</v>
      </c>
      <c r="E43" s="21">
        <f>+'4.Gorcarakan ev tntesagitakan'!H27+'4.Gorcarakan ev tntesagitakan'!H359+'4.Gorcarakan ev tntesagitakan'!H549+'4.Gorcarakan ev tntesagitakan'!H557+'4.Gorcarakan ev tntesagitakan'!H762</f>
        <v>7370</v>
      </c>
      <c r="F43" s="21" t="s">
        <v>1</v>
      </c>
      <c r="G43" s="21">
        <f>+'4.Gorcarakan ev tntesagitakan'!J27+'4.Gorcarakan ev tntesagitakan'!J359+'4.Gorcarakan ev tntesagitakan'!J549+'4.Gorcarakan ev tntesagitakan'!J557+'4.Gorcarakan ev tntesagitakan'!J762</f>
        <v>1813.2539682539682</v>
      </c>
      <c r="H43" s="21">
        <f>+'4.Gorcarakan ev tntesagitakan'!K27+'4.Gorcarakan ev tntesagitakan'!K359+'4.Gorcarakan ev tntesagitakan'!K549+'4.Gorcarakan ev tntesagitakan'!K557+'4.Gorcarakan ev tntesagitakan'!K762</f>
        <v>3626.5079365079364</v>
      </c>
      <c r="I43" s="21">
        <f>+'4.Gorcarakan ev tntesagitakan'!L27+'4.Gorcarakan ev tntesagitakan'!L359+'4.Gorcarakan ev tntesagitakan'!L549+'4.Gorcarakan ev tntesagitakan'!L557+'4.Gorcarakan ev tntesagitakan'!L762</f>
        <v>5469.0079365079373</v>
      </c>
      <c r="J43" s="21">
        <f>+'4.Gorcarakan ev tntesagitakan'!M27+'4.Gorcarakan ev tntesagitakan'!M359+'4.Gorcarakan ev tntesagitakan'!M549+'4.Gorcarakan ev tntesagitakan'!M557+'4.Gorcarakan ev tntesagitakan'!M762</f>
        <v>7370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45000</v>
      </c>
      <c r="E45" s="21">
        <f>SUM(E47:E49)</f>
        <v>45000</v>
      </c>
      <c r="F45" s="21" t="s">
        <v>1</v>
      </c>
      <c r="G45" s="21">
        <f>SUM(G47:G49)</f>
        <v>9841.269841269841</v>
      </c>
      <c r="H45" s="21">
        <f>SUM(H47:H49)</f>
        <v>24682.539682539704</v>
      </c>
      <c r="I45" s="21">
        <f>SUM(I47:I49)</f>
        <v>34682.539682539704</v>
      </c>
      <c r="J45" s="21">
        <f>SUM(J47:J49)</f>
        <v>45000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tntesagitakan'!G29+'4.Gorcarakan ev tntesagitakan'!G82+'4.Gorcarakan ev tntesagitakan'!G543+'4.Gorcarakan ev tntesagitakan'!G764</f>
        <v>41000</v>
      </c>
      <c r="E47" s="21">
        <f>+'4.Gorcarakan ev tntesagitakan'!H29+'4.Gorcarakan ev tntesagitakan'!H82+'4.Gorcarakan ev tntesagitakan'!H543+'4.Gorcarakan ev tntesagitakan'!H764</f>
        <v>41000</v>
      </c>
      <c r="F47" s="21" t="s">
        <v>1</v>
      </c>
      <c r="G47" s="21">
        <f>+'4.Gorcarakan ev tntesagitakan'!J29+'4.Gorcarakan ev tntesagitakan'!J82+'4.Gorcarakan ev tntesagitakan'!J543+'4.Gorcarakan ev tntesagitakan'!J764</f>
        <v>8857.1428571428569</v>
      </c>
      <c r="H47" s="21">
        <f>+'4.Gorcarakan ev tntesagitakan'!K29+'4.Gorcarakan ev tntesagitakan'!K82+'4.Gorcarakan ev tntesagitakan'!K543+'4.Gorcarakan ev tntesagitakan'!K764</f>
        <v>22714.285714285736</v>
      </c>
      <c r="I47" s="21">
        <f>+'4.Gorcarakan ev tntesagitakan'!L29+'4.Gorcarakan ev tntesagitakan'!L82+'4.Gorcarakan ev tntesagitakan'!L543+'4.Gorcarakan ev tntesagitakan'!L764</f>
        <v>31714.285714285736</v>
      </c>
      <c r="J47" s="21">
        <f>+'4.Gorcarakan ev tntesagitakan'!M29+'4.Gorcarakan ev tntesagitakan'!M82+'4.Gorcarakan ev tntesagitakan'!M543+'4.Gorcarakan ev tntesagitakan'!M764</f>
        <v>41000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tntesagitakan'!G30+'4.Gorcarakan ev tntesagitakan'!G544</f>
        <v>4000</v>
      </c>
      <c r="E48" s="21">
        <f>+'4.Gorcarakan ev tntesagitakan'!H30+'4.Gorcarakan ev tntesagitakan'!H544</f>
        <v>4000</v>
      </c>
      <c r="F48" s="21" t="s">
        <v>1</v>
      </c>
      <c r="G48" s="21">
        <f>+'4.Gorcarakan ev tntesagitakan'!J30+'4.Gorcarakan ev tntesagitakan'!J544</f>
        <v>984.1269841269841</v>
      </c>
      <c r="H48" s="21">
        <f>+'4.Gorcarakan ev tntesagitakan'!K30+'4.Gorcarakan ev tntesagitakan'!K544</f>
        <v>1968.2539682539682</v>
      </c>
      <c r="I48" s="21">
        <f>+'4.Gorcarakan ev tntesagitakan'!L30+'4.Gorcarakan ev tntesagitakan'!L544</f>
        <v>2968.2539682539682</v>
      </c>
      <c r="J48" s="21">
        <f>+'4.Gorcarakan ev tntesagitakan'!M30+'4.Gorcarakan ev tntesagitakan'!M544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63477.1</v>
      </c>
      <c r="E50" s="21">
        <f>SUM(E52:E59)</f>
        <v>63477.1</v>
      </c>
      <c r="F50" s="21" t="s">
        <v>1</v>
      </c>
      <c r="G50" s="21">
        <f>SUM(G52:G59)</f>
        <v>22470.195238095293</v>
      </c>
      <c r="H50" s="21">
        <f>SUM(H52:H59)</f>
        <v>37111.385714285767</v>
      </c>
      <c r="I50" s="21">
        <f>SUM(I52:I59)</f>
        <v>51683.250793650615</v>
      </c>
      <c r="J50" s="21">
        <f>SUM(J52:J59)</f>
        <v>63477.1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tntesagitakan'!G31</f>
        <v>10000</v>
      </c>
      <c r="E53" s="21">
        <f>+'4.Gorcarakan ev tntesagitakan'!H31</f>
        <v>10000</v>
      </c>
      <c r="F53" s="21" t="s">
        <v>1</v>
      </c>
      <c r="G53" s="21">
        <f>+'4.Gorcarakan ev tntesagitakan'!J31</f>
        <v>4182.5396825397347</v>
      </c>
      <c r="H53" s="21">
        <f>+'4.Gorcarakan ev tntesagitakan'!K31</f>
        <v>4920.6349206349723</v>
      </c>
      <c r="I53" s="21">
        <f>+'4.Gorcarakan ev tntesagitakan'!L31</f>
        <v>7226.1904761902988</v>
      </c>
      <c r="J53" s="21">
        <f>+'4.Gorcarakan ev tntesagitakan'!M31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tntesagitakan'!G32</f>
        <v>5466</v>
      </c>
      <c r="E55" s="21">
        <f>+'4.Gorcarakan ev tntesagitakan'!H32</f>
        <v>5466</v>
      </c>
      <c r="F55" s="21" t="s">
        <v>1</v>
      </c>
      <c r="G55" s="21">
        <f>+'4.Gorcarakan ev tntesagitakan'!J32</f>
        <v>1696.1587301587301</v>
      </c>
      <c r="H55" s="21">
        <f>+'4.Gorcarakan ev tntesagitakan'!K32</f>
        <v>2926.3174603174602</v>
      </c>
      <c r="I55" s="21">
        <f>+'4.Gorcarakan ev tntesagitakan'!L32</f>
        <v>4176.3174603174602</v>
      </c>
      <c r="J55" s="21">
        <f>+'4.Gorcarakan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tntesagitakan'!G33</f>
        <v>15147.1</v>
      </c>
      <c r="E58" s="21">
        <f>+'4.Gorcarakan ev tntesagitakan'!H33</f>
        <v>15147.1</v>
      </c>
      <c r="F58" s="21" t="s">
        <v>1</v>
      </c>
      <c r="G58" s="21">
        <f>+'4.Gorcarakan ev tntesagitakan'!J33</f>
        <v>6476.465079365079</v>
      </c>
      <c r="H58" s="21">
        <f>+'4.Gorcarakan ev tntesagitakan'!K33</f>
        <v>9305.8301587301576</v>
      </c>
      <c r="I58" s="21">
        <f>+'4.Gorcarakan ev tntesagitakan'!L33</f>
        <v>12180.830158730159</v>
      </c>
      <c r="J58" s="21">
        <f>+'4.Gorcarakan ev tntesagitakan'!M33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tntesagitakan'!G34+'4.Gorcarakan ev tntesagitakan'!G83+'4.Gorcarakan ev tntesagitakan'!G160+'4.Gorcarakan ev tntesagitakan'!G281+'4.Gorcarakan ev tntesagitakan'!G360+'4.Gorcarakan ev tntesagitakan'!G432+'4.Gorcarakan ev tntesagitakan'!G449+'4.Gorcarakan ev tntesagitakan'!G721+'4.Gorcarakan ev tntesagitakan'!G745</f>
        <v>32864</v>
      </c>
      <c r="E59" s="21">
        <f>+'4.Gorcarakan ev tntesagitakan'!H34+'4.Gorcarakan ev tntesagitakan'!H83+'4.Gorcarakan ev tntesagitakan'!H160+'4.Gorcarakan ev tntesagitakan'!H281+'4.Gorcarakan ev tntesagitakan'!H360+'4.Gorcarakan ev tntesagitakan'!H432+'4.Gorcarakan ev tntesagitakan'!H449+'4.Gorcarakan ev tntesagitakan'!H721+'4.Gorcarakan ev tntesagitakan'!H745</f>
        <v>32864</v>
      </c>
      <c r="F59" s="21" t="s">
        <v>1</v>
      </c>
      <c r="G59" s="21">
        <f>+'4.Gorcarakan ev tntesagitakan'!J34+'4.Gorcarakan ev tntesagitakan'!J83+'4.Gorcarakan ev tntesagitakan'!J160+'4.Gorcarakan ev tntesagitakan'!J281+'4.Gorcarakan ev tntesagitakan'!J360+'4.Gorcarakan ev tntesagitakan'!J432+'4.Gorcarakan ev tntesagitakan'!J449+'4.Gorcarakan ev tntesagitakan'!J721+'4.Gorcarakan ev tntesagitakan'!J745</f>
        <v>10115.031746031747</v>
      </c>
      <c r="H59" s="21">
        <f>+'4.Gorcarakan ev tntesagitakan'!K34+'4.Gorcarakan ev tntesagitakan'!K83+'4.Gorcarakan ev tntesagitakan'!K160+'4.Gorcarakan ev tntesagitakan'!K281+'4.Gorcarakan ev tntesagitakan'!K360+'4.Gorcarakan ev tntesagitakan'!K432+'4.Gorcarakan ev tntesagitakan'!K449+'4.Gorcarakan ev tntesagitakan'!K721+'4.Gorcarakan ev tntesagitakan'!K745</f>
        <v>19958.603174603177</v>
      </c>
      <c r="I59" s="21">
        <f>+'4.Gorcarakan ev tntesagitakan'!L34+'4.Gorcarakan ev tntesagitakan'!L83+'4.Gorcarakan ev tntesagitakan'!L160+'4.Gorcarakan ev tntesagitakan'!L281+'4.Gorcarakan ev tntesagitakan'!L360+'4.Gorcarakan ev tntesagitakan'!L432+'4.Gorcarakan ev tntesagitakan'!L449+'4.Gorcarakan ev tntesagitakan'!L721+'4.Gorcarakan ev tntesagitakan'!L745</f>
        <v>28099.912698412696</v>
      </c>
      <c r="J59" s="21">
        <f>+'4.Gorcarakan ev tntesagitakan'!M34+'4.Gorcarakan ev tntesagitakan'!M83+'4.Gorcarakan ev tntesagitakan'!M160+'4.Gorcarakan ev tntesagitakan'!M281+'4.Gorcarakan ev tntesagitakan'!M360+'4.Gorcarakan ev tntesagitakan'!M432+'4.Gorcarakan ev tntesagitakan'!M449+'4.Gorcarakan ev tntesagitakan'!M721+'4.Gorcarakan ev tntesagitakan'!M745</f>
        <v>32864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40152.9</v>
      </c>
      <c r="E60" s="21">
        <f>+E62</f>
        <v>40152.9</v>
      </c>
      <c r="F60" s="21" t="s">
        <v>1</v>
      </c>
      <c r="G60" s="21">
        <f>+G62</f>
        <v>12843.570634920636</v>
      </c>
      <c r="H60" s="21">
        <f>+H62</f>
        <v>17937.141269841271</v>
      </c>
      <c r="I60" s="21">
        <f>+I62</f>
        <v>34812.866269841288</v>
      </c>
      <c r="J60" s="21">
        <f>+J62</f>
        <v>40152.9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tntesagitakan'!G35+'4.Gorcarakan ev tntesagitakan'!G96+'4.Gorcarakan ev tntesagitakan'!G103+'4.Gorcarakan ev tntesagitakan'!G363+'4.Gorcarakan ev tntesagitakan'!G450</f>
        <v>40152.9</v>
      </c>
      <c r="E62" s="21">
        <f>+'4.Gorcarakan ev tntesagitakan'!H35+'4.Gorcarakan ev tntesagitakan'!H96+'4.Gorcarakan ev tntesagitakan'!H103+'4.Gorcarakan ev tntesagitakan'!H363+'4.Gorcarakan ev tntesagitakan'!H450</f>
        <v>40152.9</v>
      </c>
      <c r="F62" s="21" t="s">
        <v>1</v>
      </c>
      <c r="G62" s="21">
        <f>+'4.Gorcarakan ev tntesagitakan'!J35+'4.Gorcarakan ev tntesagitakan'!J96+'4.Gorcarakan ev tntesagitakan'!J103+'4.Gorcarakan ev tntesagitakan'!J363+'4.Gorcarakan ev tntesagitakan'!J450</f>
        <v>12843.570634920636</v>
      </c>
      <c r="H62" s="21">
        <f>+'4.Gorcarakan ev tntesagitakan'!K35+'4.Gorcarakan ev tntesagitakan'!K96+'4.Gorcarakan ev tntesagitakan'!K103+'4.Gorcarakan ev tntesagitakan'!K363+'4.Gorcarakan ev tntesagitakan'!K450</f>
        <v>17937.141269841271</v>
      </c>
      <c r="I62" s="21">
        <f>+'4.Gorcarakan ev tntesagitakan'!L35+'4.Gorcarakan ev tntesagitakan'!L96+'4.Gorcarakan ev tntesagitakan'!L103+'4.Gorcarakan ev tntesagitakan'!L363+'4.Gorcarakan ev tntesagitakan'!L450</f>
        <v>34812.866269841288</v>
      </c>
      <c r="J62" s="21">
        <f>+'4.Gorcarakan ev tntesagitakan'!M35+'4.Gorcarakan ev tntesagitakan'!M96+'4.Gorcarakan ev tntesagitakan'!M103+'4.Gorcarakan ev tntesagitakan'!M363+'4.Gorcarakan ev tntesagitakan'!M450</f>
        <v>40152.9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126434.54999999926</v>
      </c>
      <c r="E63" s="21">
        <f>SUM(E65:E66)</f>
        <v>126434.54999999926</v>
      </c>
      <c r="F63" s="21" t="s">
        <v>1</v>
      </c>
      <c r="G63" s="21">
        <f>SUM(G65:G66)</f>
        <v>29568.659126983948</v>
      </c>
      <c r="H63" s="21">
        <f>SUM(H65:H66)</f>
        <v>96302.26527777742</v>
      </c>
      <c r="I63" s="21">
        <f>SUM(I65:I66)</f>
        <v>98964.76527777742</v>
      </c>
      <c r="J63" s="21">
        <f>SUM(J65:J66)</f>
        <v>126434.54999999926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tntesagitakan'!G282+'4.Gorcarakan ev tntesagitakan'!G451+'4.Gorcarakan ev tntesagitakan'!G588</f>
        <v>118740.54999999926</v>
      </c>
      <c r="E65" s="21">
        <f>+'4.Gorcarakan ev tntesagitakan'!H282+'4.Gorcarakan ev tntesagitakan'!H451+'4.Gorcarakan ev tntesagitakan'!H588</f>
        <v>118740.54999999926</v>
      </c>
      <c r="F65" s="21" t="s">
        <v>1</v>
      </c>
      <c r="G65" s="21">
        <f>+'4.Gorcarakan ev tntesagitakan'!J282+'4.Gorcarakan ev tntesagitakan'!J451+'4.Gorcarakan ev tntesagitakan'!J588</f>
        <v>26904.421031745853</v>
      </c>
      <c r="H65" s="21">
        <f>+'4.Gorcarakan ev tntesagitakan'!K282+'4.Gorcarakan ev tntesagitakan'!K451+'4.Gorcarakan ev tntesagitakan'!K588</f>
        <v>92493.97956349171</v>
      </c>
      <c r="I65" s="21">
        <f>+'4.Gorcarakan ev tntesagitakan'!L282+'4.Gorcarakan ev tntesagitakan'!L451+'4.Gorcarakan ev tntesagitakan'!L588</f>
        <v>93243.97956349171</v>
      </c>
      <c r="J65" s="21">
        <f>+'4.Gorcarakan ev tntesagitakan'!M282+'4.Gorcarakan ev tntesagitakan'!M451+'4.Gorcarakan ev tntesagitakan'!M588</f>
        <v>118740.54999999926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tntesagitakan'!G37+'4.Gorcarakan ev tntesagitakan'!G364+'4.Gorcarakan ev tntesagitakan'!G452</f>
        <v>7694</v>
      </c>
      <c r="E66" s="21">
        <f>+'4.Gorcarakan ev tntesagitakan'!H37+'4.Gorcarakan ev tntesagitakan'!H364+'4.Gorcarakan ev tntesagitakan'!H452</f>
        <v>7694</v>
      </c>
      <c r="F66" s="21" t="s">
        <v>1</v>
      </c>
      <c r="G66" s="21">
        <f>+'4.Gorcarakan ev tntesagitakan'!J37+'4.Gorcarakan ev tntesagitakan'!J364+'4.Gorcarakan ev tntesagitakan'!J452</f>
        <v>2664.2380952380954</v>
      </c>
      <c r="H66" s="21">
        <f>+'4.Gorcarakan ev tntesagitakan'!K37+'4.Gorcarakan ev tntesagitakan'!K364+'4.Gorcarakan ev tntesagitakan'!K452</f>
        <v>3808.2857142857142</v>
      </c>
      <c r="I66" s="21">
        <f>+'4.Gorcarakan ev tntesagitakan'!L37+'4.Gorcarakan ev tntesagitakan'!L364+'4.Gorcarakan ev tntesagitakan'!L452</f>
        <v>5720.7857142857138</v>
      </c>
      <c r="J66" s="21">
        <f>+'4.Gorcarakan ev tntesagitakan'!M37+'4.Gorcarakan ev tntesagitakan'!M364+'4.Gorcarakan ev tntesagitakan'!M452</f>
        <v>7694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229589.93</v>
      </c>
      <c r="E67" s="21">
        <f>SUM(E69:E76)</f>
        <v>229589.93</v>
      </c>
      <c r="F67" s="21" t="s">
        <v>1</v>
      </c>
      <c r="G67" s="21">
        <f>SUM(G69:G76)</f>
        <v>66298.515714285706</v>
      </c>
      <c r="H67" s="21">
        <f>SUM(H69:H76)</f>
        <v>132395.73793650791</v>
      </c>
      <c r="I67" s="21">
        <f>SUM(I69:I76)</f>
        <v>180120.38634920638</v>
      </c>
      <c r="J67" s="21">
        <f>SUM(J69:J76)</f>
        <v>229589.93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tntesagitakan'!G38+'4.Gorcarakan ev tntesagitakan'!G84+'4.Gorcarakan ev tntesagitakan'!G156+'4.Gorcarakan ev tntesagitakan'!G365+'4.Gorcarakan ev tntesagitakan'!G746+'4.Gorcarakan ev tntesagitakan'!G763</f>
        <v>10160</v>
      </c>
      <c r="E69" s="21">
        <f>+'4.Gorcarakan ev tntesagitakan'!H38+'4.Gorcarakan ev tntesagitakan'!H84+'4.Gorcarakan ev tntesagitakan'!H156+'4.Gorcarakan ev tntesagitakan'!H365+'4.Gorcarakan ev tntesagitakan'!H746+'4.Gorcarakan ev tntesagitakan'!H763</f>
        <v>10160</v>
      </c>
      <c r="F69" s="21" t="s">
        <v>1</v>
      </c>
      <c r="G69" s="21">
        <f>+'4.Gorcarakan ev tntesagitakan'!J38+'4.Gorcarakan ev tntesagitakan'!J84+'4.Gorcarakan ev tntesagitakan'!J156+'4.Gorcarakan ev tntesagitakan'!J365+'4.Gorcarakan ev tntesagitakan'!J746+'4.Gorcarakan ev tntesagitakan'!J763</f>
        <v>2499.6825396825398</v>
      </c>
      <c r="H69" s="21">
        <f>+'4.Gorcarakan ev tntesagitakan'!K38+'4.Gorcarakan ev tntesagitakan'!K84+'4.Gorcarakan ev tntesagitakan'!K156+'4.Gorcarakan ev tntesagitakan'!K365+'4.Gorcarakan ev tntesagitakan'!K746+'4.Gorcarakan ev tntesagitakan'!K763</f>
        <v>9570.7936507936502</v>
      </c>
      <c r="I69" s="21">
        <f>+'4.Gorcarakan ev tntesagitakan'!L38+'4.Gorcarakan ev tntesagitakan'!L84+'4.Gorcarakan ev tntesagitakan'!L156+'4.Gorcarakan ev tntesagitakan'!L365+'4.Gorcarakan ev tntesagitakan'!L746+'4.Gorcarakan ev tntesagitakan'!L763</f>
        <v>9860.7936507936502</v>
      </c>
      <c r="J69" s="21">
        <f>+'4.Gorcarakan ev tntesagitakan'!M38+'4.Gorcarakan ev tntesagitakan'!M84+'4.Gorcarakan ev tntesagitakan'!M156+'4.Gorcarakan ev tntesagitakan'!M365+'4.Gorcarakan ev tntesagitakan'!M746+'4.Gorcarakan ev tntesagitakan'!M763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tntesagitakan'!G400</f>
        <v>3465</v>
      </c>
      <c r="E70" s="21">
        <f>+'4.Gorcarakan ev tntesagitakan'!H400</f>
        <v>3465</v>
      </c>
      <c r="F70" s="21" t="s">
        <v>1</v>
      </c>
      <c r="G70" s="21">
        <f>+'4.Gorcarakan ev tntesagitakan'!J400</f>
        <v>852.5</v>
      </c>
      <c r="H70" s="21">
        <f>+'4.Gorcarakan ev tntesagitakan'!K400</f>
        <v>1705</v>
      </c>
      <c r="I70" s="21">
        <f>+'4.Gorcarakan ev tntesagitakan'!L400</f>
        <v>2571.25</v>
      </c>
      <c r="J70" s="21">
        <f>+'4.Gorcarakan ev tntesagitakan'!M400</f>
        <v>3465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tntesagitakan'!G39+'4.Gorcarakan ev tntesagitakan'!G157+'4.Gorcarakan ev tntesagitakan'!G366+'4.Gorcarakan ev tntesagitakan'!G401+'4.Gorcarakan ev tntesagitakan'!G453+'4.Gorcarakan ev tntesagitakan'!G765</f>
        <v>154618.03</v>
      </c>
      <c r="E72" s="21">
        <f>+'4.Gorcarakan ev tntesagitakan'!H39+'4.Gorcarakan ev tntesagitakan'!H157+'4.Gorcarakan ev tntesagitakan'!H366+'4.Gorcarakan ev tntesagitakan'!H401+'4.Gorcarakan ev tntesagitakan'!H453+'4.Gorcarakan ev tntesagitakan'!H765</f>
        <v>154618.03</v>
      </c>
      <c r="F72" s="21" t="s">
        <v>1</v>
      </c>
      <c r="G72" s="21">
        <f>+'4.Gorcarakan ev tntesagitakan'!J39+'4.Gorcarakan ev tntesagitakan'!J157+'4.Gorcarakan ev tntesagitakan'!J366+'4.Gorcarakan ev tntesagitakan'!J401+'4.Gorcarakan ev tntesagitakan'!J453+'4.Gorcarakan ev tntesagitakan'!J765</f>
        <v>43943.480793650793</v>
      </c>
      <c r="H72" s="21">
        <f>+'4.Gorcarakan ev tntesagitakan'!K39+'4.Gorcarakan ev tntesagitakan'!K157+'4.Gorcarakan ev tntesagitakan'!K366+'4.Gorcarakan ev tntesagitakan'!K401+'4.Gorcarakan ev tntesagitakan'!K453+'4.Gorcarakan ev tntesagitakan'!K765</f>
        <v>84235.147460317428</v>
      </c>
      <c r="I72" s="21">
        <f>+'4.Gorcarakan ev tntesagitakan'!L39+'4.Gorcarakan ev tntesagitakan'!L157+'4.Gorcarakan ev tntesagitakan'!L366+'4.Gorcarakan ev tntesagitakan'!L401+'4.Gorcarakan ev tntesagitakan'!L453+'4.Gorcarakan ev tntesagitakan'!L765</f>
        <v>116763.86333333333</v>
      </c>
      <c r="J72" s="21">
        <f>+'4.Gorcarakan ev tntesagitakan'!M39+'4.Gorcarakan ev tntesagitakan'!M157+'4.Gorcarakan ev tntesagitakan'!M366+'4.Gorcarakan ev tntesagitakan'!M401+'4.Gorcarakan ev tntesagitakan'!M453+'4.Gorcarakan ev tntesagitakan'!M765</f>
        <v>154618.03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tntesagitakan'!G158+'4.Gorcarakan ev tntesagitakan'!G761</f>
        <v>0</v>
      </c>
      <c r="E75" s="21">
        <f>+'4.Gorcarakan ev tntesagitakan'!H158+'4.Gorcarakan ev tntesagitakan'!H761</f>
        <v>0</v>
      </c>
      <c r="F75" s="21" t="s">
        <v>1</v>
      </c>
      <c r="G75" s="21">
        <f>+'4.Gorcarakan ev tntesagitakan'!J158+'4.Gorcarakan ev tntesagitakan'!J761</f>
        <v>0</v>
      </c>
      <c r="H75" s="21">
        <f>+'4.Gorcarakan ev tntesagitakan'!K158+'4.Gorcarakan ev tntesagitakan'!K761</f>
        <v>0</v>
      </c>
      <c r="I75" s="21">
        <f>+'4.Gorcarakan ev tntesagitakan'!L158+'4.Gorcarakan ev tntesagitakan'!L761</f>
        <v>0</v>
      </c>
      <c r="J75" s="21">
        <f>+'4.Gorcarakan ev tntesagitakan'!M158+'4.Gorcarakan ev tntesagitakan'!M761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tntesagitakan'!G40+'4.Gorcarakan ev tntesagitakan'!G85+'4.Gorcarakan ev tntesagitakan'!G283+'4.Gorcarakan ev tntesagitakan'!G367+'4.Gorcarakan ev tntesagitakan'!G402+'4.Gorcarakan ev tntesagitakan'!G433+'4.Gorcarakan ev tntesagitakan'!G454+'4.Gorcarakan ev tntesagitakan'!G589</f>
        <v>61346.9</v>
      </c>
      <c r="E76" s="21">
        <f>+'4.Gorcarakan ev tntesagitakan'!H40+'4.Gorcarakan ev tntesagitakan'!H85+'4.Gorcarakan ev tntesagitakan'!H283+'4.Gorcarakan ev tntesagitakan'!H367+'4.Gorcarakan ev tntesagitakan'!H402+'4.Gorcarakan ev tntesagitakan'!H433+'4.Gorcarakan ev tntesagitakan'!H454+'4.Gorcarakan ev tntesagitakan'!H589</f>
        <v>61346.9</v>
      </c>
      <c r="F76" s="21" t="s">
        <v>1</v>
      </c>
      <c r="G76" s="21">
        <f>+'4.Gorcarakan ev tntesagitakan'!J40+'4.Gorcarakan ev tntesagitakan'!J85+'4.Gorcarakan ev tntesagitakan'!J283+'4.Gorcarakan ev tntesagitakan'!J367+'4.Gorcarakan ev tntesagitakan'!J402+'4.Gorcarakan ev tntesagitakan'!J433+'4.Gorcarakan ev tntesagitakan'!J454+'4.Gorcarakan ev tntesagitakan'!J589</f>
        <v>19002.852380952379</v>
      </c>
      <c r="H76" s="21">
        <f>+'4.Gorcarakan ev tntesagitakan'!K40+'4.Gorcarakan ev tntesagitakan'!K85+'4.Gorcarakan ev tntesagitakan'!K283+'4.Gorcarakan ev tntesagitakan'!K367+'4.Gorcarakan ev tntesagitakan'!K402+'4.Gorcarakan ev tntesagitakan'!K433+'4.Gorcarakan ev tntesagitakan'!K454+'4.Gorcarakan ev tntesagitakan'!K589</f>
        <v>36884.796825396821</v>
      </c>
      <c r="I76" s="21">
        <f>+'4.Gorcarakan ev tntesagitakan'!L40+'4.Gorcarakan ev tntesagitakan'!L85+'4.Gorcarakan ev tntesagitakan'!L283+'4.Gorcarakan ev tntesagitakan'!L367+'4.Gorcarakan ev tntesagitakan'!L402+'4.Gorcarakan ev tntesagitakan'!L433+'4.Gorcarakan ev tntesagitakan'!L454+'4.Gorcarakan ev tntesagitakan'!L589</f>
        <v>50924.479365079387</v>
      </c>
      <c r="J76" s="21">
        <f>+'4.Gorcarakan ev tntesagitakan'!M40+'4.Gorcarakan ev tntesagitakan'!M85+'4.Gorcarakan ev tntesagitakan'!M283+'4.Gorcarakan ev tntesagitakan'!M367+'4.Gorcarakan ev tntesagitakan'!M402+'4.Gorcarakan ev tntesagitakan'!M433+'4.Gorcarakan ev tntesagitakan'!M454+'4.Gorcarakan ev tntesagitakan'!M589</f>
        <v>61346.9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56000</v>
      </c>
      <c r="E77" s="21">
        <f>SUM(E79,E83,E87)</f>
        <v>56000</v>
      </c>
      <c r="F77" s="21" t="s">
        <v>0</v>
      </c>
      <c r="G77" s="21">
        <f>SUM(G79,G83,G87)</f>
        <v>5455.1720238097187</v>
      </c>
      <c r="H77" s="21">
        <f>SUM(H79,H83,H87)</f>
        <v>5455.1720238097187</v>
      </c>
      <c r="I77" s="21">
        <f>SUM(I79,I83,I87)</f>
        <v>31099.206349207103</v>
      </c>
      <c r="J77" s="21">
        <f>SUM(J79,J83,J87)</f>
        <v>56000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56000</v>
      </c>
      <c r="E79" s="21">
        <f>SUM(E81:E82)</f>
        <v>56000</v>
      </c>
      <c r="F79" s="21" t="s">
        <v>0</v>
      </c>
      <c r="G79" s="21">
        <f>SUM(G81:G82)</f>
        <v>5455.1720238097187</v>
      </c>
      <c r="H79" s="21">
        <f>SUM(H81:H82)</f>
        <v>5455.1720238097187</v>
      </c>
      <c r="I79" s="21">
        <f>SUM(I81:I82)</f>
        <v>31099.206349207103</v>
      </c>
      <c r="J79" s="21">
        <f>SUM(J81:J82)</f>
        <v>56000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tntesagitakan'!G107</f>
        <v>56000</v>
      </c>
      <c r="E82" s="21">
        <f>+'4.Gorcarakan ev tntesagitakan'!H107</f>
        <v>56000</v>
      </c>
      <c r="F82" s="21" t="s">
        <v>1</v>
      </c>
      <c r="G82" s="21">
        <f>+'4.Gorcarakan ev tntesagitakan'!J107</f>
        <v>5455.1720238097187</v>
      </c>
      <c r="H82" s="21">
        <f>+'4.Gorcarakan ev tntesagitakan'!K107</f>
        <v>5455.1720238097187</v>
      </c>
      <c r="I82" s="21">
        <f>+'4.Gorcarakan ev tntesagitakan'!L107</f>
        <v>31099.206349207103</v>
      </c>
      <c r="J82" s="21">
        <f>+'4.Gorcarakan ev tntesagitakan'!M107</f>
        <v>56000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1973631.8840000001</v>
      </c>
      <c r="E92" s="21">
        <f>SUM(E94,E98)</f>
        <v>1973631.8840000001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1468600.4853492067</v>
      </c>
      <c r="J92" s="21">
        <f>SUM(J94,J98)</f>
        <v>1973631.8840000001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1958631.8840000001</v>
      </c>
      <c r="E94" s="21">
        <f>SUM(E96:E97)</f>
        <v>1958631.8840000001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1453600.4853492067</v>
      </c>
      <c r="J94" s="21">
        <f>SUM(J96:J97)</f>
        <v>1958631.8840000001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tntesagitakan'!G456+'4.Gorcarakan ev tntesagitakan'!G545+'4.Gorcarakan ev tntesagitakan'!G556+'4.Gorcarakan ev tntesagitakan'!G563+'4.Gorcarakan ev tntesagitakan'!G569+'4.Gorcarakan ev tntesagitakan'!G640</f>
        <v>1958631.8840000001</v>
      </c>
      <c r="E96" s="21">
        <f>+'4.Gorcarakan ev tntesagitakan'!H456+'4.Gorcarakan ev tntesagitakan'!H545+'4.Gorcarakan ev tntesagitakan'!H556+'4.Gorcarakan ev tntesagitakan'!H563+'4.Gorcarakan ev tntesagitakan'!H569+'4.Gorcarakan ev tntesagitakan'!H640</f>
        <v>1958631.8840000001</v>
      </c>
      <c r="F96" s="21" t="s">
        <v>0</v>
      </c>
      <c r="G96" s="21">
        <f>+'4.Gorcarakan ev tntesagitakan'!J456+'4.Gorcarakan ev tntesagitakan'!J545+'4.Gorcarakan ev tntesagitakan'!J556+'4.Gorcarakan ev tntesagitakan'!J563+'4.Gorcarakan ev tntesagitakan'!J569+'4.Gorcarakan ev tntesagitakan'!J640</f>
        <v>494086.25717460318</v>
      </c>
      <c r="H96" s="21">
        <f>+'4.Gorcarakan ev tntesagitakan'!K456+'4.Gorcarakan ev tntesagitakan'!K545+'4.Gorcarakan ev tntesagitakan'!K556+'4.Gorcarakan ev tntesagitakan'!K563+'4.Gorcarakan ev tntesagitakan'!K569+'4.Gorcarakan ev tntesagitakan'!K640</f>
        <v>975808.51434920635</v>
      </c>
      <c r="I96" s="21">
        <f>+'4.Gorcarakan ev tntesagitakan'!L456+'4.Gorcarakan ev tntesagitakan'!L545+'4.Gorcarakan ev tntesagitakan'!L556+'4.Gorcarakan ev tntesagitakan'!L563+'4.Gorcarakan ev tntesagitakan'!L569+'4.Gorcarakan ev tntesagitakan'!L640</f>
        <v>1453600.4853492067</v>
      </c>
      <c r="J96" s="21">
        <f>+'4.Gorcarakan ev tntesagitakan'!M456+'4.Gorcarakan ev tntesagitakan'!M545+'4.Gorcarakan ev tntesagitakan'!M556+'4.Gorcarakan ev tntesagitakan'!M563+'4.Gorcarakan ev tntesagitakan'!M569+'4.Gorcarakan ev tntesagitakan'!M640</f>
        <v>1958631.8840000001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15000</v>
      </c>
      <c r="E98" s="21">
        <f>SUM(E100:E101)</f>
        <v>15000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15000</v>
      </c>
      <c r="J98" s="21">
        <f>SUM(J100:J101)</f>
        <v>15000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tntesagitakan'!G159+'4.Gorcarakan ev tntesagitakan'!G455</f>
        <v>15000</v>
      </c>
      <c r="E100" s="21">
        <f>+'4.Gorcarakan ev tntesagitakan'!H159+'4.Gorcarakan ev tntesagitakan'!H455</f>
        <v>15000</v>
      </c>
      <c r="F100" s="21" t="s">
        <v>1</v>
      </c>
      <c r="G100" s="21">
        <f>+'4.Gorcarakan ev tntesagitakan'!J159+'4.Gorcarakan ev tntesagitakan'!J455</f>
        <v>3690.4761904761904</v>
      </c>
      <c r="H100" s="21">
        <f>+'4.Gorcarakan ev tntesagitakan'!K159+'4.Gorcarakan ev tntesagitakan'!K455</f>
        <v>7380.9523809523807</v>
      </c>
      <c r="I100" s="21">
        <f>+'4.Gorcarakan ev tntesagitakan'!L159+'4.Gorcarakan ev tntesagitakan'!L455</f>
        <v>15000</v>
      </c>
      <c r="J100" s="21">
        <f>+'4.Gorcarakan ev tntesagitakan'!M159+'4.Gorcarakan ev tntesagitakan'!M455</f>
        <v>15000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tntesagitakan'!G614</f>
        <v>0</v>
      </c>
      <c r="E114" s="21">
        <f>+'4.Gorcarakan ev tntesagitakan'!H614</f>
        <v>0</v>
      </c>
      <c r="F114" s="21" t="s">
        <v>1</v>
      </c>
      <c r="G114" s="21">
        <f>+'4.Gorcarakan ev tntesagitakan'!J614</f>
        <v>0</v>
      </c>
      <c r="H114" s="21">
        <f>+'4.Gorcarakan ev tntesagitakan'!K614</f>
        <v>0</v>
      </c>
      <c r="I114" s="21">
        <f>+'4.Gorcarakan ev tntesagitakan'!L614</f>
        <v>0</v>
      </c>
      <c r="J114" s="21">
        <f>+'4.Gorcarakan ev tntesagitakan'!M614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78930</v>
      </c>
      <c r="E134" s="21">
        <f>SUM(E136,E140,E146)</f>
        <v>78930</v>
      </c>
      <c r="F134" s="21" t="s">
        <v>0</v>
      </c>
      <c r="G134" s="21">
        <f>SUM(G136,G140,G146)</f>
        <v>21745.079365079382</v>
      </c>
      <c r="H134" s="21">
        <f>SUM(H136,H140,H146)</f>
        <v>48599.492063492078</v>
      </c>
      <c r="I134" s="21">
        <f>SUM(I136,I140,I146)</f>
        <v>70678.777777777781</v>
      </c>
      <c r="J134" s="21">
        <f>SUM(J136,J140,J146)</f>
        <v>78930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78930</v>
      </c>
      <c r="E140" s="21">
        <f>SUM(E142:E145)</f>
        <v>78930</v>
      </c>
      <c r="F140" s="21" t="s">
        <v>1</v>
      </c>
      <c r="G140" s="21">
        <f>SUM(G142:G145)</f>
        <v>21745.079365079382</v>
      </c>
      <c r="H140" s="21">
        <f>SUM(H142:H145)</f>
        <v>48599.492063492078</v>
      </c>
      <c r="I140" s="21">
        <f>SUM(I142:I145)</f>
        <v>70678.777777777781</v>
      </c>
      <c r="J140" s="21">
        <f>SUM(J142:J145)</f>
        <v>78930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tntesagitakan'!G550+'4.Gorcarakan ev tntesagitakan'!G633+'4.Gorcarakan ev tntesagitakan'!G570</f>
        <v>10004</v>
      </c>
      <c r="E143" s="21">
        <f>+'4.Gorcarakan ev tntesagitakan'!H550+'4.Gorcarakan ev tntesagitakan'!H633+'4.Gorcarakan ev tntesagitakan'!H570</f>
        <v>10004</v>
      </c>
      <c r="F143" s="21">
        <f>+'4.Gorcarakan ev tntesagitakan'!I550+'4.Gorcarakan ev tntesagitakan'!I633+'4.Gorcarakan ev tntesagitakan'!I570</f>
        <v>0</v>
      </c>
      <c r="G143" s="21">
        <f>+'4.Gorcarakan ev tntesagitakan'!J550+'4.Gorcarakan ev tntesagitakan'!J633+'4.Gorcarakan ev tntesagitakan'!J570</f>
        <v>1722.2222222222222</v>
      </c>
      <c r="H143" s="21">
        <f>+'4.Gorcarakan ev tntesagitakan'!K550+'4.Gorcarakan ev tntesagitakan'!K633+'4.Gorcarakan ev tntesagitakan'!K570</f>
        <v>7494.4444444444443</v>
      </c>
      <c r="I143" s="21">
        <f>+'4.Gorcarakan ev tntesagitakan'!L550+'4.Gorcarakan ev tntesagitakan'!L633+'4.Gorcarakan ev tntesagitakan'!L570</f>
        <v>7494.4444444444443</v>
      </c>
      <c r="J143" s="21">
        <f>+'4.Gorcarakan ev tntesagitakan'!M550+'4.Gorcarakan ev tntesagitakan'!M633+'4.Gorcarakan ev tntesagitakan'!M570</f>
        <v>10004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tntesagitakan'!G738</f>
        <v>1260</v>
      </c>
      <c r="E144" s="21">
        <f>+'4.Gorcarakan ev tntesagitakan'!H738</f>
        <v>1260</v>
      </c>
      <c r="F144" s="21" t="s">
        <v>1</v>
      </c>
      <c r="G144" s="21">
        <f>+'4.Gorcarakan ev tntesagitakan'!J738</f>
        <v>310</v>
      </c>
      <c r="H144" s="21">
        <f>+'4.Gorcarakan ev tntesagitakan'!K738</f>
        <v>620</v>
      </c>
      <c r="I144" s="21">
        <f>+'4.Gorcarakan ev tntesagitakan'!L738</f>
        <v>935</v>
      </c>
      <c r="J144" s="21">
        <f>+'4.Gorcarakan ev tntesagitakan'!M738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tntesagitakan'!G546+'4.Gorcarakan ev tntesagitakan'!G634+'4.Gorcarakan ev tntesagitakan'!G727+'4.Gorcarakan ev tntesagitakan'!G747</f>
        <v>67666</v>
      </c>
      <c r="E145" s="21">
        <f>+'4.Gorcarakan ev tntesagitakan'!H546+'4.Gorcarakan ev tntesagitakan'!H727+'4.Gorcarakan ev tntesagitakan'!H747</f>
        <v>67666</v>
      </c>
      <c r="F145" s="21" t="s">
        <v>1</v>
      </c>
      <c r="G145" s="21">
        <f>+'4.Gorcarakan ev tntesagitakan'!J546+'4.Gorcarakan ev tntesagitakan'!J634+'4.Gorcarakan ev tntesagitakan'!J727+'4.Gorcarakan ev tntesagitakan'!J747</f>
        <v>19712.857142857159</v>
      </c>
      <c r="H145" s="21">
        <f>+'4.Gorcarakan ev tntesagitakan'!K546+'4.Gorcarakan ev tntesagitakan'!K634+'4.Gorcarakan ev tntesagitakan'!K727+'4.Gorcarakan ev tntesagitakan'!K747</f>
        <v>40485.047619047633</v>
      </c>
      <c r="I145" s="21">
        <f>+'4.Gorcarakan ev tntesagitakan'!L546+'4.Gorcarakan ev tntesagitakan'!L634+'4.Gorcarakan ev tntesagitakan'!L727+'4.Gorcarakan ev tntesagitakan'!L747</f>
        <v>62249.333333333328</v>
      </c>
      <c r="J145" s="21">
        <f>+'4.Gorcarakan ev tntesagitakan'!M546+'4.Gorcarakan ev tntesagitakan'!M634+'4.Gorcarakan ev tntesagitakan'!M727+'4.Gorcarakan ev tntesagitakan'!M747</f>
        <v>67666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268137.5</v>
      </c>
      <c r="E149" s="21">
        <f t="shared" si="6"/>
        <v>615022.19999999995</v>
      </c>
      <c r="F149" s="21">
        <f t="shared" si="6"/>
        <v>346884.7</v>
      </c>
      <c r="G149" s="21">
        <f t="shared" si="6"/>
        <v>79511.924603174586</v>
      </c>
      <c r="H149" s="21">
        <f t="shared" si="6"/>
        <v>133634.38888888888</v>
      </c>
      <c r="I149" s="21">
        <f t="shared" si="6"/>
        <v>214680.12896825396</v>
      </c>
      <c r="J149" s="21">
        <f t="shared" si="6"/>
        <v>268137.5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159652.59999999998</v>
      </c>
      <c r="E151" s="21">
        <f>SUM(E153:E154)</f>
        <v>159652.59999999998</v>
      </c>
      <c r="F151" s="21" t="s">
        <v>1</v>
      </c>
      <c r="G151" s="21">
        <f>SUM(G153:G154)</f>
        <v>45716.707142857136</v>
      </c>
      <c r="H151" s="21">
        <f>SUM(H153:H154)</f>
        <v>81346.314285714281</v>
      </c>
      <c r="I151" s="21">
        <f>SUM(I153:I154)</f>
        <v>114887.68928571428</v>
      </c>
      <c r="J151" s="21">
        <f>SUM(J153:J154)</f>
        <v>159652.59999999998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tntesagitakan'!G547+'4.Gorcarakan ev tntesagitakan'!G558+'4.Gorcarakan ev tntesagitakan'!G562+'4.Gorcarakan ev tntesagitakan'!G568+'4.Gorcarakan ev tntesagitakan'!G613+'4.Gorcarakan ev tntesagitakan'!G632+'4.Gorcarakan ev tntesagitakan'!G690+'4.Gorcarakan ev tntesagitakan'!G740+'4.Gorcarakan ev tntesagitakan'!G748</f>
        <v>159652.59999999998</v>
      </c>
      <c r="E154" s="21">
        <f>+'4.Gorcarakan ev tntesagitakan'!H547+'4.Gorcarakan ev tntesagitakan'!H558+'4.Gorcarakan ev tntesagitakan'!H562+'4.Gorcarakan ev tntesagitakan'!H568+'4.Gorcarakan ev tntesagitakan'!H613+'4.Gorcarakan ev tntesagitakan'!H632+'4.Gorcarakan ev tntesagitakan'!H690+'4.Gorcarakan ev tntesagitakan'!H740+'4.Gorcarakan ev tntesagitakan'!H748</f>
        <v>159652.59999999998</v>
      </c>
      <c r="F154" s="21" t="s">
        <v>1</v>
      </c>
      <c r="G154" s="21">
        <f>+'4.Gorcarakan ev tntesagitakan'!J547+'4.Gorcarakan ev tntesagitakan'!J558+'4.Gorcarakan ev tntesagitakan'!J562+'4.Gorcarakan ev tntesagitakan'!J568+'4.Gorcarakan ev tntesagitakan'!J613+'4.Gorcarakan ev tntesagitakan'!J632+'4.Gorcarakan ev tntesagitakan'!J690+'4.Gorcarakan ev tntesagitakan'!J740+'4.Gorcarakan ev tntesagitakan'!J748</f>
        <v>45716.707142857136</v>
      </c>
      <c r="H154" s="21">
        <f>+'4.Gorcarakan ev tntesagitakan'!K547+'4.Gorcarakan ev tntesagitakan'!K558+'4.Gorcarakan ev tntesagitakan'!K562+'4.Gorcarakan ev tntesagitakan'!K568+'4.Gorcarakan ev tntesagitakan'!K613+'4.Gorcarakan ev tntesagitakan'!K632+'4.Gorcarakan ev tntesagitakan'!K690+'4.Gorcarakan ev tntesagitakan'!K740+'4.Gorcarakan ev tntesagitakan'!K748</f>
        <v>81346.314285714281</v>
      </c>
      <c r="I154" s="21">
        <f>+'4.Gorcarakan ev tntesagitakan'!L547+'4.Gorcarakan ev tntesagitakan'!L558+'4.Gorcarakan ev tntesagitakan'!L562+'4.Gorcarakan ev tntesagitakan'!L568+'4.Gorcarakan ev tntesagitakan'!L613+'4.Gorcarakan ev tntesagitakan'!L632+'4.Gorcarakan ev tntesagitakan'!L690+'4.Gorcarakan ev tntesagitakan'!L740+'4.Gorcarakan ev tntesagitakan'!L748</f>
        <v>114887.68928571428</v>
      </c>
      <c r="J154" s="21">
        <f>+'4.Gorcarakan ev tntesagitakan'!M547+'4.Gorcarakan ev tntesagitakan'!M558+'4.Gorcarakan ev tntesagitakan'!M562+'4.Gorcarakan ev tntesagitakan'!M568+'4.Gorcarakan ev tntesagitakan'!M613+'4.Gorcarakan ev tntesagitakan'!M632+'4.Gorcarakan ev tntesagitakan'!M690+'4.Gorcarakan ev tntesagitakan'!M740+'4.Gorcarakan ev tntesagitakan'!M748</f>
        <v>159652.59999999998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22750.3</v>
      </c>
      <c r="E155" s="21">
        <f>SUM(E157:E160)</f>
        <v>22750.3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21795.934920634922</v>
      </c>
      <c r="J155" s="21">
        <f>SUM(J157:J160)</f>
        <v>22750.3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tntesagitakan'!G41+'4.Gorcarakan ev tntesagitakan'!G104+'4.Gorcarakan ev tntesagitakan'!G361</f>
        <v>22750.3</v>
      </c>
      <c r="E158" s="21">
        <f>+'4.Gorcarakan ev tntesagitakan'!H41+'4.Gorcarakan ev tntesagitakan'!H104+'4.Gorcarakan ev tntesagitakan'!H361</f>
        <v>22750.3</v>
      </c>
      <c r="F158" s="21">
        <f>+'4.Gorcarakan ev tntesagitakan'!I104+'4.Gorcarakan ev tntesagitakan'!I41</f>
        <v>0</v>
      </c>
      <c r="G158" s="21">
        <f>+'4.Gorcarakan ev tntesagitakan'!J41+'4.Gorcarakan ev tntesagitakan'!J104+'4.Gorcarakan ev tntesagitakan'!J361</f>
        <v>19960.617460317459</v>
      </c>
      <c r="H158" s="21">
        <f>+'4.Gorcarakan ev tntesagitakan'!K41+'4.Gorcarakan ev tntesagitakan'!K104+'4.Gorcarakan ev tntesagitakan'!K361</f>
        <v>20870.934920634922</v>
      </c>
      <c r="I158" s="21">
        <f>+'4.Gorcarakan ev tntesagitakan'!L41+'4.Gorcarakan ev tntesagitakan'!L104+'4.Gorcarakan ev tntesagitakan'!L361</f>
        <v>21795.934920634922</v>
      </c>
      <c r="J158" s="21">
        <f>+'4.Gorcarakan ev tntesagitakan'!M41+'4.Gorcarakan ev tntesagitakan'!M104+'4.Gorcarakan ev tntesagitakan'!M361</f>
        <v>22750.3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tntesagitakan'!G434</f>
        <v>0</v>
      </c>
      <c r="E159" s="21"/>
      <c r="F159" s="21" t="s">
        <v>1</v>
      </c>
      <c r="G159" s="21">
        <f>+'4.Gorcarakan ev tntesagitakan'!J434</f>
        <v>0</v>
      </c>
      <c r="H159" s="21">
        <f>+'4.Gorcarakan ev tntesagitakan'!K434</f>
        <v>0</v>
      </c>
      <c r="I159" s="21">
        <f>+'4.Gorcarakan ev tntesagitakan'!L434</f>
        <v>0</v>
      </c>
      <c r="J159" s="21">
        <f>+'4.Gorcarakan ev tntesagitakan'!M434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85734.6</v>
      </c>
      <c r="E171" s="21">
        <f>SUM(E173)</f>
        <v>85734.6</v>
      </c>
      <c r="F171" s="21" t="s">
        <v>1</v>
      </c>
      <c r="G171" s="21">
        <f>SUM(G173)</f>
        <v>13834.599999999999</v>
      </c>
      <c r="H171" s="21">
        <f>SUM(H173)</f>
        <v>31417.139682539681</v>
      </c>
      <c r="I171" s="21">
        <f>SUM(I173)</f>
        <v>77996.504761904769</v>
      </c>
      <c r="J171" s="21">
        <f>SUM(J173)</f>
        <v>85734.6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tntesagitakan'!G42+'4.Gorcarakan ev tntesagitakan'!G111+'4.Gorcarakan ev tntesagitakan'!G548+'4.Gorcarakan ev tntesagitakan'!G631</f>
        <v>85734.6</v>
      </c>
      <c r="E173" s="21">
        <f>+'4.Gorcarakan ev tntesagitakan'!H42+'4.Gorcarakan ev tntesagitakan'!H111+'4.Gorcarakan ev tntesagitakan'!H548+'4.Gorcarakan ev tntesagitakan'!H631</f>
        <v>85734.6</v>
      </c>
      <c r="F173" s="21" t="s">
        <v>1</v>
      </c>
      <c r="G173" s="21">
        <f>+'4.Gorcarakan ev tntesagitakan'!J42+'4.Gorcarakan ev tntesagitakan'!J111+'4.Gorcarakan ev tntesagitakan'!J548+'4.Gorcarakan ev tntesagitakan'!J631</f>
        <v>13834.599999999999</v>
      </c>
      <c r="H173" s="21">
        <f>+'4.Gorcarakan ev tntesagitakan'!K42+'4.Gorcarakan ev tntesagitakan'!K111+'4.Gorcarakan ev tntesagitakan'!K548+'4.Gorcarakan ev tntesagitakan'!K631</f>
        <v>31417.139682539681</v>
      </c>
      <c r="I173" s="21">
        <f>+'4.Gorcarakan ev tntesagitakan'!L42+'4.Gorcarakan ev tntesagitakan'!L111+'4.Gorcarakan ev tntesagitakan'!L548+'4.Gorcarakan ev tntesagitakan'!L631</f>
        <v>77996.504761904769</v>
      </c>
      <c r="J173" s="21">
        <f>+'4.Gorcarakan ev tntesagitakan'!M42+'4.Gorcarakan ev tntesagitakan'!M111+'4.Gorcarakan ev tntesagitakan'!M548+'4.Gorcarakan ev tntesagitakan'!M631</f>
        <v>85734.6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tntesagitakan'!H776</f>
        <v>346884.7</v>
      </c>
      <c r="F176" s="21">
        <f>+'4.Gorcarakan ev tntesagitakan'!I776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4729068.3427999998</v>
      </c>
      <c r="E178" s="21" t="s">
        <v>650</v>
      </c>
      <c r="F178" s="21">
        <f>SUM(F180,F198,F204,F207)</f>
        <v>4729068.3427999998</v>
      </c>
      <c r="G178" s="21">
        <f>SUM(G180,G198,G204,G207)</f>
        <v>2617231.3864507936</v>
      </c>
      <c r="H178" s="21">
        <f>SUM(H180,H198,H204,H207)</f>
        <v>3306357.1301015867</v>
      </c>
      <c r="I178" s="21">
        <f>SUM(I180,I198,I204,I207)</f>
        <v>4006597.8051015865</v>
      </c>
      <c r="J178" s="21">
        <f>SUM(J180,J198,J204,J207)</f>
        <v>4729068.3427999998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4729068.3427999998</v>
      </c>
      <c r="E180" s="21" t="s">
        <v>1</v>
      </c>
      <c r="F180" s="21">
        <f>SUM(F182,F187,F192)</f>
        <v>4729068.3427999998</v>
      </c>
      <c r="G180" s="21">
        <f>SUM(G182,G187,G192)</f>
        <v>2617231.3864507936</v>
      </c>
      <c r="H180" s="21">
        <f>SUM(H182,H187,H192)</f>
        <v>3306357.1301015867</v>
      </c>
      <c r="I180" s="21">
        <f>SUM(I182,I187,I192)</f>
        <v>4006597.8051015865</v>
      </c>
      <c r="J180" s="21">
        <f>SUM(J182,J187,J192)</f>
        <v>4729068.3427999998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3931582.0697999997</v>
      </c>
      <c r="E182" s="21" t="s">
        <v>0</v>
      </c>
      <c r="F182" s="21">
        <f>SUM(F184:F186)</f>
        <v>3931582.0697999997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3254648.649165079</v>
      </c>
      <c r="J182" s="21">
        <f>SUM(J184:J186)</f>
        <v>3931582.0697999997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tntesagitakan'!G43+'4.Gorcarakan ev tntesagitakan'!G739</f>
        <v>0</v>
      </c>
      <c r="E184" s="21" t="s">
        <v>0</v>
      </c>
      <c r="F184" s="21">
        <f>+'4.Gorcarakan ev tntesagitakan'!I43+'4.Gorcarakan ev tntesagitakan'!I739</f>
        <v>0</v>
      </c>
      <c r="G184" s="21">
        <f>+'4.Gorcarakan ev tntesagitakan'!J43+'4.Gorcarakan ev tntesagitakan'!J739</f>
        <v>0</v>
      </c>
      <c r="H184" s="21">
        <f>+'4.Gorcarakan ev tntesagitakan'!K43+'4.Gorcarakan ev tntesagitakan'!K739</f>
        <v>0</v>
      </c>
      <c r="I184" s="21">
        <f>+'4.Gorcarakan ev tntesagitakan'!L43+'4.Gorcarakan ev tntesagitakan'!L739</f>
        <v>0</v>
      </c>
      <c r="J184" s="21">
        <f>+'4.Gorcarakan ev tntesagitakan'!M43+'4.Gorcarakan ev tntesagitakan'!M739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tntesagitakan'!G435+'4.Gorcarakan ev tntesagitakan'!G458+'4.Gorcarakan ev tntesagitakan'!G590</f>
        <v>9000</v>
      </c>
      <c r="E185" s="21" t="s">
        <v>0</v>
      </c>
      <c r="F185" s="21">
        <f>+'4.Gorcarakan ev tntesagitakan'!I435+'4.Gorcarakan ev tntesagitakan'!I458+'4.Gorcarakan ev tntesagitakan'!I590</f>
        <v>9000</v>
      </c>
      <c r="G185" s="21">
        <f>+'4.Gorcarakan ev tntesagitakan'!J435+'4.Gorcarakan ev tntesagitakan'!J458+'4.Gorcarakan ev tntesagitakan'!J590</f>
        <v>1426.984126984127</v>
      </c>
      <c r="H185" s="21">
        <f>+'4.Gorcarakan ev tntesagitakan'!K435+'4.Gorcarakan ev tntesagitakan'!K458+'4.Gorcarakan ev tntesagitakan'!K590</f>
        <v>2853.968253968254</v>
      </c>
      <c r="I185" s="21">
        <f>+'4.Gorcarakan ev tntesagitakan'!L435+'4.Gorcarakan ev tntesagitakan'!L458+'4.Gorcarakan ev tntesagitakan'!L590</f>
        <v>7503.9682539682535</v>
      </c>
      <c r="J185" s="21">
        <f>+'4.Gorcarakan ev tntesagitakan'!M435+'4.Gorcarakan ev tntesagitakan'!M458+'4.Gorcarakan ev tntesagitakan'!M590</f>
        <v>9000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tntesagitakan'!G44+'4.Gorcarakan ev tntesagitakan'!G284+'4.Gorcarakan ev tntesagitakan'!G403+'4.Gorcarakan ev tntesagitakan'!G457+'4.Gorcarakan ev tntesagitakan'!G591</f>
        <v>3922582.0697999997</v>
      </c>
      <c r="E186" s="21">
        <f>+'4.Gorcarakan ev tntesagitakan'!H44+'4.Gorcarakan ev tntesagitakan'!H284+'4.Gorcarakan ev tntesagitakan'!H403+'4.Gorcarakan ev tntesagitakan'!H457+'4.Gorcarakan ev tntesagitakan'!H591</f>
        <v>0</v>
      </c>
      <c r="F186" s="21">
        <f>+'4.Gorcarakan ev tntesagitakan'!I44+'4.Gorcarakan ev tntesagitakan'!I284+'4.Gorcarakan ev tntesagitakan'!I403+'4.Gorcarakan ev tntesagitakan'!I457+'4.Gorcarakan ev tntesagitakan'!I591</f>
        <v>3922582.0697999997</v>
      </c>
      <c r="G186" s="21">
        <f>+'4.Gorcarakan ev tntesagitakan'!J44+'4.Gorcarakan ev tntesagitakan'!J284+'4.Gorcarakan ev tntesagitakan'!J403+'4.Gorcarakan ev tntesagitakan'!J457+'4.Gorcarakan ev tntesagitakan'!J591</f>
        <v>1936391.307895239</v>
      </c>
      <c r="H186" s="21">
        <f>+'4.Gorcarakan ev tntesagitakan'!K44+'4.Gorcarakan ev tntesagitakan'!K284+'4.Gorcarakan ev tntesagitakan'!K403+'4.Gorcarakan ev tntesagitakan'!K457+'4.Gorcarakan ev tntesagitakan'!K591</f>
        <v>2586524.9809111115</v>
      </c>
      <c r="I186" s="21">
        <f>+'4.Gorcarakan ev tntesagitakan'!L44+'4.Gorcarakan ev tntesagitakan'!L284+'4.Gorcarakan ev tntesagitakan'!L403+'4.Gorcarakan ev tntesagitakan'!L457+'4.Gorcarakan ev tntesagitakan'!L591</f>
        <v>3247144.6809111107</v>
      </c>
      <c r="J186" s="21">
        <f>+'4.Gorcarakan ev tntesagitakan'!M44+'4.Gorcarakan ev tntesagitakan'!M284+'4.Gorcarakan ev tntesagitakan'!M403+'4.Gorcarakan ev tntesagitakan'!M457+'4.Gorcarakan ev tntesagitakan'!M591</f>
        <v>3922582.0697999997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656517.53399999999</v>
      </c>
      <c r="E187" s="21" t="s">
        <v>0</v>
      </c>
      <c r="F187" s="21">
        <f>SUM(F189:F191)</f>
        <v>656517.53399999999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626420.4963015879</v>
      </c>
      <c r="J187" s="21">
        <f>SUM(J189:J191)</f>
        <v>656517.53399999999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tntesagitakan'!G45+'4.Gorcarakan ev tntesagitakan'!G285</f>
        <v>509028.35</v>
      </c>
      <c r="E189" s="21" t="s">
        <v>1</v>
      </c>
      <c r="F189" s="21">
        <f>+'4.Gorcarakan ev tntesagitakan'!I45+'4.Gorcarakan ev tntesagitakan'!I285</f>
        <v>509028.35</v>
      </c>
      <c r="G189" s="21">
        <f>+'4.Gorcarakan ev tntesagitakan'!J45+'4.Gorcarakan ev tntesagitakan'!J285</f>
        <v>444941.04841269844</v>
      </c>
      <c r="H189" s="21">
        <f>+'4.Gorcarakan ev tntesagitakan'!K45+'4.Gorcarakan ev tntesagitakan'!K285</f>
        <v>465853.7468253969</v>
      </c>
      <c r="I189" s="21">
        <f>+'4.Gorcarakan ev tntesagitakan'!L45+'4.Gorcarakan ev tntesagitakan'!L285</f>
        <v>487103.74682539783</v>
      </c>
      <c r="J189" s="21">
        <f>+'4.Gorcarakan ev tntesagitakan'!M45+'4.Gorcarakan ev tntesagitakan'!M285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tntesagitakan'!G46+'4.Gorcarakan ev tntesagitakan'!G368+'4.Gorcarakan ev tntesagitakan'!G459+'4.Gorcarakan ev tntesagitakan'!G559</f>
        <v>17630</v>
      </c>
      <c r="E190" s="21"/>
      <c r="F190" s="21">
        <f>+'4.Gorcarakan ev tntesagitakan'!I46+'4.Gorcarakan ev tntesagitakan'!I368+'4.Gorcarakan ev tntesagitakan'!I459+'4.Gorcarakan ev tntesagitakan'!I559</f>
        <v>17630</v>
      </c>
      <c r="G190" s="21">
        <f>+'4.Gorcarakan ev tntesagitakan'!J46+'4.Gorcarakan ev tntesagitakan'!J368+'4.Gorcarakan ev tntesagitakan'!J459+'4.Gorcarakan ev tntesagitakan'!J559</f>
        <v>16876.031746031746</v>
      </c>
      <c r="H190" s="21">
        <f>+'4.Gorcarakan ev tntesagitakan'!K46+'4.Gorcarakan ev tntesagitakan'!K368+'4.Gorcarakan ev tntesagitakan'!K459+'4.Gorcarakan ev tntesagitakan'!K559</f>
        <v>17122.063492063491</v>
      </c>
      <c r="I190" s="21">
        <f>+'4.Gorcarakan ev tntesagitakan'!L46+'4.Gorcarakan ev tntesagitakan'!L368+'4.Gorcarakan ev tntesagitakan'!L459+'4.Gorcarakan ev tntesagitakan'!L559</f>
        <v>17372.063492063491</v>
      </c>
      <c r="J190" s="21">
        <f>+'4.Gorcarakan ev tntesagitakan'!M46+'4.Gorcarakan ev tntesagitakan'!M368+'4.Gorcarakan ev tntesagitakan'!M459+'4.Gorcarakan ev tntesagitakan'!M559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tntesagitakan'!G48+'4.Gorcarakan ev tntesagitakan'!G369+'4.Gorcarakan ev tntesagitakan'!G436+'4.Gorcarakan ev tntesagitakan'!G460</f>
        <v>129859.18399999999</v>
      </c>
      <c r="E191" s="21" t="s">
        <v>1</v>
      </c>
      <c r="F191" s="21">
        <f>+'4.Gorcarakan ev tntesagitakan'!I48+'4.Gorcarakan ev tntesagitakan'!I369+'4.Gorcarakan ev tntesagitakan'!I436+'4.Gorcarakan ev tntesagitakan'!I460</f>
        <v>129859.18399999999</v>
      </c>
      <c r="G191" s="21">
        <f>+'4.Gorcarakan ev tntesagitakan'!J48+'4.Gorcarakan ev tntesagitakan'!J369+'4.Gorcarakan ev tntesagitakan'!J436+'4.Gorcarakan ev tntesagitakan'!J460</f>
        <v>109924.4974920635</v>
      </c>
      <c r="H191" s="21">
        <f>+'4.Gorcarakan ev tntesagitakan'!K48+'4.Gorcarakan ev tntesagitakan'!K369+'4.Gorcarakan ev tntesagitakan'!K436+'4.Gorcarakan ev tntesagitakan'!K460</f>
        <v>117473.71098412698</v>
      </c>
      <c r="I191" s="21">
        <f>+'4.Gorcarakan ev tntesagitakan'!L48+'4.Gorcarakan ev tntesagitakan'!L369+'4.Gorcarakan ev tntesagitakan'!L436+'4.Gorcarakan ev tntesagitakan'!L460</f>
        <v>121944.68598412657</v>
      </c>
      <c r="J191" s="21">
        <f>+'4.Gorcarakan ev tntesagitakan'!M48+'4.Gorcarakan ev tntesagitakan'!M369+'4.Gorcarakan ev tntesagitakan'!M436+'4.Gorcarakan ev tntesagitakan'!M460</f>
        <v>129859.18399999999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140968.739</v>
      </c>
      <c r="E192" s="21" t="s">
        <v>1</v>
      </c>
      <c r="F192" s="21">
        <f>SUM(F194:F197)</f>
        <v>140968.739</v>
      </c>
      <c r="G192" s="21">
        <f>SUM(G194:G197)</f>
        <v>107671.51677777719</v>
      </c>
      <c r="H192" s="21">
        <f>SUM(H194:H197)</f>
        <v>116528.65963492004</v>
      </c>
      <c r="I192" s="21">
        <f>SUM(I194:I197)</f>
        <v>125528.65963492004</v>
      </c>
      <c r="J192" s="21">
        <f>SUM(J194:J197)</f>
        <v>140968.739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tntesagitakan'!G404</f>
        <v>7150</v>
      </c>
      <c r="E194" s="21" t="s">
        <v>1</v>
      </c>
      <c r="F194" s="21">
        <f>+'4.Gorcarakan ev tntesagitakan'!I404</f>
        <v>7150</v>
      </c>
      <c r="G194" s="21">
        <f>+'4.Gorcarakan ev tntesagitakan'!J404</f>
        <v>1872.2222222222222</v>
      </c>
      <c r="H194" s="21">
        <f>+'4.Gorcarakan ev tntesagitakan'!K404</f>
        <v>3594.4444444444443</v>
      </c>
      <c r="I194" s="21">
        <f>+'4.Gorcarakan ev tntesagitakan'!L404</f>
        <v>5344.4444444444443</v>
      </c>
      <c r="J194" s="21">
        <f>+'4.Gorcarakan ev tntesagitakan'!M404</f>
        <v>7150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tntesagitakan'!G47</f>
        <v>0</v>
      </c>
      <c r="E195" s="21" t="s">
        <v>1</v>
      </c>
      <c r="F195" s="21">
        <f>+'4.Gorcarakan ev tntesagitakan'!I47</f>
        <v>0</v>
      </c>
      <c r="G195" s="21">
        <f>+'4.Gorcarakan ev tntesagitakan'!J47</f>
        <v>0</v>
      </c>
      <c r="H195" s="21">
        <f>+'4.Gorcarakan ev tntesagitakan'!K47</f>
        <v>0</v>
      </c>
      <c r="I195" s="21">
        <f>+'4.Gorcarakan ev tntesagitakan'!L47</f>
        <v>0</v>
      </c>
      <c r="J195" s="21">
        <f>+'4.Gorcarakan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+'4.Gorcarakan ev tntesagitakan'!G97+'4.Gorcarakan ev tntesagitakan'!G286+'4.Gorcarakan ev tntesagitakan'!G405+'4.Gorcarakan ev tntesagitakan'!G461</f>
        <v>133818.739</v>
      </c>
      <c r="E197" s="21">
        <f>+'4.Gorcarakan ev tntesagitakan'!H97+'4.Gorcarakan ev tntesagitakan'!H286+'4.Gorcarakan ev tntesagitakan'!H405+'4.Gorcarakan ev tntesagitakan'!H461</f>
        <v>0</v>
      </c>
      <c r="F197" s="21">
        <f>+'4.Gorcarakan ev tntesagitakan'!I97+'4.Gorcarakan ev tntesagitakan'!I286+'4.Gorcarakan ev tntesagitakan'!I405+'4.Gorcarakan ev tntesagitakan'!I461</f>
        <v>133818.739</v>
      </c>
      <c r="G197" s="21">
        <f>+'4.Gorcarakan ev tntesagitakan'!J97+'4.Gorcarakan ev tntesagitakan'!J286+'4.Gorcarakan ev tntesagitakan'!J405+'4.Gorcarakan ev tntesagitakan'!J461</f>
        <v>105799.29455555497</v>
      </c>
      <c r="H197" s="21">
        <f>+'4.Gorcarakan ev tntesagitakan'!K97+'4.Gorcarakan ev tntesagitakan'!K286+'4.Gorcarakan ev tntesagitakan'!K405+'4.Gorcarakan ev tntesagitakan'!K461</f>
        <v>112934.2151904756</v>
      </c>
      <c r="I197" s="21">
        <f>+'4.Gorcarakan ev tntesagitakan'!L97+'4.Gorcarakan ev tntesagitakan'!L286+'4.Gorcarakan ev tntesagitakan'!L405+'4.Gorcarakan ev tntesagitakan'!L461</f>
        <v>120184.2151904756</v>
      </c>
      <c r="J197" s="21">
        <f>+'4.Gorcarakan ev tntesagitakan'!M97+'4.Gorcarakan ev tntesagitakan'!M286+'4.Gorcarakan ev tntesagitakan'!M405+'4.Gorcarakan ev tntesagitakan'!M461</f>
        <v>133818.739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tntesagitakan'!G587</f>
        <v>0</v>
      </c>
      <c r="E209" s="21" t="s">
        <v>1</v>
      </c>
      <c r="F209" s="21">
        <f>+'4.Gorcarakan ev tntesagitakan'!I587</f>
        <v>0</v>
      </c>
      <c r="G209" s="21">
        <f>+'4.Gorcarakan ev tntesagitakan'!J587</f>
        <v>0</v>
      </c>
      <c r="H209" s="21">
        <f>+'4.Gorcarakan ev tntesagitakan'!K587</f>
        <v>0</v>
      </c>
      <c r="I209" s="21">
        <f>+'4.Gorcarakan ev tntesagitakan'!L587</f>
        <v>0</v>
      </c>
      <c r="J209" s="21">
        <f>+'4.Gorcarakan ev tntesagitakan'!M587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7:J7"/>
    <mergeCell ref="G8:J8"/>
    <mergeCell ref="A11:J11"/>
    <mergeCell ref="G2:J2"/>
    <mergeCell ref="G3:J3"/>
    <mergeCell ref="G4:J4"/>
    <mergeCell ref="G5:J5"/>
    <mergeCell ref="G6:J6"/>
    <mergeCell ref="A10:G10"/>
    <mergeCell ref="G14:J14"/>
    <mergeCell ref="E13:F13"/>
    <mergeCell ref="E14:F14"/>
    <mergeCell ref="D14:D15"/>
    <mergeCell ref="A14:A15"/>
    <mergeCell ref="B14:C15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79"/>
      <c r="G1" s="279"/>
      <c r="H1" s="279"/>
      <c r="I1" s="279"/>
      <c r="J1" s="274"/>
    </row>
    <row r="2" spans="1:10" s="90" customFormat="1" ht="13.5" customHeight="1" x14ac:dyDescent="0.25">
      <c r="A2" s="92"/>
      <c r="C2" s="92"/>
      <c r="D2" s="139"/>
      <c r="E2" s="140"/>
      <c r="F2" s="279"/>
      <c r="G2" s="279"/>
      <c r="H2" s="279"/>
      <c r="I2" s="279"/>
    </row>
    <row r="3" spans="1:10" s="90" customFormat="1" ht="13.5" customHeight="1" x14ac:dyDescent="0.25">
      <c r="A3" s="92"/>
      <c r="C3" s="92"/>
      <c r="D3" s="139"/>
      <c r="E3" s="140"/>
      <c r="F3" s="279"/>
      <c r="G3" s="279"/>
      <c r="H3" s="279"/>
      <c r="I3" s="279"/>
    </row>
    <row r="4" spans="1:10" s="90" customFormat="1" ht="13.5" customHeight="1" x14ac:dyDescent="0.25">
      <c r="A4" s="92"/>
      <c r="C4" s="92"/>
      <c r="D4" s="139"/>
      <c r="E4" s="140"/>
      <c r="F4" s="278"/>
      <c r="G4" s="278"/>
      <c r="H4" s="278"/>
      <c r="I4" s="278"/>
    </row>
    <row r="5" spans="1:10" s="90" customFormat="1" ht="27" customHeight="1" x14ac:dyDescent="0.25">
      <c r="A5" s="92"/>
      <c r="C5" s="92"/>
      <c r="D5" s="139"/>
      <c r="E5" s="140"/>
      <c r="F5" s="280"/>
      <c r="G5" s="280"/>
      <c r="H5" s="280"/>
      <c r="I5" s="280"/>
    </row>
    <row r="6" spans="1:10" s="90" customFormat="1" ht="13.5" customHeight="1" x14ac:dyDescent="0.25">
      <c r="A6" s="92"/>
      <c r="C6" s="92"/>
      <c r="D6" s="139"/>
      <c r="E6" s="140"/>
      <c r="F6" s="279"/>
      <c r="G6" s="279"/>
      <c r="H6" s="279"/>
      <c r="I6" s="279"/>
    </row>
    <row r="7" spans="1:10" s="90" customFormat="1" ht="13.5" customHeight="1" x14ac:dyDescent="0.25">
      <c r="A7" s="92"/>
      <c r="C7" s="92"/>
      <c r="D7" s="139"/>
      <c r="E7" s="140"/>
      <c r="F7" s="279"/>
      <c r="G7" s="279"/>
      <c r="H7" s="279"/>
      <c r="I7" s="279"/>
    </row>
    <row r="8" spans="1:10" s="90" customFormat="1" ht="13.5" customHeight="1" x14ac:dyDescent="0.25">
      <c r="A8" s="92"/>
      <c r="C8" s="92"/>
      <c r="D8" s="139"/>
      <c r="E8" s="140"/>
      <c r="F8" s="278"/>
      <c r="G8" s="278"/>
      <c r="H8" s="278"/>
      <c r="I8" s="278"/>
    </row>
    <row r="9" spans="1:10" ht="13.5" x14ac:dyDescent="0.25">
      <c r="E9" s="321"/>
      <c r="F9" s="321"/>
      <c r="G9" s="321"/>
      <c r="H9" s="321"/>
      <c r="I9" s="321"/>
    </row>
    <row r="10" spans="1:10" ht="16.5" x14ac:dyDescent="0.3">
      <c r="A10" s="322" t="s">
        <v>767</v>
      </c>
      <c r="B10" s="322"/>
      <c r="C10" s="322"/>
      <c r="D10" s="322"/>
      <c r="E10" s="322"/>
      <c r="F10" s="322"/>
      <c r="G10" s="322"/>
      <c r="H10" s="322"/>
      <c r="I10" s="322"/>
    </row>
    <row r="11" spans="1:10" ht="42" customHeight="1" x14ac:dyDescent="0.2">
      <c r="A11" s="323" t="s">
        <v>768</v>
      </c>
      <c r="B11" s="323"/>
      <c r="C11" s="323"/>
      <c r="D11" s="323"/>
      <c r="E11" s="323"/>
      <c r="F11" s="323"/>
      <c r="G11" s="323"/>
      <c r="H11" s="323"/>
      <c r="I11" s="323"/>
    </row>
    <row r="12" spans="1:10" ht="30" customHeight="1" thickBot="1" x14ac:dyDescent="0.35">
      <c r="A12" s="2"/>
      <c r="B12" s="96"/>
      <c r="C12" s="96"/>
      <c r="D12" s="320" t="s">
        <v>763</v>
      </c>
      <c r="E12" s="320"/>
    </row>
    <row r="13" spans="1:10" ht="13.5" customHeight="1" thickBot="1" x14ac:dyDescent="0.35">
      <c r="A13" s="308" t="s">
        <v>769</v>
      </c>
      <c r="B13" s="311"/>
      <c r="C13" s="314" t="s">
        <v>707</v>
      </c>
      <c r="D13" s="314"/>
      <c r="E13" s="315"/>
      <c r="F13" s="316" t="s">
        <v>372</v>
      </c>
      <c r="G13" s="317"/>
      <c r="H13" s="317"/>
      <c r="I13" s="318"/>
    </row>
    <row r="14" spans="1:10" ht="30" customHeight="1" thickBot="1" x14ac:dyDescent="0.35">
      <c r="A14" s="309"/>
      <c r="B14" s="312"/>
      <c r="C14" s="98" t="s">
        <v>370</v>
      </c>
      <c r="D14" s="319" t="s">
        <v>770</v>
      </c>
      <c r="E14" s="315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0"/>
      <c r="B15" s="313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Ekamutner'!D16</f>
        <v>571759.462799998</v>
      </c>
      <c r="D17" s="108">
        <f>+'4.Gorcarakan ev tntesagitakan'!H15-'1. Ekamutner'!E16</f>
        <v>64980.419999998063</v>
      </c>
      <c r="E17" s="108">
        <f>+'4.Gorcarakan ev tntesagitakan'!I15-'1. Ekamutner'!F16</f>
        <v>506779.0427999997</v>
      </c>
      <c r="F17" s="108">
        <f>+'4.Gorcarakan ev tntesagitakan'!J15-'1. Ekamutner'!G16</f>
        <v>571759.48579999991</v>
      </c>
      <c r="G17" s="108">
        <f>+'4.Gorcarakan ev tntesagitakan'!K15-'1. Ekamutner'!H16</f>
        <v>571759.48579999991</v>
      </c>
      <c r="H17" s="108">
        <f>+'4.Gorcarakan ev tntesagitakan'!L15-'1. Ekamutner'!I16</f>
        <v>571759.48580000177</v>
      </c>
      <c r="I17" s="108">
        <f>+'4.Gorcarakan ev tntesagitakan'!M15-'1. Ekamutner'!J16</f>
        <v>571759.462799998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79"/>
      <c r="H1" s="279"/>
      <c r="I1" s="279"/>
      <c r="J1" s="279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79"/>
      <c r="H2" s="279"/>
      <c r="I2" s="279"/>
      <c r="J2" s="279"/>
    </row>
    <row r="3" spans="1:218" s="90" customFormat="1" ht="13.5" customHeight="1" x14ac:dyDescent="0.25">
      <c r="A3" s="92"/>
      <c r="C3" s="92"/>
      <c r="D3" s="139"/>
      <c r="E3" s="140"/>
      <c r="F3" s="140"/>
      <c r="G3" s="279"/>
      <c r="H3" s="279"/>
      <c r="I3" s="279"/>
      <c r="J3" s="279"/>
    </row>
    <row r="4" spans="1:218" s="90" customFormat="1" ht="13.5" customHeight="1" x14ac:dyDescent="0.25">
      <c r="A4" s="92"/>
      <c r="C4" s="92"/>
      <c r="D4" s="139"/>
      <c r="E4" s="140"/>
      <c r="F4" s="140"/>
      <c r="G4" s="278"/>
      <c r="H4" s="278"/>
      <c r="I4" s="278"/>
      <c r="J4" s="278"/>
    </row>
    <row r="5" spans="1:218" s="90" customFormat="1" ht="13.5" x14ac:dyDescent="0.25">
      <c r="A5" s="92"/>
      <c r="C5" s="92"/>
      <c r="D5" s="139"/>
      <c r="E5" s="140"/>
      <c r="F5" s="140"/>
      <c r="G5" s="328"/>
      <c r="H5" s="328"/>
      <c r="I5" s="328"/>
      <c r="J5" s="328"/>
    </row>
    <row r="6" spans="1:218" s="90" customFormat="1" ht="13.5" x14ac:dyDescent="0.25">
      <c r="A6" s="92"/>
      <c r="C6" s="92"/>
      <c r="D6" s="139"/>
      <c r="E6" s="140"/>
      <c r="F6" s="140"/>
      <c r="G6" s="279"/>
      <c r="H6" s="279"/>
      <c r="I6" s="279"/>
      <c r="J6" s="279"/>
    </row>
    <row r="7" spans="1:218" s="90" customFormat="1" ht="13.5" x14ac:dyDescent="0.25">
      <c r="A7" s="92"/>
      <c r="C7" s="92"/>
      <c r="D7" s="139"/>
      <c r="E7" s="140"/>
      <c r="F7" s="140"/>
      <c r="G7" s="279"/>
      <c r="H7" s="279"/>
      <c r="I7" s="279"/>
      <c r="J7" s="279"/>
    </row>
    <row r="8" spans="1:218" s="90" customFormat="1" ht="13.5" x14ac:dyDescent="0.25">
      <c r="A8" s="92"/>
      <c r="C8" s="92"/>
      <c r="D8" s="139"/>
      <c r="E8" s="140"/>
      <c r="F8" s="140"/>
      <c r="G8" s="278"/>
      <c r="H8" s="278"/>
      <c r="I8" s="278"/>
      <c r="J8" s="278"/>
    </row>
    <row r="9" spans="1:218" x14ac:dyDescent="0.3">
      <c r="E9" s="321"/>
      <c r="F9" s="321"/>
      <c r="G9" s="321"/>
      <c r="H9" s="321"/>
      <c r="I9" s="321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22" t="s">
        <v>773</v>
      </c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218" ht="16.5" customHeight="1" x14ac:dyDescent="0.3">
      <c r="A12" s="329" t="s">
        <v>774</v>
      </c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218" ht="33" x14ac:dyDescent="0.3">
      <c r="A13" s="118" t="s">
        <v>775</v>
      </c>
      <c r="B13" s="119" t="s">
        <v>377</v>
      </c>
      <c r="C13" s="120"/>
      <c r="D13" s="324" t="s">
        <v>373</v>
      </c>
      <c r="E13" s="326" t="s">
        <v>776</v>
      </c>
      <c r="F13" s="327"/>
      <c r="G13" s="316" t="s">
        <v>777</v>
      </c>
      <c r="H13" s="317"/>
      <c r="I13" s="317"/>
      <c r="J13" s="318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5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99.7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view="pageBreakPreview" zoomScaleSheetLayoutView="100" workbookViewId="0">
      <selection activeCell="L112" sqref="L112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9.140625" style="2" customWidth="1"/>
    <col min="15" max="15" width="18.8554687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ht="27" x14ac:dyDescent="0.25">
      <c r="J1" s="90"/>
      <c r="K1" s="92" t="s">
        <v>1030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79" t="s">
        <v>610</v>
      </c>
      <c r="K2" s="279"/>
      <c r="L2" s="279"/>
      <c r="M2" s="279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79" t="s">
        <v>1032</v>
      </c>
      <c r="K3" s="279"/>
      <c r="L3" s="279"/>
      <c r="M3" s="279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78" t="s">
        <v>1031</v>
      </c>
      <c r="K4" s="278"/>
      <c r="L4" s="278"/>
      <c r="M4" s="278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80" t="s">
        <v>1026</v>
      </c>
      <c r="K5" s="280"/>
      <c r="L5" s="280"/>
      <c r="M5" s="280"/>
      <c r="P5" s="277">
        <f>+G15-'6.Havelurd '!D16-'1. Ekamutner'!D16</f>
        <v>-2.3000001907348633E-2</v>
      </c>
      <c r="Q5" s="277">
        <f>+H15-'6.Havelurd '!E16-'1. Ekamutner'!E16</f>
        <v>-2.3000001907348633E-2</v>
      </c>
      <c r="R5" s="277">
        <f>+I15-'6.Havelurd '!F16-'1. Ekamutner'!F16</f>
        <v>0</v>
      </c>
      <c r="S5" s="277">
        <f>+J15-'6.Havelurd '!G16-'1. Ekamutner'!G16</f>
        <v>0</v>
      </c>
      <c r="T5" s="277">
        <f>+K15-'6.Havelurd '!H16-'1. Ekamutner'!H16</f>
        <v>0</v>
      </c>
      <c r="U5" s="277">
        <f>+L15-'6.Havelurd '!I16-'1. Ekamutner'!I16</f>
        <v>0</v>
      </c>
      <c r="V5" s="277">
        <f>+M15-'6.Havelurd '!J16-'1. Ekamutner'!J16</f>
        <v>-2.3000001907348633E-2</v>
      </c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79" t="s">
        <v>610</v>
      </c>
      <c r="K6" s="279"/>
      <c r="L6" s="279"/>
      <c r="M6" s="279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79" t="s">
        <v>867</v>
      </c>
      <c r="K7" s="279"/>
      <c r="L7" s="279"/>
      <c r="M7" s="279"/>
      <c r="P7" s="277">
        <f>+G15-'1. Ekamutner'!D16</f>
        <v>571759.462799998</v>
      </c>
      <c r="Q7" s="277">
        <f>+H15-'1. Ekamutner'!E16</f>
        <v>64980.419999998063</v>
      </c>
      <c r="R7" s="277">
        <f>+I15-'1. Ekamutner'!F16</f>
        <v>506779.0427999997</v>
      </c>
      <c r="S7" s="277">
        <f>+J15-'1. Ekamutner'!G16</f>
        <v>571759.48579999991</v>
      </c>
      <c r="T7" s="277">
        <f>+K15-'1. Ekamutner'!H16</f>
        <v>571759.48579999991</v>
      </c>
      <c r="U7" s="277">
        <f>+L15-'1. Ekamutner'!I16</f>
        <v>571759.48580000177</v>
      </c>
      <c r="V7" s="277">
        <f>+M15-'1. Ekamutner'!J16</f>
        <v>571759.462799998</v>
      </c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78" t="s">
        <v>1025</v>
      </c>
      <c r="K8" s="278"/>
      <c r="L8" s="278"/>
      <c r="M8" s="278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5" t="s">
        <v>646</v>
      </c>
      <c r="F10" s="335"/>
      <c r="G10" s="335"/>
      <c r="H10" s="63"/>
      <c r="J10" s="152"/>
      <c r="K10" s="152"/>
      <c r="L10" s="152"/>
      <c r="M10" s="152"/>
    </row>
    <row r="11" spans="1:22" ht="54" customHeight="1" x14ac:dyDescent="0.35">
      <c r="A11" s="336" t="s">
        <v>611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P11" s="21">
        <f>+G15-'2.Gorcarakan tsaxs'!F12</f>
        <v>0</v>
      </c>
      <c r="Q11" s="21">
        <f>+H15-'2.Gorcarakan tsaxs'!G12</f>
        <v>0</v>
      </c>
      <c r="R11" s="21">
        <f>+I15-'2.Gorcarakan tsaxs'!H12</f>
        <v>0</v>
      </c>
      <c r="S11" s="21">
        <f>+J15-'2.Gorcarakan tsaxs'!I12</f>
        <v>0</v>
      </c>
      <c r="T11" s="21">
        <f>+K15-'2.Gorcarakan tsaxs'!J12</f>
        <v>0</v>
      </c>
      <c r="U11" s="21">
        <f>+L15-'2.Gorcarakan tsaxs'!K12</f>
        <v>0</v>
      </c>
      <c r="V11" s="21">
        <f>+M15-'2.Gorcarakan tsaxs'!L12</f>
        <v>0</v>
      </c>
    </row>
    <row r="12" spans="1:22" ht="17.25" customHeight="1" x14ac:dyDescent="0.25">
      <c r="A12" s="330" t="s">
        <v>143</v>
      </c>
      <c r="B12" s="331" t="s">
        <v>144</v>
      </c>
      <c r="C12" s="338" t="s">
        <v>145</v>
      </c>
      <c r="D12" s="332" t="s">
        <v>146</v>
      </c>
      <c r="E12" s="333" t="s">
        <v>147</v>
      </c>
      <c r="F12" s="337" t="s">
        <v>148</v>
      </c>
      <c r="G12" s="339" t="s">
        <v>607</v>
      </c>
      <c r="H12" s="341" t="s">
        <v>149</v>
      </c>
      <c r="I12" s="341"/>
      <c r="J12" s="296" t="s">
        <v>372</v>
      </c>
      <c r="K12" s="297"/>
      <c r="L12" s="297"/>
      <c r="M12" s="298"/>
    </row>
    <row r="13" spans="1:22" ht="64.5" customHeight="1" x14ac:dyDescent="0.25">
      <c r="A13" s="330"/>
      <c r="B13" s="330"/>
      <c r="C13" s="330"/>
      <c r="D13" s="330"/>
      <c r="E13" s="334"/>
      <c r="F13" s="337"/>
      <c r="G13" s="340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6550272.4547999986</v>
      </c>
      <c r="H15" s="21">
        <f>H16+H128+H161+H217+H352+H407+H463+H537+H635+H704+H771</f>
        <v>4622166.811999999</v>
      </c>
      <c r="I15" s="21">
        <f>+I16+I128+I161+I217+I352+I407+I463+I537+I635+I704</f>
        <v>2274990.3427999998</v>
      </c>
      <c r="J15" s="21">
        <f>J16+J128+J161+J217+J352+J407+J463+J537+J635+J704</f>
        <v>3124486.8635936505</v>
      </c>
      <c r="K15" s="21">
        <f>K16+K128+K161+K217+K352+K407+K463+K537+K635+K704</f>
        <v>4256052.6413873015</v>
      </c>
      <c r="L15" s="21">
        <f>L16+L128+L161+L217+L352+L407+L463+L537+L635+L704</f>
        <v>5395352.9893873036</v>
      </c>
      <c r="M15" s="21">
        <f>M16+M128+M161+M217+M352+M407+M463+M537+M635+M704</f>
        <v>6550272.4547999986</v>
      </c>
      <c r="P15" s="21">
        <v>6550272.4547999986</v>
      </c>
      <c r="Q15" s="21">
        <v>4622166.8119999999</v>
      </c>
      <c r="R15" s="21">
        <v>2274990.3427999998</v>
      </c>
      <c r="S15" s="21">
        <v>3124486.8635936505</v>
      </c>
      <c r="T15" s="21">
        <v>4256052.6413873015</v>
      </c>
      <c r="U15" s="21">
        <v>5395352.9893873027</v>
      </c>
      <c r="V15" s="21">
        <v>6550272.4547999986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832030.76199999964</v>
      </c>
      <c r="H16" s="21">
        <f>+H18+H66+H86+H92+H99+H112+H118</f>
        <v>802378.36199999962</v>
      </c>
      <c r="I16" s="21">
        <f>+I18+I66+I86+I92+I99+I112+I118</f>
        <v>29652.400000000001</v>
      </c>
      <c r="J16" s="21">
        <f>+J18+J64+J86+J92+J99+J112+J118</f>
        <v>264833.08362698462</v>
      </c>
      <c r="K16" s="21">
        <f>+K18+K64+K86+K92+K99+K112+K118</f>
        <v>390387.23532539757</v>
      </c>
      <c r="L16" s="21">
        <f>+L18+L64+L86+L92+L99+L112+L118</f>
        <v>648755.36884523893</v>
      </c>
      <c r="M16" s="21">
        <f>+M18+M64+M86+M92+M99+M112+M118</f>
        <v>832030.76199999964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688120.76199999964</v>
      </c>
      <c r="H18" s="21">
        <f t="shared" ref="H18:M18" si="1">H20+H49+H53</f>
        <v>670628.36199999962</v>
      </c>
      <c r="I18" s="21">
        <f t="shared" si="1"/>
        <v>17492.400000000001</v>
      </c>
      <c r="J18" s="21">
        <f t="shared" si="1"/>
        <v>214317.11795238126</v>
      </c>
      <c r="K18" s="21">
        <f t="shared" si="1"/>
        <v>338641.11092063546</v>
      </c>
      <c r="L18" s="21">
        <f t="shared" si="1"/>
        <v>531035.84503571433</v>
      </c>
      <c r="M18" s="21">
        <f t="shared" si="1"/>
        <v>688120.76199999964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688120.76199999964</v>
      </c>
      <c r="H20" s="21">
        <f t="shared" ref="H20:M20" si="2">SUM(H21:H48)</f>
        <v>670628.36199999962</v>
      </c>
      <c r="I20" s="21">
        <f t="shared" si="2"/>
        <v>17492.400000000001</v>
      </c>
      <c r="J20" s="21">
        <f t="shared" si="2"/>
        <v>214317.11795238126</v>
      </c>
      <c r="K20" s="21">
        <f t="shared" si="2"/>
        <v>338641.11092063546</v>
      </c>
      <c r="L20" s="21">
        <f t="shared" si="2"/>
        <v>531035.84503571433</v>
      </c>
      <c r="M20" s="21">
        <f t="shared" si="2"/>
        <v>688120.76199999964</v>
      </c>
      <c r="Q20" s="273"/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151351.74073809566</v>
      </c>
      <c r="K21" s="146">
        <v>246995.56077777853</v>
      </c>
      <c r="L21" s="146">
        <v>395773.4909365084</v>
      </c>
      <c r="M21" s="146">
        <f t="shared" ref="M21:M48" si="3">+G21</f>
        <v>519558.033</v>
      </c>
      <c r="O21" s="273"/>
      <c r="P21" s="273"/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23126.0789999995</v>
      </c>
      <c r="H23" s="21">
        <v>23126.0789999995</v>
      </c>
      <c r="I23" s="21"/>
      <c r="J23" s="146">
        <v>7156.9565793649599</v>
      </c>
      <c r="K23" s="146">
        <v>12367.9231587299</v>
      </c>
      <c r="L23" s="146">
        <v>17663.007908729785</v>
      </c>
      <c r="M23" s="146">
        <f t="shared" si="3"/>
        <v>23126.0789999995</v>
      </c>
      <c r="P23" s="153"/>
      <c r="Q23" s="153"/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295.71111111110997</v>
      </c>
      <c r="K24" s="146">
        <v>706.82222222220003</v>
      </c>
      <c r="L24" s="146">
        <v>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3000</v>
      </c>
      <c r="H26" s="21">
        <v>3000</v>
      </c>
      <c r="I26" s="21"/>
      <c r="J26" s="146">
        <v>738.09523809523807</v>
      </c>
      <c r="K26" s="146">
        <v>1476.1904761904761</v>
      </c>
      <c r="L26" s="146">
        <v>2226.1904761904761</v>
      </c>
      <c r="M26" s="146">
        <f t="shared" si="3"/>
        <v>3000</v>
      </c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  <c r="O31" s="153"/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O33" s="153"/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8980</v>
      </c>
      <c r="H34" s="21">
        <v>8980</v>
      </c>
      <c r="I34" s="21"/>
      <c r="J34" s="146">
        <v>4418.7301587301581</v>
      </c>
      <c r="K34" s="146">
        <v>8980</v>
      </c>
      <c r="L34" s="146">
        <v>8980</v>
      </c>
      <c r="M34" s="146">
        <f t="shared" si="3"/>
        <v>8980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26700</v>
      </c>
      <c r="H35" s="21">
        <v>26700</v>
      </c>
      <c r="I35" s="21"/>
      <c r="J35" s="146">
        <v>3690.4761904761904</v>
      </c>
      <c r="K35" s="146">
        <v>7380.9523809523807</v>
      </c>
      <c r="L35" s="146">
        <v>22830.9523809524</v>
      </c>
      <c r="M35" s="146">
        <f t="shared" si="3"/>
        <v>26700</v>
      </c>
      <c r="O35" s="153"/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1544</v>
      </c>
      <c r="H37" s="21">
        <v>1544</v>
      </c>
      <c r="I37" s="21"/>
      <c r="J37" s="146">
        <v>413.04761904761904</v>
      </c>
      <c r="K37" s="146">
        <v>782.09523809523807</v>
      </c>
      <c r="L37" s="146">
        <v>1157.0952380952381</v>
      </c>
      <c r="M37" s="146">
        <f t="shared" si="3"/>
        <v>1544</v>
      </c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5000</v>
      </c>
      <c r="L38" s="146">
        <v>5000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19128.8</v>
      </c>
      <c r="H39" s="21">
        <v>19128.8</v>
      </c>
      <c r="I39" s="21"/>
      <c r="J39" s="146">
        <v>9412.5841269841276</v>
      </c>
      <c r="K39" s="146">
        <f>+G39/252*124</f>
        <v>9412.5841269841276</v>
      </c>
      <c r="L39" s="146">
        <v>19128.8</v>
      </c>
      <c r="M39" s="146">
        <f t="shared" si="3"/>
        <v>19128.8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4472</v>
      </c>
      <c r="H40" s="21">
        <v>4472</v>
      </c>
      <c r="I40" s="21"/>
      <c r="J40" s="146">
        <v>2440.2539682539682</v>
      </c>
      <c r="K40" s="146">
        <v>4472</v>
      </c>
      <c r="L40" s="146">
        <v>4472</v>
      </c>
      <c r="M40" s="146">
        <f t="shared" si="3"/>
        <v>4472</v>
      </c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2050.3000000000002</v>
      </c>
      <c r="H41" s="21">
        <v>2050.3000000000002</v>
      </c>
      <c r="I41" s="21"/>
      <c r="J41" s="146">
        <v>542.363492063492</v>
      </c>
      <c r="K41" s="146">
        <v>1034.4269841269841</v>
      </c>
      <c r="L41" s="146">
        <v>1534.4269841269841</v>
      </c>
      <c r="M41" s="146">
        <f t="shared" si="3"/>
        <v>2050.3000000000002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3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3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3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3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3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3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3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3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3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3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18910</v>
      </c>
      <c r="H92" s="21">
        <f t="shared" si="12"/>
        <v>6750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17620.317460317459</v>
      </c>
      <c r="M92" s="21">
        <f t="shared" si="12"/>
        <v>18910</v>
      </c>
    </row>
    <row r="93" spans="1:13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3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18910</v>
      </c>
      <c r="H94" s="21">
        <f t="shared" si="13"/>
        <v>6750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17620.317460317459</v>
      </c>
      <c r="M94" s="21">
        <f t="shared" si="13"/>
        <v>18910</v>
      </c>
    </row>
    <row r="95" spans="1:13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3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6750</v>
      </c>
      <c r="H96" s="21">
        <v>6750</v>
      </c>
      <c r="I96" s="21"/>
      <c r="J96" s="146">
        <v>2980.1587301587301</v>
      </c>
      <c r="K96" s="146">
        <v>4210.3174603174602</v>
      </c>
      <c r="L96" s="146">
        <v>5460.3174603174602</v>
      </c>
      <c r="M96" s="146">
        <f>+G96</f>
        <v>6750</v>
      </c>
    </row>
    <row r="97" spans="1:21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21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21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125000</v>
      </c>
      <c r="H99" s="21">
        <f>+H101+H106</f>
        <v>125000</v>
      </c>
      <c r="I99" s="21">
        <f>I101</f>
        <v>0</v>
      </c>
      <c r="J99" s="21">
        <f>J101</f>
        <v>35375.806944444637</v>
      </c>
      <c r="K99" s="21">
        <f>K101</f>
        <v>35375.806944444637</v>
      </c>
      <c r="L99" s="21">
        <f>L101</f>
        <v>100099.2063492071</v>
      </c>
      <c r="M99" s="21">
        <f>M101</f>
        <v>125000</v>
      </c>
    </row>
    <row r="100" spans="1:21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21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125000</v>
      </c>
      <c r="H101" s="21">
        <f t="shared" ref="H101:M101" si="14">+H103+H104+H107+H111</f>
        <v>125000</v>
      </c>
      <c r="I101" s="21">
        <f t="shared" si="14"/>
        <v>0</v>
      </c>
      <c r="J101" s="21">
        <f t="shared" si="14"/>
        <v>35375.806944444637</v>
      </c>
      <c r="K101" s="21">
        <f t="shared" si="14"/>
        <v>35375.806944444637</v>
      </c>
      <c r="L101" s="21">
        <f t="shared" si="14"/>
        <v>100099.2063492071</v>
      </c>
      <c r="M101" s="21">
        <f t="shared" si="14"/>
        <v>125000</v>
      </c>
    </row>
    <row r="102" spans="1:21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21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6000</v>
      </c>
      <c r="H103" s="21">
        <v>6000</v>
      </c>
      <c r="I103" s="21"/>
      <c r="J103" s="146">
        <v>6000</v>
      </c>
      <c r="K103" s="146">
        <v>6000</v>
      </c>
      <c r="L103" s="146">
        <v>6000</v>
      </c>
      <c r="M103" s="146">
        <f>+G103</f>
        <v>6000</v>
      </c>
      <c r="O103" s="270"/>
      <c r="P103" s="270"/>
      <c r="Q103" s="270"/>
      <c r="R103" s="270"/>
      <c r="S103" s="270"/>
      <c r="T103" s="270"/>
      <c r="U103" s="270"/>
    </row>
    <row r="104" spans="1:21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19000</v>
      </c>
      <c r="H104" s="21">
        <v>19000</v>
      </c>
      <c r="I104" s="21"/>
      <c r="J104" s="146">
        <v>19000</v>
      </c>
      <c r="K104" s="146">
        <v>19000</v>
      </c>
      <c r="L104" s="146">
        <v>19000</v>
      </c>
      <c r="M104" s="146">
        <f>+G104</f>
        <v>19000</v>
      </c>
    </row>
    <row r="105" spans="1:21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21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21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56000</v>
      </c>
      <c r="H107" s="21">
        <f>90000-34000</f>
        <v>56000</v>
      </c>
      <c r="I107" s="21"/>
      <c r="J107" s="146">
        <v>5455.1720238097187</v>
      </c>
      <c r="K107" s="146">
        <v>5455.1720238097187</v>
      </c>
      <c r="L107" s="146">
        <f>65099.2063492071-34000</f>
        <v>31099.206349207103</v>
      </c>
      <c r="M107" s="146">
        <f>+G107</f>
        <v>56000</v>
      </c>
      <c r="P107" s="270"/>
      <c r="Q107" s="270"/>
      <c r="R107" s="270"/>
    </row>
    <row r="108" spans="1:21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21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  <c r="P109" s="153"/>
      <c r="Q109" s="153"/>
      <c r="R109" s="153"/>
    </row>
    <row r="110" spans="1:21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21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44000</v>
      </c>
      <c r="H111" s="21">
        <f>10000+34000</f>
        <v>44000</v>
      </c>
      <c r="I111" s="21"/>
      <c r="J111" s="146">
        <v>4920.6349206349205</v>
      </c>
      <c r="K111" s="146">
        <v>4920.6349206349205</v>
      </c>
      <c r="L111" s="146">
        <f>10000+34000</f>
        <v>44000</v>
      </c>
      <c r="M111" s="146">
        <f>+G111</f>
        <v>44000</v>
      </c>
    </row>
    <row r="112" spans="1:21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595232.49579999922</v>
      </c>
      <c r="H217" s="21">
        <f t="shared" si="18"/>
        <v>137745.54999999926</v>
      </c>
      <c r="I217" s="21">
        <f t="shared" si="18"/>
        <v>457486.94579999987</v>
      </c>
      <c r="J217" s="21">
        <f t="shared" si="18"/>
        <v>1071707.192228571</v>
      </c>
      <c r="K217" s="21">
        <f t="shared" si="18"/>
        <v>1078187.4237761891</v>
      </c>
      <c r="L217" s="21">
        <f t="shared" si="18"/>
        <v>830261.11583968205</v>
      </c>
      <c r="M217" s="21">
        <f t="shared" si="18"/>
        <v>595232.49579999922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8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8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3049310.4957999992</v>
      </c>
      <c r="H277" s="21">
        <f t="shared" si="19"/>
        <v>137745.54999999926</v>
      </c>
      <c r="I277" s="21">
        <f t="shared" si="19"/>
        <v>2911564.9457999999</v>
      </c>
      <c r="J277" s="21">
        <f t="shared" si="19"/>
        <v>1675488.2874666664</v>
      </c>
      <c r="K277" s="21">
        <f t="shared" si="19"/>
        <v>2285749.6142523796</v>
      </c>
      <c r="L277" s="21">
        <f t="shared" si="19"/>
        <v>2651342.8063158724</v>
      </c>
      <c r="M277" s="21">
        <f t="shared" si="19"/>
        <v>3049310.4957999992</v>
      </c>
    </row>
    <row r="278" spans="1:18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3049310.4957999992</v>
      </c>
      <c r="H279" s="21">
        <f t="shared" ref="H279:M279" si="20">H281+H282+H283+H284+H285+H286</f>
        <v>137745.54999999926</v>
      </c>
      <c r="I279" s="21">
        <f t="shared" si="20"/>
        <v>2911564.9457999999</v>
      </c>
      <c r="J279" s="21">
        <f t="shared" si="20"/>
        <v>1675488.2874666664</v>
      </c>
      <c r="K279" s="21">
        <f t="shared" si="20"/>
        <v>2285749.6142523796</v>
      </c>
      <c r="L279" s="21">
        <f t="shared" si="20"/>
        <v>2651342.8063158724</v>
      </c>
      <c r="M279" s="21">
        <f t="shared" si="20"/>
        <v>3049310.4957999992</v>
      </c>
    </row>
    <row r="280" spans="1:18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5000</v>
      </c>
      <c r="H281" s="21">
        <v>5000</v>
      </c>
      <c r="I281" s="21"/>
      <c r="J281" s="146">
        <v>738.09523809523807</v>
      </c>
      <c r="K281" s="146">
        <v>1476.1904761904761</v>
      </c>
      <c r="L281" s="146">
        <v>5000</v>
      </c>
      <c r="M281" s="146">
        <f t="shared" ref="M281:M286" si="22">+G281</f>
        <v>5000</v>
      </c>
    </row>
    <row r="282" spans="1:18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115740.54999999926</v>
      </c>
      <c r="H282" s="21">
        <v>115740.54999999926</v>
      </c>
      <c r="I282" s="21"/>
      <c r="J282" s="146">
        <v>26166.325793650616</v>
      </c>
      <c r="K282" s="146">
        <v>91017.789087301237</v>
      </c>
      <c r="L282" s="146">
        <v>91017.789087301237</v>
      </c>
      <c r="M282" s="146">
        <f t="shared" si="22"/>
        <v>115740.54999999926</v>
      </c>
    </row>
    <row r="283" spans="1:18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17005</v>
      </c>
      <c r="H283" s="21">
        <v>17005</v>
      </c>
      <c r="I283" s="21"/>
      <c r="J283" s="146">
        <v>6235.1587301587297</v>
      </c>
      <c r="K283" s="146">
        <v>7465.3174603174602</v>
      </c>
      <c r="L283" s="146">
        <v>17005</v>
      </c>
      <c r="M283" s="146">
        <f t="shared" si="22"/>
        <v>17005</v>
      </c>
      <c r="O283" s="276"/>
      <c r="P283" s="276"/>
      <c r="Q283" s="276"/>
      <c r="R283" s="276"/>
    </row>
    <row r="284" spans="1:18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2315912.3987999996</v>
      </c>
      <c r="H284" s="21"/>
      <c r="I284" s="21">
        <v>2315912.3987999996</v>
      </c>
      <c r="J284" s="146">
        <v>1132648.5416571428</v>
      </c>
      <c r="K284" s="146">
        <v>1648042.5321333325</v>
      </c>
      <c r="L284" s="146">
        <v>1972072.2321333319</v>
      </c>
      <c r="M284" s="146">
        <f t="shared" si="22"/>
        <v>2315912.3987999996</v>
      </c>
      <c r="O284" s="266"/>
      <c r="P284" s="266"/>
      <c r="Q284" s="266"/>
      <c r="R284" s="266"/>
    </row>
    <row r="285" spans="1:18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444941.04841269844</v>
      </c>
      <c r="K285" s="146">
        <v>465853.7468253969</v>
      </c>
      <c r="L285" s="146">
        <v>487103.74682539783</v>
      </c>
      <c r="M285" s="146">
        <f t="shared" si="22"/>
        <v>509028.35</v>
      </c>
    </row>
    <row r="286" spans="1:18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86624.197</v>
      </c>
      <c r="H286" s="21"/>
      <c r="I286" s="21">
        <v>86624.197</v>
      </c>
      <c r="J286" s="146">
        <v>64759.117634920636</v>
      </c>
      <c r="K286" s="146">
        <v>71894.038269841272</v>
      </c>
      <c r="L286" s="146">
        <v>79144.038269841272</v>
      </c>
      <c r="M286" s="146">
        <f t="shared" si="22"/>
        <v>86624.197</v>
      </c>
    </row>
    <row r="287" spans="1:18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  <c r="O287" s="153"/>
      <c r="P287" s="153"/>
      <c r="Q287" s="153"/>
      <c r="R287" s="153"/>
    </row>
    <row r="288" spans="1:18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40.5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786670.77300000004</v>
      </c>
      <c r="H352" s="21">
        <f t="shared" si="24"/>
        <v>687525.04600000009</v>
      </c>
      <c r="I352" s="21">
        <f t="shared" si="24"/>
        <v>99145.726999999999</v>
      </c>
      <c r="J352" s="21">
        <f t="shared" si="24"/>
        <v>254835.38699206238</v>
      </c>
      <c r="K352" s="21">
        <f t="shared" si="24"/>
        <v>438843.24444444489</v>
      </c>
      <c r="L352" s="21">
        <f t="shared" si="24"/>
        <v>593834.21764682594</v>
      </c>
      <c r="M352" s="21">
        <f t="shared" si="24"/>
        <v>786670.77300000004</v>
      </c>
    </row>
    <row r="353" spans="1:17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7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551457.24600000004</v>
      </c>
      <c r="H354" s="21">
        <f t="shared" si="25"/>
        <v>549457.24600000004</v>
      </c>
      <c r="I354" s="21">
        <f t="shared" si="25"/>
        <v>2000</v>
      </c>
      <c r="J354" s="21">
        <f t="shared" si="25"/>
        <v>126998.37586507824</v>
      </c>
      <c r="K354" s="21">
        <f t="shared" si="25"/>
        <v>267814.94919047668</v>
      </c>
      <c r="L354" s="21">
        <f t="shared" si="25"/>
        <v>388300.87715476245</v>
      </c>
      <c r="M354" s="21">
        <f t="shared" si="25"/>
        <v>551457.24600000004</v>
      </c>
    </row>
    <row r="355" spans="1:17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7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551457.24600000004</v>
      </c>
      <c r="H356" s="21">
        <f t="shared" ref="H356:M356" si="26">SUM(H358:H369)</f>
        <v>549457.24600000004</v>
      </c>
      <c r="I356" s="21">
        <f t="shared" si="26"/>
        <v>2000</v>
      </c>
      <c r="J356" s="21">
        <f t="shared" si="26"/>
        <v>126998.37586507824</v>
      </c>
      <c r="K356" s="21">
        <f t="shared" si="26"/>
        <v>267814.94919047668</v>
      </c>
      <c r="L356" s="21">
        <f t="shared" si="26"/>
        <v>388300.87715476245</v>
      </c>
      <c r="M356" s="21">
        <f t="shared" si="26"/>
        <v>551457.24600000004</v>
      </c>
    </row>
    <row r="357" spans="1:17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3"/>
    </row>
    <row r="358" spans="1:17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448704.61599999998</v>
      </c>
      <c r="H358" s="21">
        <f>448359.616+345</f>
        <v>448704.61599999998</v>
      </c>
      <c r="I358" s="21"/>
      <c r="J358" s="146">
        <v>100438.07126190365</v>
      </c>
      <c r="K358" s="146">
        <v>212541.76046031798</v>
      </c>
      <c r="L358" s="146">
        <v>313182.3384246038</v>
      </c>
      <c r="M358" s="146">
        <f t="shared" ref="M358:M369" si="27">+G358</f>
        <v>448704.61599999998</v>
      </c>
    </row>
    <row r="359" spans="1:17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2000</v>
      </c>
      <c r="H359" s="21">
        <v>2000</v>
      </c>
      <c r="I359" s="21"/>
      <c r="J359" s="146">
        <v>492.06349206349205</v>
      </c>
      <c r="K359" s="146">
        <v>984.1269841269841</v>
      </c>
      <c r="L359" s="146">
        <v>1484.1269841269841</v>
      </c>
      <c r="M359" s="146">
        <f t="shared" si="27"/>
        <v>2000</v>
      </c>
    </row>
    <row r="360" spans="1:17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  <c r="O360" s="153"/>
      <c r="P360" s="153"/>
      <c r="Q360" s="153"/>
    </row>
    <row r="361" spans="1:17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7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3100</v>
      </c>
      <c r="H362" s="21">
        <v>3100</v>
      </c>
      <c r="I362" s="21"/>
      <c r="J362" s="146">
        <v>762.69841269841277</v>
      </c>
      <c r="K362" s="146">
        <v>1525.3968253968255</v>
      </c>
      <c r="L362" s="146">
        <v>2300.3968253968255</v>
      </c>
      <c r="M362" s="146">
        <f t="shared" si="27"/>
        <v>3100</v>
      </c>
    </row>
    <row r="363" spans="1:17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351.4</v>
      </c>
      <c r="H363" s="21">
        <v>351.4</v>
      </c>
      <c r="I363" s="21"/>
      <c r="J363" s="146">
        <v>86.455555555555549</v>
      </c>
      <c r="K363" s="146">
        <v>172.9111111111111</v>
      </c>
      <c r="L363" s="146">
        <v>260.76111111111112</v>
      </c>
      <c r="M363" s="146">
        <f t="shared" si="27"/>
        <v>351.4</v>
      </c>
    </row>
    <row r="364" spans="1:17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7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7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70869.23</v>
      </c>
      <c r="H366" s="21">
        <v>70869.23</v>
      </c>
      <c r="I366" s="21"/>
      <c r="J366" s="146">
        <v>17071.61095238095</v>
      </c>
      <c r="K366" s="146">
        <v>38973.991904761897</v>
      </c>
      <c r="L366" s="146">
        <v>51148.991904761904</v>
      </c>
      <c r="M366" s="146">
        <f t="shared" si="27"/>
        <v>70869.23</v>
      </c>
    </row>
    <row r="367" spans="1:17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6000</v>
      </c>
      <c r="H367" s="21">
        <v>6000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6000</v>
      </c>
    </row>
    <row r="368" spans="1:17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3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3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3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3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3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3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3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3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3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3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235213.527</v>
      </c>
      <c r="H394" s="21">
        <f t="shared" si="29"/>
        <v>138067.79999999999</v>
      </c>
      <c r="I394" s="21">
        <f t="shared" si="29"/>
        <v>97145.726999999999</v>
      </c>
      <c r="J394" s="21">
        <f t="shared" si="29"/>
        <v>127837.01112698413</v>
      </c>
      <c r="K394" s="21">
        <f t="shared" si="29"/>
        <v>171028.29525396824</v>
      </c>
      <c r="L394" s="21">
        <f t="shared" si="29"/>
        <v>205533.34049206349</v>
      </c>
      <c r="M394" s="21">
        <f t="shared" si="29"/>
        <v>235213.527</v>
      </c>
    </row>
    <row r="395" spans="1:13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3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235213.527</v>
      </c>
      <c r="H396" s="21">
        <f t="shared" ref="H396:M396" si="30">+H398+H399+H400+H401+H402+H403+H404+H405</f>
        <v>138067.79999999999</v>
      </c>
      <c r="I396" s="21">
        <f t="shared" si="30"/>
        <v>97145.726999999999</v>
      </c>
      <c r="J396" s="21">
        <f t="shared" si="30"/>
        <v>127837.01112698413</v>
      </c>
      <c r="K396" s="21">
        <f t="shared" si="30"/>
        <v>171028.29525396824</v>
      </c>
      <c r="L396" s="21">
        <f t="shared" si="30"/>
        <v>205533.34049206349</v>
      </c>
      <c r="M396" s="21">
        <f t="shared" si="30"/>
        <v>235213.527</v>
      </c>
    </row>
    <row r="397" spans="1:13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3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v>22291.165079365081</v>
      </c>
      <c r="K398" s="146">
        <v>44582.330158730161</v>
      </c>
      <c r="L398" s="146">
        <v>67233.030158730166</v>
      </c>
      <c r="M398" s="146">
        <f t="shared" ref="M398:M405" si="32">+G398</f>
        <v>90602.8</v>
      </c>
    </row>
    <row r="399" spans="1:13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v>7380.9523809523807</v>
      </c>
      <c r="K399" s="146">
        <v>22261.904761904763</v>
      </c>
      <c r="L399" s="146">
        <v>30000</v>
      </c>
      <c r="M399" s="146">
        <f t="shared" si="32"/>
        <v>30000</v>
      </c>
    </row>
    <row r="400" spans="1:13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3465</v>
      </c>
      <c r="H400" s="21">
        <v>3465</v>
      </c>
      <c r="I400" s="21"/>
      <c r="J400" s="146">
        <v>852.5</v>
      </c>
      <c r="K400" s="146">
        <v>1705</v>
      </c>
      <c r="L400" s="146">
        <v>2571.25</v>
      </c>
      <c r="M400" s="146">
        <f t="shared" si="32"/>
        <v>3465</v>
      </c>
    </row>
    <row r="401" spans="1:13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11000</v>
      </c>
      <c r="H401" s="21">
        <v>11000</v>
      </c>
      <c r="I401" s="21"/>
      <c r="J401" s="146">
        <v>4706.3492063492104</v>
      </c>
      <c r="K401" s="146">
        <v>7412.6984126984098</v>
      </c>
      <c r="L401" s="146">
        <v>8162.6984126984125</v>
      </c>
      <c r="M401" s="146">
        <f t="shared" si="32"/>
        <v>11000</v>
      </c>
    </row>
    <row r="402" spans="1:13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v>738.09523809523807</v>
      </c>
      <c r="K402" s="146">
        <v>1476.1904761904761</v>
      </c>
      <c r="L402" s="146">
        <v>2226.1904761904761</v>
      </c>
      <c r="M402" s="146">
        <f t="shared" si="32"/>
        <v>3000</v>
      </c>
    </row>
    <row r="403" spans="1:13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3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7150</v>
      </c>
      <c r="H404" s="21"/>
      <c r="I404" s="21">
        <v>7150</v>
      </c>
      <c r="J404" s="146">
        <v>1872.2222222222222</v>
      </c>
      <c r="K404" s="146">
        <v>3594.4444444444443</v>
      </c>
      <c r="L404" s="146">
        <v>5344.4444444444443</v>
      </c>
      <c r="M404" s="146">
        <f t="shared" si="32"/>
        <v>7150</v>
      </c>
    </row>
    <row r="405" spans="1:13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3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3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2029772.3399999996</v>
      </c>
      <c r="H407" s="21">
        <f t="shared" si="33"/>
        <v>351767.07</v>
      </c>
      <c r="I407" s="21">
        <f t="shared" si="33"/>
        <v>1678005.2699999998</v>
      </c>
      <c r="J407" s="21">
        <f t="shared" si="33"/>
        <v>947995.28722222289</v>
      </c>
      <c r="K407" s="21">
        <f t="shared" si="33"/>
        <v>1180091.3568253973</v>
      </c>
      <c r="L407" s="21">
        <f t="shared" si="33"/>
        <v>1596003.7743253969</v>
      </c>
      <c r="M407" s="21">
        <f t="shared" si="33"/>
        <v>2029772.3399999996</v>
      </c>
    </row>
    <row r="408" spans="1:13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3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3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3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3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3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3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3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3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5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5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5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5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5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5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5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5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5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5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5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174956.4</v>
      </c>
      <c r="H427" s="21">
        <f t="shared" si="34"/>
        <v>168556.4</v>
      </c>
      <c r="I427" s="21">
        <f t="shared" si="34"/>
        <v>6400</v>
      </c>
      <c r="J427" s="21">
        <f t="shared" si="34"/>
        <v>54019.892063492065</v>
      </c>
      <c r="K427" s="21">
        <f t="shared" si="34"/>
        <v>93483.384126984121</v>
      </c>
      <c r="L427" s="21">
        <f t="shared" si="34"/>
        <v>129714.33650793655</v>
      </c>
      <c r="M427" s="21">
        <f t="shared" si="34"/>
        <v>174956.4</v>
      </c>
    </row>
    <row r="428" spans="1:15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5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174956.4</v>
      </c>
      <c r="H429" s="21">
        <f t="shared" si="35"/>
        <v>168556.4</v>
      </c>
      <c r="I429" s="21">
        <f t="shared" si="35"/>
        <v>6400</v>
      </c>
      <c r="J429" s="21">
        <f t="shared" si="35"/>
        <v>54019.892063492065</v>
      </c>
      <c r="K429" s="21">
        <f t="shared" si="35"/>
        <v>93483.384126984121</v>
      </c>
      <c r="L429" s="21">
        <f t="shared" si="35"/>
        <v>129714.33650793655</v>
      </c>
      <c r="M429" s="21">
        <f t="shared" si="35"/>
        <v>174956.4</v>
      </c>
    </row>
    <row r="430" spans="1:15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5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164556.4</v>
      </c>
      <c r="H431" s="21">
        <v>164556.4</v>
      </c>
      <c r="I431" s="21"/>
      <c r="J431" s="146">
        <v>51461.161904761902</v>
      </c>
      <c r="K431" s="146">
        <v>88365.923809523796</v>
      </c>
      <c r="L431" s="146">
        <v>121996.87619047622</v>
      </c>
      <c r="M431" s="146">
        <f t="shared" ref="M431:M436" si="37">+G431</f>
        <v>164556.4</v>
      </c>
    </row>
    <row r="432" spans="1:15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  <c r="O432" s="153"/>
    </row>
    <row r="433" spans="1:13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4000</v>
      </c>
      <c r="H433" s="21">
        <v>4000</v>
      </c>
      <c r="I433" s="21"/>
      <c r="J433" s="146">
        <f>+G433/252*62</f>
        <v>984.1269841269841</v>
      </c>
      <c r="K433" s="146">
        <f>+G433/252*124</f>
        <v>1968.2539682539682</v>
      </c>
      <c r="L433" s="146">
        <f>+G433/252*187</f>
        <v>2968.2539682539682</v>
      </c>
      <c r="M433" s="146">
        <f t="shared" si="37"/>
        <v>4000</v>
      </c>
    </row>
    <row r="434" spans="1:13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3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3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3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3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3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3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3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3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3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1854815.9399999997</v>
      </c>
      <c r="H443" s="21">
        <f t="shared" ref="H443:M443" si="38">H445</f>
        <v>183210.67</v>
      </c>
      <c r="I443" s="21">
        <f t="shared" si="38"/>
        <v>1671605.2699999998</v>
      </c>
      <c r="J443" s="21">
        <f t="shared" si="38"/>
        <v>893975.3951587308</v>
      </c>
      <c r="K443" s="21">
        <f t="shared" si="38"/>
        <v>1086607.9726984133</v>
      </c>
      <c r="L443" s="21">
        <f t="shared" si="38"/>
        <v>1466289.4378174604</v>
      </c>
      <c r="M443" s="21">
        <f t="shared" si="38"/>
        <v>1854815.9399999997</v>
      </c>
    </row>
    <row r="444" spans="1:13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3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1854815.9399999997</v>
      </c>
      <c r="H445" s="21">
        <f t="shared" ref="H445:M445" si="39">+H447+H448+H449+H450+H451+H452+H453+H454+H455+H456+H457+H458+H459+H460+H461</f>
        <v>183210.67</v>
      </c>
      <c r="I445" s="21">
        <f t="shared" si="39"/>
        <v>1671605.2699999998</v>
      </c>
      <c r="J445" s="21">
        <f t="shared" si="39"/>
        <v>893975.3951587308</v>
      </c>
      <c r="K445" s="21">
        <f t="shared" si="39"/>
        <v>1086607.9726984133</v>
      </c>
      <c r="L445" s="21">
        <f t="shared" si="39"/>
        <v>1466289.4378174604</v>
      </c>
      <c r="M445" s="21">
        <f t="shared" si="39"/>
        <v>1854815.9399999997</v>
      </c>
    </row>
    <row r="446" spans="1:13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3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80354.27</v>
      </c>
      <c r="H447" s="21">
        <v>80354.27</v>
      </c>
      <c r="I447" s="21"/>
      <c r="J447" s="146">
        <v>19769.701349206352</v>
      </c>
      <c r="K447" s="146">
        <v>39539.402698412705</v>
      </c>
      <c r="L447" s="146">
        <v>59627.970198412702</v>
      </c>
      <c r="M447" s="146">
        <f t="shared" ref="M447:M461" si="40">+G447</f>
        <v>80354.27</v>
      </c>
    </row>
    <row r="448" spans="1:13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1500</v>
      </c>
      <c r="H448" s="21">
        <v>1500</v>
      </c>
      <c r="I448" s="21"/>
      <c r="J448" s="146">
        <v>369.04761904761904</v>
      </c>
      <c r="K448" s="146">
        <v>738.09523809523807</v>
      </c>
      <c r="L448" s="146">
        <v>1113.0952380952381</v>
      </c>
      <c r="M448" s="146">
        <f t="shared" si="40"/>
        <v>1500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2165</v>
      </c>
      <c r="H449" s="21">
        <v>2165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2165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351.5</v>
      </c>
      <c r="H450" s="21">
        <v>351.5</v>
      </c>
      <c r="I450" s="21"/>
      <c r="J450" s="146">
        <v>86.48015873015872</v>
      </c>
      <c r="K450" s="146">
        <v>172.96031746031744</v>
      </c>
      <c r="L450" s="146">
        <v>260.83531746031747</v>
      </c>
      <c r="M450" s="146">
        <f t="shared" si="40"/>
        <v>351.5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2000</v>
      </c>
      <c r="H451" s="21">
        <v>2000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2000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3150</v>
      </c>
      <c r="H452" s="21">
        <v>3150</v>
      </c>
      <c r="I452" s="21"/>
      <c r="J452" s="146">
        <v>775</v>
      </c>
      <c r="K452" s="146">
        <v>1550</v>
      </c>
      <c r="L452" s="146">
        <v>2337.5</v>
      </c>
      <c r="M452" s="146">
        <f t="shared" si="40"/>
        <v>3150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28042.222222222201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25869.9</v>
      </c>
      <c r="H454" s="21">
        <v>25869.9</v>
      </c>
      <c r="I454" s="21"/>
      <c r="J454" s="146">
        <v>6882.9952380952382</v>
      </c>
      <c r="K454" s="146">
        <v>18058.590476190475</v>
      </c>
      <c r="L454" s="146">
        <v>19058.5904761905</v>
      </c>
      <c r="M454" s="146">
        <f t="shared" si="40"/>
        <v>25869.9</v>
      </c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15000</v>
      </c>
      <c r="H455" s="21">
        <v>15000</v>
      </c>
      <c r="I455" s="21"/>
      <c r="J455" s="146">
        <v>3690.4761904761904</v>
      </c>
      <c r="K455" s="146">
        <v>7380.9523809523807</v>
      </c>
      <c r="L455" s="146">
        <v>15000</v>
      </c>
      <c r="M455" s="146">
        <f t="shared" si="40"/>
        <v>15000</v>
      </c>
      <c r="P455" s="2">
        <v>3869.0476190475747</v>
      </c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1516898.733</v>
      </c>
      <c r="H457" s="21"/>
      <c r="I457" s="21">
        <v>1516898.733</v>
      </c>
      <c r="J457" s="146">
        <v>715856.74887301715</v>
      </c>
      <c r="K457" s="146">
        <v>849981.35204762046</v>
      </c>
      <c r="L457" s="146">
        <v>1185946.3520476201</v>
      </c>
      <c r="M457" s="146">
        <f t="shared" si="40"/>
        <v>1516898.733</v>
      </c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123259.18399999999</v>
      </c>
      <c r="H460" s="21"/>
      <c r="I460" s="21">
        <f>126459.184-3200</f>
        <v>123259.18399999999</v>
      </c>
      <c r="J460" s="146">
        <v>107546.71971428572</v>
      </c>
      <c r="K460" s="146">
        <v>113718.15542857142</v>
      </c>
      <c r="L460" s="146">
        <v>116789.13042857101</v>
      </c>
      <c r="M460" s="146">
        <f t="shared" si="40"/>
        <v>123259.18399999999</v>
      </c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31447.352999999999</v>
      </c>
      <c r="H461" s="21"/>
      <c r="I461" s="21">
        <v>31447.352999999999</v>
      </c>
      <c r="J461" s="146">
        <v>25292.987920634328</v>
      </c>
      <c r="K461" s="146">
        <v>25292.987920634328</v>
      </c>
      <c r="L461" s="146">
        <v>25292.987920634328</v>
      </c>
      <c r="M461" s="146">
        <f t="shared" si="40"/>
        <v>31447.352999999999</v>
      </c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1420327.2000000002</v>
      </c>
      <c r="H537" s="21">
        <f t="shared" si="42"/>
        <v>1409627.2000000002</v>
      </c>
      <c r="I537" s="21">
        <f t="shared" si="42"/>
        <v>10700</v>
      </c>
      <c r="J537" s="21">
        <f t="shared" si="42"/>
        <v>351959.11269841273</v>
      </c>
      <c r="K537" s="21">
        <f t="shared" si="42"/>
        <v>724327.44761904748</v>
      </c>
      <c r="L537" s="21">
        <f t="shared" si="42"/>
        <v>1058369.4976190478</v>
      </c>
      <c r="M537" s="21">
        <f t="shared" si="42"/>
        <v>1420327.2000000002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636473.1</v>
      </c>
      <c r="H539" s="21">
        <f t="shared" si="43"/>
        <v>636473.1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336140.73809523805</v>
      </c>
      <c r="L539" s="21">
        <f t="shared" si="43"/>
        <v>481201.96309523832</v>
      </c>
      <c r="M539" s="21">
        <f t="shared" si="43"/>
        <v>636473.1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636473.1</v>
      </c>
      <c r="H541" s="21">
        <f t="shared" si="44"/>
        <v>636473.1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336140.73809523805</v>
      </c>
      <c r="L541" s="21">
        <f t="shared" si="44"/>
        <v>481201.96309523832</v>
      </c>
      <c r="M541" s="21">
        <f t="shared" si="44"/>
        <v>636473.1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39500</v>
      </c>
      <c r="H543" s="21">
        <v>39500</v>
      </c>
      <c r="I543" s="21"/>
      <c r="J543" s="146">
        <v>8488.0952380952385</v>
      </c>
      <c r="K543" s="146">
        <v>21976.190476190499</v>
      </c>
      <c r="L543" s="146">
        <v>30601.190476190499</v>
      </c>
      <c r="M543" s="146">
        <f t="shared" ref="M543:M550" si="46">+G543</f>
        <v>39500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3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516938.9</v>
      </c>
      <c r="H545" s="21">
        <v>516938.9</v>
      </c>
      <c r="I545" s="21"/>
      <c r="J545" s="146">
        <v>127921.47539682539</v>
      </c>
      <c r="K545" s="146">
        <v>255842.95079365079</v>
      </c>
      <c r="L545" s="146">
        <v>382827.67579365103</v>
      </c>
      <c r="M545" s="146">
        <f t="shared" si="46"/>
        <v>516938.9</v>
      </c>
    </row>
    <row r="546" spans="1:13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19296</v>
      </c>
      <c r="H546" s="21">
        <v>19296</v>
      </c>
      <c r="I546" s="21"/>
      <c r="J546" s="146">
        <v>3690.4761904761904</v>
      </c>
      <c r="K546" s="146">
        <v>19296</v>
      </c>
      <c r="L546" s="146">
        <v>19296</v>
      </c>
      <c r="M546" s="146">
        <f t="shared" si="46"/>
        <v>19296</v>
      </c>
    </row>
    <row r="547" spans="1:13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3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10920</v>
      </c>
      <c r="H548" s="21">
        <v>10920</v>
      </c>
      <c r="I548" s="21"/>
      <c r="J548" s="146">
        <v>718.41269841269843</v>
      </c>
      <c r="K548" s="146">
        <v>10920</v>
      </c>
      <c r="L548" s="146">
        <v>10920</v>
      </c>
      <c r="M548" s="146">
        <f t="shared" si="46"/>
        <v>10920</v>
      </c>
    </row>
    <row r="549" spans="1:13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3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7704</v>
      </c>
      <c r="H550" s="21">
        <v>7704</v>
      </c>
      <c r="I550" s="21"/>
      <c r="J550" s="146">
        <v>1722.2222222222222</v>
      </c>
      <c r="K550" s="146">
        <v>5194.4444444444443</v>
      </c>
      <c r="L550" s="146">
        <v>5194.4444444444443</v>
      </c>
      <c r="M550" s="146">
        <f t="shared" si="46"/>
        <v>7704</v>
      </c>
    </row>
    <row r="551" spans="1:13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3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731839.5</v>
      </c>
      <c r="H552" s="21">
        <f t="shared" si="47"/>
        <v>721139.5</v>
      </c>
      <c r="I552" s="21">
        <f t="shared" si="47"/>
        <v>10700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543359.2837301587</v>
      </c>
      <c r="M552" s="21">
        <f t="shared" si="47"/>
        <v>731839.5</v>
      </c>
    </row>
    <row r="553" spans="1:13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3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57460.1</v>
      </c>
      <c r="H554" s="21">
        <f t="shared" ref="H554:M554" si="48">H556+H557+H558+H559</f>
        <v>57460.1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42603.62777777783</v>
      </c>
      <c r="M554" s="21">
        <f t="shared" si="48"/>
        <v>57460.1</v>
      </c>
    </row>
    <row r="555" spans="1:13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3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54697.4</v>
      </c>
      <c r="H556" s="21">
        <v>54697.4</v>
      </c>
      <c r="I556" s="21"/>
      <c r="J556" s="146">
        <v>13506.503174603175</v>
      </c>
      <c r="K556" s="146">
        <v>27013.006349206349</v>
      </c>
      <c r="L556" s="146">
        <v>40537.356349206399</v>
      </c>
      <c r="M556" s="146">
        <f>+G556</f>
        <v>54697.4</v>
      </c>
    </row>
    <row r="557" spans="1:13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3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3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3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75321.7</v>
      </c>
      <c r="H560" s="21">
        <f t="shared" ref="H560:M560" si="49">SUM(H562:H563)</f>
        <v>75321.7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55473.330952380937</v>
      </c>
      <c r="M560" s="21">
        <f t="shared" si="49"/>
        <v>75321.7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56574.6</v>
      </c>
      <c r="H563" s="21">
        <v>56574.6</v>
      </c>
      <c r="I563" s="21"/>
      <c r="J563" s="146">
        <v>14411.211111111112</v>
      </c>
      <c r="K563" s="146">
        <v>28822.422222222223</v>
      </c>
      <c r="L563" s="146">
        <v>41466.072222222203</v>
      </c>
      <c r="M563" s="146">
        <f>+G563</f>
        <v>56574.6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>+G568+G569+G570</f>
        <v>586357.70000000007</v>
      </c>
      <c r="H566" s="21">
        <f t="shared" ref="H566:M566" si="50">+H568+H569+H570</f>
        <v>586357.70000000007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435032.72182539676</v>
      </c>
      <c r="M566" s="21">
        <f t="shared" si="50"/>
        <v>586357.70000000007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33583.9</v>
      </c>
      <c r="H568" s="21">
        <v>33583.9</v>
      </c>
      <c r="I568" s="21"/>
      <c r="J568" s="146">
        <v>10474.038888888888</v>
      </c>
      <c r="K568" s="146">
        <v>16465.677777777801</v>
      </c>
      <c r="L568" s="146">
        <v>24891.052777777801</v>
      </c>
      <c r="M568" s="146">
        <f>+G568</f>
        <v>33583.9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550473.80000000005</v>
      </c>
      <c r="H569" s="21">
        <v>550473.80000000005</v>
      </c>
      <c r="I569" s="21"/>
      <c r="J569" s="146">
        <v>136049.10952380951</v>
      </c>
      <c r="K569" s="146">
        <v>272098.21904761903</v>
      </c>
      <c r="L569" s="146">
        <v>407841.66904761898</v>
      </c>
      <c r="M569" s="146">
        <f>+G569</f>
        <v>550473.80000000005</v>
      </c>
    </row>
    <row r="570" spans="1:13" ht="27" x14ac:dyDescent="0.25">
      <c r="A570" s="64"/>
      <c r="B570" s="64"/>
      <c r="C570" s="64"/>
      <c r="D570" s="64"/>
      <c r="E570" s="71" t="s">
        <v>569</v>
      </c>
      <c r="F570" s="64" t="s">
        <v>76</v>
      </c>
      <c r="G570" s="21">
        <f>SUM(H570:I570)</f>
        <v>2300</v>
      </c>
      <c r="H570" s="21">
        <v>2300</v>
      </c>
      <c r="I570" s="21"/>
      <c r="J570" s="21">
        <v>0</v>
      </c>
      <c r="K570" s="21">
        <v>2300</v>
      </c>
      <c r="L570" s="21">
        <v>2300</v>
      </c>
      <c r="M570" s="146">
        <f>+G570</f>
        <v>2300</v>
      </c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12700</v>
      </c>
      <c r="H585" s="21">
        <f t="shared" si="51"/>
        <v>2000</v>
      </c>
      <c r="I585" s="21">
        <f t="shared" si="51"/>
        <v>10700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10249.603174603173</v>
      </c>
      <c r="M585" s="21">
        <f t="shared" si="51"/>
        <v>12700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8200</v>
      </c>
      <c r="H590" s="21"/>
      <c r="I590" s="21">
        <v>8200</v>
      </c>
      <c r="J590" s="146">
        <v>1230.1587301587301</v>
      </c>
      <c r="K590" s="146">
        <v>2460.3174603174602</v>
      </c>
      <c r="L590" s="146">
        <v>6910.3174603174602</v>
      </c>
      <c r="M590" s="146">
        <f>+G590</f>
        <v>8200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21200</v>
      </c>
      <c r="H607" s="21">
        <f t="shared" si="52"/>
        <v>21200</v>
      </c>
      <c r="I607" s="21">
        <f t="shared" si="52"/>
        <v>0</v>
      </c>
      <c r="J607" s="21">
        <f t="shared" si="52"/>
        <v>5215.8730158730159</v>
      </c>
      <c r="K607" s="21">
        <f t="shared" si="52"/>
        <v>10431.746031746001</v>
      </c>
      <c r="L607" s="21">
        <f t="shared" si="52"/>
        <v>10731.746031746001</v>
      </c>
      <c r="M607" s="21">
        <f t="shared" si="52"/>
        <v>21200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21200</v>
      </c>
      <c r="H612" s="21">
        <f t="shared" ref="H612:M612" si="53">+H613+H614</f>
        <v>21200</v>
      </c>
      <c r="I612" s="21">
        <f t="shared" si="53"/>
        <v>0</v>
      </c>
      <c r="J612" s="21">
        <f t="shared" si="53"/>
        <v>5215.8730158730159</v>
      </c>
      <c r="K612" s="21">
        <f t="shared" si="53"/>
        <v>10431.746031746001</v>
      </c>
      <c r="L612" s="21">
        <f t="shared" si="53"/>
        <v>10731.746031746001</v>
      </c>
      <c r="M612" s="21">
        <f t="shared" si="53"/>
        <v>21200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21200</v>
      </c>
      <c r="H613" s="21">
        <v>21200</v>
      </c>
      <c r="I613" s="21"/>
      <c r="J613" s="146">
        <v>5215.8730158730159</v>
      </c>
      <c r="K613" s="146">
        <v>10431.746031746001</v>
      </c>
      <c r="L613" s="146">
        <v>10731.746031746001</v>
      </c>
      <c r="M613" s="146">
        <f>+G613</f>
        <v>21200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30814.6</v>
      </c>
      <c r="H627" s="21">
        <f t="shared" ref="H627:M627" si="54">H628</f>
        <v>30814.6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30814.6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30814.6</v>
      </c>
      <c r="H628" s="21">
        <f t="shared" si="55"/>
        <v>30814.6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30814.6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572</v>
      </c>
      <c r="F631" s="64">
        <v>4861</v>
      </c>
      <c r="G631" s="21">
        <f>SUM(H631:I631)</f>
        <v>30814.6</v>
      </c>
      <c r="H631" s="21">
        <v>30814.6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30814.6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826161.88399999996</v>
      </c>
      <c r="H635" s="21">
        <f t="shared" si="56"/>
        <v>826161.88399999996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615444.47542857146</v>
      </c>
      <c r="M635" s="21">
        <f t="shared" si="56"/>
        <v>826161.88399999996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779947.18400000001</v>
      </c>
      <c r="H637" s="21">
        <f t="shared" si="57"/>
        <v>779947.18400000001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580927.71193650796</v>
      </c>
      <c r="M637" s="21">
        <f t="shared" si="57"/>
        <v>779947.18400000001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779947.18400000001</v>
      </c>
      <c r="H639" s="21">
        <f t="shared" ref="H639:M639" si="58">+H640</f>
        <v>779947.18400000001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580927.71193650796</v>
      </c>
      <c r="M639" s="21">
        <f t="shared" si="58"/>
        <v>779947.18400000001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779947.18400000001</v>
      </c>
      <c r="H640" s="21">
        <v>779947.18400000001</v>
      </c>
      <c r="I640" s="21"/>
      <c r="J640" s="146">
        <v>202197.95796825399</v>
      </c>
      <c r="K640" s="146">
        <v>392031.91593650798</v>
      </c>
      <c r="L640" s="146">
        <v>580927.71193650796</v>
      </c>
      <c r="M640" s="146">
        <f>+G640</f>
        <v>779947.18400000001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57677</v>
      </c>
      <c r="H704" s="21">
        <f t="shared" si="60"/>
        <v>57677</v>
      </c>
      <c r="I704" s="21">
        <f t="shared" si="60"/>
        <v>0</v>
      </c>
      <c r="J704" s="21">
        <f t="shared" si="60"/>
        <v>18347.634920634937</v>
      </c>
      <c r="K704" s="21">
        <f t="shared" si="60"/>
        <v>27824.301587301601</v>
      </c>
      <c r="L704" s="21">
        <f t="shared" si="60"/>
        <v>50903.5873015873</v>
      </c>
      <c r="M704" s="21">
        <f t="shared" si="60"/>
        <v>57677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27370</v>
      </c>
      <c r="H723" s="21">
        <f t="shared" ref="H723:M723" si="62">+H725</f>
        <v>27370</v>
      </c>
      <c r="I723" s="21">
        <f t="shared" si="62"/>
        <v>0</v>
      </c>
      <c r="J723" s="21">
        <f t="shared" si="62"/>
        <v>10855.714285714301</v>
      </c>
      <c r="K723" s="21">
        <f t="shared" si="62"/>
        <v>10855.714285714301</v>
      </c>
      <c r="L723" s="21">
        <f t="shared" si="62"/>
        <v>27370</v>
      </c>
      <c r="M723" s="21">
        <f t="shared" si="62"/>
        <v>27370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27370</v>
      </c>
      <c r="H725" s="21">
        <f t="shared" ref="H725:M725" si="63">+H727</f>
        <v>27370</v>
      </c>
      <c r="I725" s="21">
        <f t="shared" si="63"/>
        <v>0</v>
      </c>
      <c r="J725" s="21">
        <f t="shared" si="63"/>
        <v>10855.714285714301</v>
      </c>
      <c r="K725" s="21">
        <f t="shared" si="63"/>
        <v>10855.714285714301</v>
      </c>
      <c r="L725" s="21">
        <f t="shared" si="63"/>
        <v>27370</v>
      </c>
      <c r="M725" s="21">
        <f t="shared" si="63"/>
        <v>27370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27370</v>
      </c>
      <c r="H727" s="21">
        <v>27370</v>
      </c>
      <c r="I727" s="21"/>
      <c r="J727" s="146">
        <v>10855.714285714301</v>
      </c>
      <c r="K727" s="146">
        <v>10855.714285714301</v>
      </c>
      <c r="L727" s="146">
        <v>27370</v>
      </c>
      <c r="M727" s="146">
        <f>+G727</f>
        <v>27370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H107: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21:M33 J40:M48 M39 J35:M38 M34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61" name="Range1_14"/>
    <protectedRange sqref="J543:M543" name="Range1_15"/>
    <protectedRange sqref="J544:M545 J547:M550 J546 M546" name="Range1_16"/>
    <protectedRange sqref="J556:M559" name="Range1_17"/>
    <protectedRange sqref="J562:M563" name="Range1_18"/>
    <protectedRange sqref="J568:M569 J776:M776 M570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 L34" name="Range1_32"/>
    <protectedRange sqref="J97:L97" name="Range1_33"/>
  </protectedRanges>
  <autoFilter ref="A14:N776" xr:uid="{00000000-0009-0000-0000-000005000000}"/>
  <mergeCells count="18">
    <mergeCell ref="J5:M5"/>
    <mergeCell ref="J6:M6"/>
    <mergeCell ref="J7:M7"/>
    <mergeCell ref="J8:M8"/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</mergeCells>
  <pageMargins left="0.2" right="0.2" top="0.25" bottom="0.25" header="0" footer="0"/>
  <pageSetup paperSize="9" scale="6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2" t="s">
        <v>912</v>
      </c>
      <c r="B2" s="342"/>
      <c r="C2" s="342"/>
      <c r="D2" s="342"/>
      <c r="E2" s="342"/>
      <c r="F2" s="342"/>
      <c r="G2" s="342"/>
      <c r="H2" s="342"/>
      <c r="I2" s="342"/>
    </row>
    <row r="3" spans="1:9" ht="15" customHeight="1" x14ac:dyDescent="0.3">
      <c r="A3" s="342"/>
      <c r="B3" s="342"/>
      <c r="C3" s="342"/>
      <c r="D3" s="342"/>
      <c r="E3" s="342"/>
      <c r="F3" s="342"/>
      <c r="G3" s="342"/>
      <c r="H3" s="342"/>
      <c r="I3" s="342"/>
    </row>
    <row r="4" spans="1:9" ht="15" customHeight="1" x14ac:dyDescent="0.3">
      <c r="A4" s="342"/>
      <c r="B4" s="342"/>
      <c r="C4" s="342"/>
      <c r="D4" s="342"/>
      <c r="E4" s="342"/>
      <c r="F4" s="342"/>
      <c r="G4" s="342"/>
      <c r="H4" s="342"/>
      <c r="I4" s="342"/>
    </row>
    <row r="5" spans="1:9" ht="16.5" customHeight="1" x14ac:dyDescent="0.3">
      <c r="A5" s="342"/>
      <c r="B5" s="342"/>
      <c r="C5" s="342"/>
      <c r="D5" s="342"/>
      <c r="E5" s="342"/>
      <c r="F5" s="342"/>
      <c r="G5" s="342"/>
      <c r="H5" s="342"/>
      <c r="I5" s="342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3" t="s">
        <v>870</v>
      </c>
      <c r="I7" s="344"/>
    </row>
    <row r="8" spans="1:9" ht="15" customHeight="1" x14ac:dyDescent="0.3">
      <c r="A8" s="171"/>
      <c r="B8" s="172"/>
      <c r="C8" s="173" t="s">
        <v>871</v>
      </c>
      <c r="D8" s="345" t="s">
        <v>872</v>
      </c>
      <c r="E8" s="346"/>
      <c r="F8" s="173" t="s">
        <v>1008</v>
      </c>
      <c r="G8" s="345" t="s">
        <v>873</v>
      </c>
      <c r="H8" s="347"/>
      <c r="I8" s="346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4556481.3920000009</v>
      </c>
      <c r="G11" s="182">
        <f t="shared" si="0"/>
        <v>-606087.76130000001</v>
      </c>
      <c r="H11" s="182">
        <f t="shared" si="0"/>
        <v>-161453.3789999999</v>
      </c>
      <c r="I11" s="182">
        <f t="shared" si="0"/>
        <v>-565454.19799999986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1249045.4060000002</v>
      </c>
      <c r="G12" s="182">
        <f t="shared" si="1"/>
        <v>273409.38530000002</v>
      </c>
      <c r="H12" s="182">
        <f t="shared" si="1"/>
        <v>102358.43500000001</v>
      </c>
      <c r="I12" s="182">
        <f t="shared" si="1"/>
        <v>71458.716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124764.894</v>
      </c>
      <c r="G19" s="182">
        <f t="shared" si="4"/>
        <v>39283.5</v>
      </c>
      <c r="H19" s="182">
        <f t="shared" si="4"/>
        <v>15033.694</v>
      </c>
      <c r="I19" s="182">
        <f t="shared" si="4"/>
        <v>15033.694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10625</v>
      </c>
      <c r="G20" s="187">
        <f t="shared" ref="G20:G36" si="5">+F20-C20</f>
        <v>7302</v>
      </c>
      <c r="H20" s="187">
        <f t="shared" ref="H20:H36" si="6">+F20-D20</f>
        <v>220</v>
      </c>
      <c r="I20" s="187">
        <f t="shared" ref="I20:I36" si="7">+F20-E20</f>
        <v>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47500</v>
      </c>
      <c r="G39" s="182">
        <f t="shared" si="8"/>
        <v>485.91099999999824</v>
      </c>
      <c r="H39" s="182">
        <f t="shared" si="8"/>
        <v>9700</v>
      </c>
      <c r="I39" s="182">
        <f t="shared" si="8"/>
        <v>9700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35000</v>
      </c>
      <c r="G41" s="187">
        <f>+F41-C41</f>
        <v>-154.9890000000014</v>
      </c>
      <c r="H41" s="187">
        <f>+F41-D41</f>
        <v>9700</v>
      </c>
      <c r="I41" s="187">
        <f>+F41-E41</f>
        <v>9700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718966.28600000008</v>
      </c>
      <c r="G67" s="182">
        <f t="shared" si="20"/>
        <v>24942.229400000007</v>
      </c>
      <c r="H67" s="182">
        <f t="shared" si="20"/>
        <v>-55683.41399999999</v>
      </c>
      <c r="I67" s="182">
        <f t="shared" si="20"/>
        <v>-55683.41399999999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526559.5</v>
      </c>
      <c r="G81" s="182">
        <f t="shared" si="24"/>
        <v>15678.700899999996</v>
      </c>
      <c r="H81" s="182">
        <f t="shared" si="24"/>
        <v>-66782.2</v>
      </c>
      <c r="I81" s="182">
        <f t="shared" si="24"/>
        <v>-66782.2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60000</v>
      </c>
      <c r="G106" s="187">
        <f t="shared" si="30"/>
        <v>-25170.509999999995</v>
      </c>
      <c r="H106" s="187">
        <f t="shared" si="31"/>
        <v>20000</v>
      </c>
      <c r="I106" s="187">
        <f t="shared" si="32"/>
        <v>20000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23600</v>
      </c>
      <c r="G117" s="182">
        <f t="shared" si="36"/>
        <v>18969.033499999998</v>
      </c>
      <c r="H117" s="182">
        <f t="shared" si="36"/>
        <v>17100</v>
      </c>
      <c r="I117" s="182">
        <f t="shared" si="36"/>
        <v>17100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23600</v>
      </c>
      <c r="G120" s="193">
        <f t="shared" si="37"/>
        <v>18969.033499999998</v>
      </c>
      <c r="H120" s="193">
        <f t="shared" si="38"/>
        <v>17100</v>
      </c>
      <c r="I120" s="193">
        <f t="shared" si="39"/>
        <v>17100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1968011.6920000003</v>
      </c>
      <c r="G122" s="198">
        <f t="shared" si="37"/>
        <v>336776.0177000002</v>
      </c>
      <c r="H122" s="198">
        <f t="shared" si="38"/>
        <v>56934.421000000322</v>
      </c>
      <c r="I122" s="198">
        <f t="shared" si="39"/>
        <v>26034.702000000281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4422089.6919999998</v>
      </c>
      <c r="G123" s="198">
        <f t="shared" si="37"/>
        <v>2039652.3075999999</v>
      </c>
      <c r="H123" s="198">
        <f t="shared" si="38"/>
        <v>2336053.2209999999</v>
      </c>
      <c r="I123" s="198">
        <f t="shared" si="39"/>
        <v>2305153.5019999999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8" t="s">
        <v>869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</row>
    <row r="2" spans="1:18" s="19" customFormat="1" ht="13.5" customHeight="1" x14ac:dyDescent="0.25">
      <c r="A2" s="351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3"/>
    </row>
    <row r="3" spans="1:18" s="19" customFormat="1" ht="13.5" customHeight="1" x14ac:dyDescent="0.25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3"/>
    </row>
    <row r="4" spans="1:18" s="19" customFormat="1" ht="13.5" customHeight="1" x14ac:dyDescent="0.25">
      <c r="A4" s="351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18" ht="59.25" customHeight="1" x14ac:dyDescent="0.25">
      <c r="A5" s="351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3"/>
    </row>
    <row r="6" spans="1:18" ht="51" customHeight="1" x14ac:dyDescent="0.25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6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0" t="s">
        <v>143</v>
      </c>
      <c r="B8" s="331" t="s">
        <v>144</v>
      </c>
      <c r="C8" s="338" t="s">
        <v>145</v>
      </c>
      <c r="D8" s="332" t="s">
        <v>146</v>
      </c>
      <c r="E8" s="357" t="s">
        <v>147</v>
      </c>
      <c r="F8" s="337" t="s">
        <v>148</v>
      </c>
      <c r="G8" s="155" t="s">
        <v>871</v>
      </c>
      <c r="H8" s="359" t="s">
        <v>872</v>
      </c>
      <c r="I8" s="360"/>
      <c r="J8" s="155" t="s">
        <v>1008</v>
      </c>
      <c r="K8" s="361" t="s">
        <v>154</v>
      </c>
      <c r="L8" s="362"/>
      <c r="M8" s="359" t="s">
        <v>873</v>
      </c>
      <c r="N8" s="363"/>
      <c r="O8" s="360"/>
    </row>
    <row r="9" spans="1:18" ht="113.25" customHeight="1" x14ac:dyDescent="0.25">
      <c r="A9" s="330"/>
      <c r="B9" s="330"/>
      <c r="C9" s="330"/>
      <c r="D9" s="330"/>
      <c r="E9" s="358"/>
      <c r="F9" s="337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6413976.7277999986</v>
      </c>
      <c r="K11" s="160">
        <f t="shared" si="0"/>
        <v>4575866.8119999999</v>
      </c>
      <c r="L11" s="160">
        <f>L12+L130+L165+L221+L356+L410+L465+L539+L637+L706</f>
        <v>2184994.6157999998</v>
      </c>
      <c r="M11" s="160">
        <f t="shared" si="0"/>
        <v>1865197.9899999984</v>
      </c>
      <c r="N11" s="160">
        <f t="shared" si="0"/>
        <v>1780682.6567999991</v>
      </c>
      <c r="O11" s="160">
        <f t="shared" si="0"/>
        <v>270195.71279999858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788030.76199999964</v>
      </c>
      <c r="K12" s="160">
        <f t="shared" si="1"/>
        <v>758378.36199999962</v>
      </c>
      <c r="L12" s="160">
        <f t="shared" si="1"/>
        <v>29652.400000000001</v>
      </c>
      <c r="M12" s="160">
        <f t="shared" si="1"/>
        <v>73099.48219999946</v>
      </c>
      <c r="N12" s="160">
        <f t="shared" si="1"/>
        <v>-15764.80900000051</v>
      </c>
      <c r="O12" s="160">
        <f t="shared" si="1"/>
        <v>20346.661999999487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688120.76199999964</v>
      </c>
      <c r="K14" s="160">
        <f t="shared" si="2"/>
        <v>670628.36199999962</v>
      </c>
      <c r="L14" s="160">
        <f t="shared" si="2"/>
        <v>17492.400000000001</v>
      </c>
      <c r="M14" s="160">
        <f t="shared" si="2"/>
        <v>167732.46819999945</v>
      </c>
      <c r="N14" s="160">
        <f t="shared" si="2"/>
        <v>69952.790999999488</v>
      </c>
      <c r="O14" s="160">
        <f t="shared" si="2"/>
        <v>70314.261999999493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688120.76199999964</v>
      </c>
      <c r="K16" s="160">
        <f t="shared" si="3"/>
        <v>670628.36199999962</v>
      </c>
      <c r="L16" s="160">
        <f t="shared" si="3"/>
        <v>17492.400000000001</v>
      </c>
      <c r="M16" s="160">
        <f t="shared" si="3"/>
        <v>167732.46819999945</v>
      </c>
      <c r="N16" s="160">
        <f t="shared" si="3"/>
        <v>69952.790999999488</v>
      </c>
      <c r="O16" s="160">
        <f t="shared" si="3"/>
        <v>70314.261999999493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687258.36199999962</v>
      </c>
      <c r="K18" s="160">
        <f t="shared" si="4"/>
        <v>670628.36199999962</v>
      </c>
      <c r="L18" s="160">
        <f t="shared" si="4"/>
        <v>16630</v>
      </c>
      <c r="M18" s="160">
        <f t="shared" si="4"/>
        <v>169233.14419999946</v>
      </c>
      <c r="N18" s="160">
        <f t="shared" si="4"/>
        <v>70590.390999999494</v>
      </c>
      <c r="O18" s="160">
        <f t="shared" si="4"/>
        <v>71954.361999999499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+'4.Gorcarakan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23126.0789999995</v>
      </c>
      <c r="K21" s="21">
        <f>+'4.Gorcarakan ev tntesagitakan'!G23</f>
        <v>23126.0789999995</v>
      </c>
      <c r="L21" s="21"/>
      <c r="M21" s="21">
        <f t="shared" si="6"/>
        <v>4380.2123999994983</v>
      </c>
      <c r="N21" s="21">
        <f t="shared" si="7"/>
        <v>565.97899999950096</v>
      </c>
      <c r="O21" s="21">
        <f t="shared" si="8"/>
        <v>-2673.4210000005005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+'4.Gorcarakan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3000</v>
      </c>
      <c r="K24" s="21">
        <f>+'4.Gorcarakan ev tntesagitakan'!G26</f>
        <v>3000</v>
      </c>
      <c r="L24" s="21"/>
      <c r="M24" s="21">
        <f t="shared" si="6"/>
        <v>-4209</v>
      </c>
      <c r="N24" s="21">
        <f t="shared" si="7"/>
        <v>1000</v>
      </c>
      <c r="O24" s="21">
        <f t="shared" si="8"/>
        <v>-7000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+'4.Gorcarakan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+'4.Gorcarakan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+'4.Gorcarakan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8980</v>
      </c>
      <c r="K33" s="21">
        <f>+'4.Gorcarakan ev tntesagitakan'!G34</f>
        <v>8980</v>
      </c>
      <c r="L33" s="21"/>
      <c r="M33" s="21">
        <f t="shared" si="6"/>
        <v>2625.3</v>
      </c>
      <c r="N33" s="21">
        <f t="shared" si="7"/>
        <v>3980</v>
      </c>
      <c r="O33" s="21">
        <f t="shared" si="8"/>
        <v>3980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26700</v>
      </c>
      <c r="K34" s="21">
        <f>+'4.Gorcarakan ev tntesagitakan'!G35</f>
        <v>26700</v>
      </c>
      <c r="L34" s="21"/>
      <c r="M34" s="21">
        <f t="shared" si="6"/>
        <v>11433.811</v>
      </c>
      <c r="N34" s="21">
        <f t="shared" si="7"/>
        <v>8700</v>
      </c>
      <c r="O34" s="21">
        <f t="shared" si="8"/>
        <v>8700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1544</v>
      </c>
      <c r="K35" s="21">
        <f>+'4.Gorcarakan ev tntesagitakan'!G37</f>
        <v>1544</v>
      </c>
      <c r="L35" s="21"/>
      <c r="M35" s="21">
        <f t="shared" si="6"/>
        <v>1191</v>
      </c>
      <c r="N35" s="21">
        <f t="shared" si="7"/>
        <v>44</v>
      </c>
      <c r="O35" s="21">
        <f t="shared" si="8"/>
        <v>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19128.8</v>
      </c>
      <c r="K37" s="21">
        <f>+'4.Gorcarakan ev tntesagitakan'!G39</f>
        <v>19128.8</v>
      </c>
      <c r="L37" s="21"/>
      <c r="M37" s="21">
        <f t="shared" si="6"/>
        <v>7328.2703999999994</v>
      </c>
      <c r="N37" s="21">
        <f t="shared" si="7"/>
        <v>6628.7999999999993</v>
      </c>
      <c r="O37" s="21">
        <f t="shared" si="8"/>
        <v>6628.7999999999993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4472</v>
      </c>
      <c r="K38" s="21">
        <f>+'4.Gorcarakan ev tntesagitakan'!G40</f>
        <v>4472</v>
      </c>
      <c r="L38" s="21"/>
      <c r="M38" s="21">
        <f t="shared" si="6"/>
        <v>128.26000000000022</v>
      </c>
      <c r="N38" s="21">
        <f t="shared" si="7"/>
        <v>472</v>
      </c>
      <c r="O38" s="21">
        <f t="shared" si="8"/>
        <v>-1528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2050.3000000000002</v>
      </c>
      <c r="K39" s="21">
        <f>+'4.Gorcarakan ev tntesagitakan'!G41</f>
        <v>2050.3000000000002</v>
      </c>
      <c r="L39" s="21"/>
      <c r="M39" s="21">
        <f t="shared" si="6"/>
        <v>130.30000000000018</v>
      </c>
      <c r="N39" s="21">
        <f t="shared" si="7"/>
        <v>50.300000000000182</v>
      </c>
      <c r="O39" s="21">
        <f t="shared" si="8"/>
        <v>50.300000000000182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+'4.Gorcarakan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+'4.Gorcarakan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18910</v>
      </c>
      <c r="K93" s="160">
        <f t="shared" si="16"/>
        <v>6750</v>
      </c>
      <c r="L93" s="160">
        <f t="shared" si="16"/>
        <v>12160</v>
      </c>
      <c r="M93" s="160">
        <f t="shared" si="16"/>
        <v>7640.0870000000004</v>
      </c>
      <c r="N93" s="160">
        <f t="shared" si="16"/>
        <v>-3196</v>
      </c>
      <c r="O93" s="160">
        <f t="shared" si="16"/>
        <v>-5946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18910</v>
      </c>
      <c r="K95" s="21">
        <f t="shared" si="17"/>
        <v>6750</v>
      </c>
      <c r="L95" s="21">
        <f t="shared" si="17"/>
        <v>12160</v>
      </c>
      <c r="M95" s="21">
        <f t="shared" si="17"/>
        <v>7640.0870000000004</v>
      </c>
      <c r="N95" s="21">
        <f t="shared" si="17"/>
        <v>-3196</v>
      </c>
      <c r="O95" s="21">
        <f t="shared" si="17"/>
        <v>-5946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6750</v>
      </c>
      <c r="K97" s="21">
        <f>+'4.Gorcarakan ev tntesagitakan'!G96</f>
        <v>6750</v>
      </c>
      <c r="L97" s="21"/>
      <c r="M97" s="21">
        <f>+J97-G97</f>
        <v>2709</v>
      </c>
      <c r="N97" s="21">
        <f>+J97-H97</f>
        <v>-4196</v>
      </c>
      <c r="O97" s="21">
        <f>+J97-I97</f>
        <v>304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81000</v>
      </c>
      <c r="K100" s="160">
        <f t="shared" si="18"/>
        <v>81000</v>
      </c>
      <c r="L100" s="160">
        <f t="shared" si="18"/>
        <v>0</v>
      </c>
      <c r="M100" s="160">
        <f t="shared" si="18"/>
        <v>-92773.222999999984</v>
      </c>
      <c r="N100" s="160">
        <f t="shared" si="18"/>
        <v>-72962.2</v>
      </c>
      <c r="O100" s="160">
        <f t="shared" si="18"/>
        <v>-34462.200000000004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81000</v>
      </c>
      <c r="K102" s="21">
        <f t="shared" si="19"/>
        <v>81000</v>
      </c>
      <c r="L102" s="21">
        <f t="shared" si="19"/>
        <v>0</v>
      </c>
      <c r="M102" s="21">
        <f t="shared" si="19"/>
        <v>-92773.222999999984</v>
      </c>
      <c r="N102" s="21">
        <f t="shared" si="19"/>
        <v>-72962.2</v>
      </c>
      <c r="O102" s="21">
        <f t="shared" si="19"/>
        <v>-34462.200000000004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25000</v>
      </c>
      <c r="K104" s="160">
        <f t="shared" si="20"/>
        <v>25000</v>
      </c>
      <c r="L104" s="160">
        <f t="shared" si="20"/>
        <v>0</v>
      </c>
      <c r="M104" s="160">
        <f t="shared" si="20"/>
        <v>2281.1749999999993</v>
      </c>
      <c r="N104" s="160">
        <f t="shared" si="20"/>
        <v>1037.7999999999984</v>
      </c>
      <c r="O104" s="160">
        <f t="shared" si="20"/>
        <v>-462.20000000000164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6000</v>
      </c>
      <c r="K105" s="21">
        <f>+'4.Gorcarakan ev tntesagitakan'!G103</f>
        <v>6000</v>
      </c>
      <c r="L105" s="21"/>
      <c r="M105" s="21">
        <f>+J105-G105</f>
        <v>616.5</v>
      </c>
      <c r="N105" s="21">
        <f>+J105-H105</f>
        <v>456.19999999999982</v>
      </c>
      <c r="O105" s="21">
        <f>+J105-I105</f>
        <v>-1043.8000000000002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19000</v>
      </c>
      <c r="K106" s="21">
        <f>+'4.Gorcarakan ev tntesagitakan'!G104</f>
        <v>19000</v>
      </c>
      <c r="L106" s="21"/>
      <c r="M106" s="21">
        <f>+J106-G106</f>
        <v>1664.6749999999993</v>
      </c>
      <c r="N106" s="21">
        <f>+J106-H106</f>
        <v>581.59999999999854</v>
      </c>
      <c r="O106" s="21">
        <f>+J106-I106</f>
        <v>581.59999999999854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56000</v>
      </c>
      <c r="K108" s="160">
        <f t="shared" si="21"/>
        <v>56000</v>
      </c>
      <c r="L108" s="160">
        <f t="shared" si="21"/>
        <v>0</v>
      </c>
      <c r="M108" s="160">
        <f t="shared" si="21"/>
        <v>-95054.397999999986</v>
      </c>
      <c r="N108" s="160">
        <f t="shared" si="21"/>
        <v>-74000</v>
      </c>
      <c r="O108" s="160">
        <f t="shared" si="21"/>
        <v>-34000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56000</v>
      </c>
      <c r="K109" s="21">
        <f>+'4.Gorcarakan ev tntesagitakan'!G107</f>
        <v>56000</v>
      </c>
      <c r="L109" s="21"/>
      <c r="M109" s="21">
        <f>+J109-G109</f>
        <v>-95054.397999999986</v>
      </c>
      <c r="N109" s="21">
        <f>+J109-H109</f>
        <v>-74000</v>
      </c>
      <c r="O109" s="21">
        <f>+J109-I109</f>
        <v>-34000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44000</v>
      </c>
      <c r="K113" s="21">
        <f>+'4.Gorcarakan ev tntesagitakan'!G111</f>
        <v>44000</v>
      </c>
      <c r="L113" s="21"/>
      <c r="M113" s="21">
        <f>+J113-G113</f>
        <v>44000</v>
      </c>
      <c r="N113" s="21">
        <f>+J113-H113</f>
        <v>44000</v>
      </c>
      <c r="O113" s="21">
        <f>+J113-I113</f>
        <v>4000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+'4.Gorcarakan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+'4.Gorcarakan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+'4.Gorcarakan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595232.49579999922</v>
      </c>
      <c r="K221" s="160">
        <f t="shared" si="29"/>
        <v>137745.54999999926</v>
      </c>
      <c r="L221" s="160">
        <f t="shared" si="29"/>
        <v>457486.94579999987</v>
      </c>
      <c r="M221" s="160">
        <f t="shared" si="29"/>
        <v>-511763.22990000108</v>
      </c>
      <c r="N221" s="160">
        <f t="shared" si="29"/>
        <v>263129.49579999922</v>
      </c>
      <c r="O221" s="160">
        <f t="shared" si="29"/>
        <v>-1070541.0192000011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3049310.4957999992</v>
      </c>
      <c r="K281" s="160">
        <f t="shared" si="30"/>
        <v>137745.54999999926</v>
      </c>
      <c r="L281" s="160">
        <f t="shared" si="30"/>
        <v>2911564.9457999999</v>
      </c>
      <c r="M281" s="160">
        <f t="shared" si="30"/>
        <v>1191113.0599999989</v>
      </c>
      <c r="N281" s="160">
        <f t="shared" si="30"/>
        <v>2542248.295799999</v>
      </c>
      <c r="O281" s="160">
        <f t="shared" si="30"/>
        <v>1208577.7807999987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3049310.4957999992</v>
      </c>
      <c r="K283" s="160">
        <f t="shared" si="31"/>
        <v>137745.54999999926</v>
      </c>
      <c r="L283" s="160">
        <f t="shared" si="31"/>
        <v>2911564.9457999999</v>
      </c>
      <c r="M283" s="160">
        <f t="shared" si="31"/>
        <v>1191113.0599999989</v>
      </c>
      <c r="N283" s="160">
        <f t="shared" si="31"/>
        <v>2542248.295799999</v>
      </c>
      <c r="O283" s="160">
        <f t="shared" si="31"/>
        <v>1208577.7807999987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5000</v>
      </c>
      <c r="K285" s="21">
        <f>+'4.Gorcarakan ev tntesagitakan'!G281</f>
        <v>5000</v>
      </c>
      <c r="L285" s="21"/>
      <c r="M285" s="21">
        <f t="shared" ref="M285:M291" si="32">+J285-G285</f>
        <v>2780</v>
      </c>
      <c r="N285" s="21">
        <f t="shared" ref="N285:N291" si="33">+J285-H285</f>
        <v>2000</v>
      </c>
      <c r="O285" s="21">
        <f t="shared" ref="O285:O291" si="34">+J285-I285</f>
        <v>2000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115740.54999999926</v>
      </c>
      <c r="K286" s="21">
        <f>+'4.Gorcarakan ev tntesagitakan'!G282</f>
        <v>115740.54999999926</v>
      </c>
      <c r="L286" s="21"/>
      <c r="M286" s="21">
        <f>+J286-G286</f>
        <v>-27583.592800000741</v>
      </c>
      <c r="N286" s="21">
        <f>+J286-H286</f>
        <v>-34259.450000000739</v>
      </c>
      <c r="O286" s="21">
        <f>+J286-I286</f>
        <v>-60719.450000000739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tntesagitakan'!G283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2315912.3987999996</v>
      </c>
      <c r="K288" s="21"/>
      <c r="L288" s="21">
        <f>+'4.Gorcarakan ev tntesagitakan'!G284</f>
        <v>2315912.3987999996</v>
      </c>
      <c r="M288" s="21">
        <f>+J288-G288</f>
        <v>1521505.5407999996</v>
      </c>
      <c r="N288" s="21">
        <f>+J288-H288</f>
        <v>1998850.1987999997</v>
      </c>
      <c r="O288" s="21">
        <f>+J288-I288</f>
        <v>828669.88379999949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+'4.Gorcarakan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86624.197</v>
      </c>
      <c r="K291" s="21"/>
      <c r="L291" s="21">
        <f>+'4.Gorcarakan ev tntesagitakan'!G286</f>
        <v>86624.197</v>
      </c>
      <c r="M291" s="21">
        <f t="shared" si="32"/>
        <v>61282.962</v>
      </c>
      <c r="N291" s="21">
        <f t="shared" si="33"/>
        <v>66624.197</v>
      </c>
      <c r="O291" s="21">
        <f t="shared" si="34"/>
        <v>5693.997000000003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696675.04600000009</v>
      </c>
      <c r="K356" s="160">
        <f t="shared" si="40"/>
        <v>687525.04600000009</v>
      </c>
      <c r="L356" s="160">
        <f t="shared" si="40"/>
        <v>9150</v>
      </c>
      <c r="M356" s="160">
        <f t="shared" si="40"/>
        <v>188224.71849999996</v>
      </c>
      <c r="N356" s="160">
        <f t="shared" si="40"/>
        <v>72570.145999999979</v>
      </c>
      <c r="O356" s="160">
        <f t="shared" si="40"/>
        <v>46842.145999999979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551457.24600000004</v>
      </c>
      <c r="K358" s="160">
        <f t="shared" si="41"/>
        <v>549457.24600000004</v>
      </c>
      <c r="L358" s="160">
        <f t="shared" si="41"/>
        <v>2000</v>
      </c>
      <c r="M358" s="160">
        <f t="shared" si="41"/>
        <v>132398.52949999995</v>
      </c>
      <c r="N358" s="160">
        <f t="shared" si="41"/>
        <v>41994.845999999976</v>
      </c>
      <c r="O358" s="160">
        <f t="shared" si="41"/>
        <v>22151.845999999976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551457.24600000004</v>
      </c>
      <c r="K360" s="21">
        <f t="shared" si="42"/>
        <v>549457.24600000004</v>
      </c>
      <c r="L360" s="21">
        <f t="shared" si="42"/>
        <v>2000</v>
      </c>
      <c r="M360" s="21">
        <f t="shared" si="42"/>
        <v>132398.52949999995</v>
      </c>
      <c r="N360" s="21">
        <f t="shared" si="42"/>
        <v>41994.845999999976</v>
      </c>
      <c r="O360" s="21">
        <f t="shared" si="42"/>
        <v>22151.845999999976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448704.61599999998</v>
      </c>
      <c r="K362" s="21">
        <f>+'4.Gorcarakan ev tntesagitakan'!G358</f>
        <v>448704.61599999998</v>
      </c>
      <c r="L362" s="21"/>
      <c r="M362" s="21">
        <f t="shared" si="37"/>
        <v>87412.56799999997</v>
      </c>
      <c r="N362" s="21">
        <f t="shared" si="38"/>
        <v>31926.61599999998</v>
      </c>
      <c r="O362" s="21">
        <f t="shared" si="39"/>
        <v>7501.61599999998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2000</v>
      </c>
      <c r="K363" s="21">
        <f>+'4.Gorcarakan ev tntesagitakan'!G359</f>
        <v>2000</v>
      </c>
      <c r="L363" s="21"/>
      <c r="M363" s="21">
        <f t="shared" si="37"/>
        <v>2000</v>
      </c>
      <c r="N363" s="21">
        <f t="shared" si="38"/>
        <v>0</v>
      </c>
      <c r="O363" s="21">
        <f t="shared" si="39"/>
        <v>1500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+'4.Gorcarakan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+'4.Gorcarakan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3100</v>
      </c>
      <c r="K367" s="21">
        <f>+'4.Gorcarakan ev tntesagitakan'!G362</f>
        <v>3100</v>
      </c>
      <c r="L367" s="21"/>
      <c r="M367" s="21">
        <f t="shared" si="37"/>
        <v>1068.5</v>
      </c>
      <c r="N367" s="21">
        <f t="shared" si="38"/>
        <v>206</v>
      </c>
      <c r="O367" s="21">
        <f t="shared" si="39"/>
        <v>206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351.4</v>
      </c>
      <c r="K368" s="21">
        <f>+'4.Gorcarakan ev tntesagitakan'!G363</f>
        <v>351.4</v>
      </c>
      <c r="L368" s="21"/>
      <c r="M368" s="21">
        <f t="shared" si="37"/>
        <v>256.39999999999998</v>
      </c>
      <c r="N368" s="21">
        <f t="shared" si="38"/>
        <v>0</v>
      </c>
      <c r="O368" s="21">
        <f t="shared" si="39"/>
        <v>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70869.23</v>
      </c>
      <c r="K371" s="21">
        <f>+'4.Gorcarakan ev tntesagitakan'!G366</f>
        <v>70869.23</v>
      </c>
      <c r="L371" s="21"/>
      <c r="M371" s="21">
        <f t="shared" si="37"/>
        <v>33005.617599999998</v>
      </c>
      <c r="N371" s="21">
        <f t="shared" si="38"/>
        <v>15590.229999999996</v>
      </c>
      <c r="O371" s="21">
        <f t="shared" si="39"/>
        <v>11692.229999999996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6000</v>
      </c>
      <c r="K372" s="21">
        <f>+'4.Gorcarakan ev tntesagitakan'!G367</f>
        <v>6000</v>
      </c>
      <c r="L372" s="21"/>
      <c r="M372" s="21">
        <f t="shared" si="37"/>
        <v>3289.1698999999999</v>
      </c>
      <c r="N372" s="21">
        <f t="shared" si="38"/>
        <v>1870</v>
      </c>
      <c r="O372" s="21">
        <f t="shared" si="39"/>
        <v>-1930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145217.79999999999</v>
      </c>
      <c r="K399" s="160">
        <f t="shared" si="44"/>
        <v>138067.79999999999</v>
      </c>
      <c r="L399" s="160">
        <f t="shared" si="44"/>
        <v>7150</v>
      </c>
      <c r="M399" s="160">
        <f t="shared" si="44"/>
        <v>55826.189000000006</v>
      </c>
      <c r="N399" s="160">
        <f t="shared" si="44"/>
        <v>30575.300000000003</v>
      </c>
      <c r="O399" s="160">
        <f t="shared" si="44"/>
        <v>24690.300000000003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145217.79999999999</v>
      </c>
      <c r="K401" s="21">
        <f t="shared" si="45"/>
        <v>138067.79999999999</v>
      </c>
      <c r="L401" s="21">
        <f t="shared" si="45"/>
        <v>7150</v>
      </c>
      <c r="M401" s="21">
        <f t="shared" si="45"/>
        <v>55826.189000000006</v>
      </c>
      <c r="N401" s="21">
        <f t="shared" si="45"/>
        <v>30575.300000000003</v>
      </c>
      <c r="O401" s="21">
        <f t="shared" si="45"/>
        <v>24690.300000000003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+'4.Gorcarakan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3465</v>
      </c>
      <c r="K405" s="21">
        <f>+'4.Gorcarakan ev tntesagitakan'!G400</f>
        <v>3465</v>
      </c>
      <c r="L405" s="21"/>
      <c r="M405" s="21">
        <f t="shared" si="47"/>
        <v>2105.84</v>
      </c>
      <c r="N405" s="21">
        <f t="shared" si="48"/>
        <v>0</v>
      </c>
      <c r="O405" s="21">
        <f t="shared" si="49"/>
        <v>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11000</v>
      </c>
      <c r="K406" s="21">
        <f>+'4.Gorcarakan ev tntesagitakan'!G401</f>
        <v>11000</v>
      </c>
      <c r="L406" s="21"/>
      <c r="M406" s="21">
        <f t="shared" si="47"/>
        <v>7568.05</v>
      </c>
      <c r="N406" s="21">
        <f t="shared" si="48"/>
        <v>2370.5</v>
      </c>
      <c r="O406" s="21">
        <f t="shared" si="49"/>
        <v>2370.5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7150</v>
      </c>
      <c r="K408" s="21"/>
      <c r="L408" s="21">
        <f>+'4.Gorcarakan ev tntesagitakan'!G404</f>
        <v>7150</v>
      </c>
      <c r="M408" s="21">
        <f t="shared" si="47"/>
        <v>1533.1999999999998</v>
      </c>
      <c r="N408" s="21">
        <f t="shared" si="48"/>
        <v>-850</v>
      </c>
      <c r="O408" s="21">
        <f t="shared" si="49"/>
        <v>2810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2029772.3399999996</v>
      </c>
      <c r="K410" s="160">
        <f t="shared" si="50"/>
        <v>351767.07</v>
      </c>
      <c r="L410" s="160">
        <f t="shared" si="50"/>
        <v>1678005.2699999998</v>
      </c>
      <c r="M410" s="160">
        <f t="shared" si="50"/>
        <v>1434611.2088999997</v>
      </c>
      <c r="N410" s="160">
        <f t="shared" si="50"/>
        <v>1338675.4399999997</v>
      </c>
      <c r="O410" s="160">
        <f t="shared" si="50"/>
        <v>1197937.04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174956.4</v>
      </c>
      <c r="K430" s="160">
        <f t="shared" si="51"/>
        <v>168556.4</v>
      </c>
      <c r="L430" s="160">
        <f t="shared" si="51"/>
        <v>6400</v>
      </c>
      <c r="M430" s="160">
        <f t="shared" si="51"/>
        <v>-6440.5274999999965</v>
      </c>
      <c r="N430" s="160">
        <f t="shared" si="51"/>
        <v>-11536.100000000006</v>
      </c>
      <c r="O430" s="160">
        <f t="shared" si="51"/>
        <v>-17287.899999999994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174956.4</v>
      </c>
      <c r="K432" s="21">
        <f t="shared" si="52"/>
        <v>168556.4</v>
      </c>
      <c r="L432" s="21">
        <f t="shared" si="52"/>
        <v>6400</v>
      </c>
      <c r="M432" s="21">
        <f t="shared" si="52"/>
        <v>-6440.5274999999965</v>
      </c>
      <c r="N432" s="21">
        <f t="shared" si="52"/>
        <v>-11536.100000000006</v>
      </c>
      <c r="O432" s="21">
        <f t="shared" si="52"/>
        <v>-17287.899999999994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164556.4</v>
      </c>
      <c r="K434" s="21">
        <f>+'4.Gorcarakan ev tntesagitakan'!G431</f>
        <v>164556.4</v>
      </c>
      <c r="L434" s="21"/>
      <c r="M434" s="21">
        <f t="shared" ref="M434:M439" si="54">+J434-G434</f>
        <v>-12061.527499999997</v>
      </c>
      <c r="N434" s="21">
        <f t="shared" ref="N434:N439" si="55">+J434-H434</f>
        <v>-15443.600000000006</v>
      </c>
      <c r="O434" s="21">
        <f t="shared" ref="O434:O439" si="56">+J434-I434</f>
        <v>-21195.399999999994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+'4.Gorcarakan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4000</v>
      </c>
      <c r="K436" s="21">
        <f>+'4.Gorcarakan ev tntesagitakan'!G433</f>
        <v>4000</v>
      </c>
      <c r="L436" s="21"/>
      <c r="M436" s="21">
        <f t="shared" si="54"/>
        <v>4000</v>
      </c>
      <c r="N436" s="21">
        <f t="shared" si="55"/>
        <v>-1000</v>
      </c>
      <c r="O436" s="21">
        <f t="shared" si="56"/>
        <v>-1000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1854815.9399999997</v>
      </c>
      <c r="K446" s="160">
        <f t="shared" si="57"/>
        <v>183210.67</v>
      </c>
      <c r="L446" s="160">
        <f t="shared" si="57"/>
        <v>1671605.2699999998</v>
      </c>
      <c r="M446" s="160">
        <f t="shared" si="57"/>
        <v>1441051.7363999998</v>
      </c>
      <c r="N446" s="160">
        <f t="shared" si="57"/>
        <v>1350211.5399999998</v>
      </c>
      <c r="O446" s="160">
        <f t="shared" si="57"/>
        <v>1215224.94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1854815.9399999997</v>
      </c>
      <c r="K448" s="21">
        <f t="shared" si="58"/>
        <v>183210.67</v>
      </c>
      <c r="L448" s="21">
        <f t="shared" si="58"/>
        <v>1671605.2699999998</v>
      </c>
      <c r="M448" s="21">
        <f t="shared" si="58"/>
        <v>1441051.7363999998</v>
      </c>
      <c r="N448" s="21">
        <f t="shared" si="58"/>
        <v>1350211.5399999998</v>
      </c>
      <c r="O448" s="21">
        <f t="shared" si="58"/>
        <v>1215224.94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80354.27</v>
      </c>
      <c r="K450" s="21">
        <f>+'4.Gorcarakan ev tntesagitakan'!G447</f>
        <v>80354.27</v>
      </c>
      <c r="L450" s="21"/>
      <c r="M450" s="21">
        <f t="shared" ref="M450:M464" si="59">+J450-G450</f>
        <v>16499.942000000003</v>
      </c>
      <c r="N450" s="21">
        <f t="shared" ref="N450:N464" si="60">+J450-H450</f>
        <v>8046.2700000000041</v>
      </c>
      <c r="O450" s="21">
        <f t="shared" ref="O450:O464" si="61">+J450-I450</f>
        <v>3668.570000000007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1500</v>
      </c>
      <c r="K451" s="21">
        <f>+'4.Gorcarakan ev tntesagitakan'!G448</f>
        <v>1500</v>
      </c>
      <c r="L451" s="21"/>
      <c r="M451" s="21">
        <f t="shared" si="59"/>
        <v>1500</v>
      </c>
      <c r="N451" s="21">
        <f t="shared" si="60"/>
        <v>862</v>
      </c>
      <c r="O451" s="21">
        <f t="shared" si="61"/>
        <v>862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2165</v>
      </c>
      <c r="K452" s="21">
        <f>+'4.Gorcarakan ev tntesagitakan'!G449</f>
        <v>2165</v>
      </c>
      <c r="L452" s="21"/>
      <c r="M452" s="21">
        <f t="shared" si="59"/>
        <v>599.45600000000013</v>
      </c>
      <c r="N452" s="21">
        <f t="shared" si="60"/>
        <v>-1186</v>
      </c>
      <c r="O452" s="21">
        <f t="shared" si="61"/>
        <v>114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351.5</v>
      </c>
      <c r="K453" s="21">
        <f>+'4.Gorcarakan ev tntesagitakan'!G450</f>
        <v>351.5</v>
      </c>
      <c r="L453" s="21"/>
      <c r="M453" s="21">
        <f t="shared" si="59"/>
        <v>351.5</v>
      </c>
      <c r="N453" s="21">
        <f t="shared" si="60"/>
        <v>0</v>
      </c>
      <c r="O453" s="21">
        <f t="shared" si="61"/>
        <v>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2000</v>
      </c>
      <c r="K454" s="21">
        <f>+'4.Gorcarakan ev tntesagitakan'!G451</f>
        <v>2000</v>
      </c>
      <c r="L454" s="21"/>
      <c r="M454" s="21">
        <f t="shared" si="59"/>
        <v>153.95000000000005</v>
      </c>
      <c r="N454" s="21">
        <f t="shared" si="60"/>
        <v>-1000</v>
      </c>
      <c r="O454" s="21">
        <f t="shared" si="61"/>
        <v>1000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3150</v>
      </c>
      <c r="K455" s="21">
        <f>+'4.Gorcarakan ev tntesagitakan'!G452</f>
        <v>3150</v>
      </c>
      <c r="L455" s="21"/>
      <c r="M455" s="21">
        <f t="shared" si="59"/>
        <v>1018.0259999999998</v>
      </c>
      <c r="N455" s="21">
        <f t="shared" si="60"/>
        <v>1000</v>
      </c>
      <c r="O455" s="21">
        <f t="shared" si="61"/>
        <v>2500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25869.9</v>
      </c>
      <c r="K457" s="21">
        <f>+'4.Gorcarakan ev tntesagitakan'!G454</f>
        <v>25869.9</v>
      </c>
      <c r="L457" s="21"/>
      <c r="M457" s="21">
        <f t="shared" si="59"/>
        <v>4742.3647000000019</v>
      </c>
      <c r="N457" s="21">
        <f t="shared" si="60"/>
        <v>4869.9000000000015</v>
      </c>
      <c r="O457" s="21">
        <f t="shared" si="61"/>
        <v>3231.4000000000015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15000</v>
      </c>
      <c r="K458" s="21">
        <f>+'4.Gorcarakan ev tntesagitakan'!G455</f>
        <v>15000</v>
      </c>
      <c r="L458" s="21"/>
      <c r="M458" s="21">
        <f t="shared" si="59"/>
        <v>60</v>
      </c>
      <c r="N458" s="21">
        <f t="shared" si="60"/>
        <v>-17000</v>
      </c>
      <c r="O458" s="21">
        <f t="shared" si="61"/>
        <v>-19260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1516898.733</v>
      </c>
      <c r="K460" s="21"/>
      <c r="L460" s="21">
        <f>+'4.Gorcarakan ev tntesagitakan'!G457</f>
        <v>1516898.733</v>
      </c>
      <c r="M460" s="21">
        <f t="shared" si="59"/>
        <v>1276959.7656</v>
      </c>
      <c r="N460" s="21">
        <f t="shared" si="60"/>
        <v>1211898.733</v>
      </c>
      <c r="O460" s="21">
        <f t="shared" si="61"/>
        <v>1112630.3330000001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123259.18399999999</v>
      </c>
      <c r="K463" s="21"/>
      <c r="L463" s="21">
        <f>+'4.Gorcarakan ev tntesagitakan'!G460</f>
        <v>123259.18399999999</v>
      </c>
      <c r="M463" s="21">
        <f t="shared" si="59"/>
        <v>94914.483999999997</v>
      </c>
      <c r="N463" s="21">
        <f t="shared" si="60"/>
        <v>107525.68399999999</v>
      </c>
      <c r="O463" s="21">
        <f t="shared" si="61"/>
        <v>95865.683999999994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31447.352999999999</v>
      </c>
      <c r="K464" s="21"/>
      <c r="L464" s="21">
        <f>+'4.Gorcarakan ev tntesagitakan'!G461</f>
        <v>31447.352999999999</v>
      </c>
      <c r="M464" s="21">
        <f t="shared" si="59"/>
        <v>15967.352999999999</v>
      </c>
      <c r="N464" s="21">
        <f t="shared" si="60"/>
        <v>22447.352999999999</v>
      </c>
      <c r="O464" s="21">
        <f t="shared" si="61"/>
        <v>2447.3529999999992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1418027.2000000002</v>
      </c>
      <c r="K539" s="160">
        <f t="shared" si="63"/>
        <v>1407327.2000000002</v>
      </c>
      <c r="L539" s="160">
        <f t="shared" si="63"/>
        <v>10700</v>
      </c>
      <c r="M539" s="160">
        <f t="shared" si="63"/>
        <v>36499.618600000045</v>
      </c>
      <c r="N539" s="160">
        <f t="shared" si="63"/>
        <v>-9874.2999999998792</v>
      </c>
      <c r="O539" s="160">
        <f t="shared" si="63"/>
        <v>-56352.799999999894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636473.1</v>
      </c>
      <c r="K541" s="160">
        <f t="shared" si="64"/>
        <v>636473.1</v>
      </c>
      <c r="L541" s="160">
        <f t="shared" si="64"/>
        <v>0</v>
      </c>
      <c r="M541" s="160">
        <f t="shared" si="64"/>
        <v>56546.18299999999</v>
      </c>
      <c r="N541" s="160">
        <f t="shared" si="64"/>
        <v>48882.500000000044</v>
      </c>
      <c r="O541" s="160">
        <f t="shared" si="64"/>
        <v>24077.300000000032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636473.1</v>
      </c>
      <c r="K543" s="21">
        <f t="shared" si="65"/>
        <v>636473.1</v>
      </c>
      <c r="L543" s="21">
        <f t="shared" si="65"/>
        <v>0</v>
      </c>
      <c r="M543" s="21">
        <f t="shared" si="65"/>
        <v>56546.18299999999</v>
      </c>
      <c r="N543" s="21">
        <f t="shared" si="65"/>
        <v>48882.500000000044</v>
      </c>
      <c r="O543" s="21">
        <f t="shared" si="65"/>
        <v>24077.300000000032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39500</v>
      </c>
      <c r="K545" s="21">
        <f>+'4.Gorcarakan ev tntesagitakan'!G543</f>
        <v>39500</v>
      </c>
      <c r="L545" s="21"/>
      <c r="M545" s="21">
        <f t="shared" ref="M545:M552" si="66">+J545-G545</f>
        <v>16240.099999999999</v>
      </c>
      <c r="N545" s="21">
        <f t="shared" ref="N545:N552" si="67">+J545-H545</f>
        <v>5550</v>
      </c>
      <c r="O545" s="21">
        <f t="shared" ref="O545:O552" si="68">+J545-I545</f>
        <v>8550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+'4.Gorcarakan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tntesagitakan'!G545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19296</v>
      </c>
      <c r="K548" s="21">
        <f>+'4.Gorcarakan ev tntesagitakan'!G546</f>
        <v>19296</v>
      </c>
      <c r="L548" s="21"/>
      <c r="M548" s="21">
        <f t="shared" si="66"/>
        <v>-21654</v>
      </c>
      <c r="N548" s="21">
        <f t="shared" si="67"/>
        <v>4296</v>
      </c>
      <c r="O548" s="21">
        <f t="shared" si="68"/>
        <v>1296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10920</v>
      </c>
      <c r="K550" s="21">
        <f>+'4.Gorcarakan ev tntesagitakan'!G548</f>
        <v>10920</v>
      </c>
      <c r="L550" s="21"/>
      <c r="M550" s="21">
        <f t="shared" si="66"/>
        <v>10693</v>
      </c>
      <c r="N550" s="21">
        <f t="shared" si="67"/>
        <v>8920</v>
      </c>
      <c r="O550" s="21">
        <f t="shared" si="68"/>
        <v>8206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tntesagitakan'!G550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729539.5</v>
      </c>
      <c r="K554" s="160">
        <f t="shared" si="70"/>
        <v>718839.5</v>
      </c>
      <c r="L554" s="160">
        <f t="shared" si="70"/>
        <v>10700</v>
      </c>
      <c r="M554" s="160">
        <f t="shared" si="70"/>
        <v>-57452.709399999942</v>
      </c>
      <c r="N554" s="160">
        <f t="shared" si="70"/>
        <v>-60771.399999999921</v>
      </c>
      <c r="O554" s="160">
        <f t="shared" si="70"/>
        <v>-82772.699999999924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tntesagitakan'!G556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75321.7</v>
      </c>
      <c r="K562" s="21">
        <f t="shared" si="72"/>
        <v>75321.7</v>
      </c>
      <c r="L562" s="21">
        <f t="shared" si="72"/>
        <v>0</v>
      </c>
      <c r="M562" s="21">
        <f t="shared" si="72"/>
        <v>-16088.390000000001</v>
      </c>
      <c r="N562" s="21">
        <f t="shared" si="72"/>
        <v>-29471.399999999998</v>
      </c>
      <c r="O562" s="21">
        <f t="shared" si="72"/>
        <v>-25007.1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+'4.Gorcarakan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tntesagitakan'!G563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584057.70000000007</v>
      </c>
      <c r="K568" s="21">
        <f t="shared" si="73"/>
        <v>584057.70000000007</v>
      </c>
      <c r="L568" s="21">
        <f t="shared" si="73"/>
        <v>0</v>
      </c>
      <c r="M568" s="21">
        <f t="shared" si="73"/>
        <v>62133.500000000058</v>
      </c>
      <c r="N568" s="21">
        <f t="shared" si="73"/>
        <v>36867.100000000071</v>
      </c>
      <c r="O568" s="21">
        <f t="shared" si="73"/>
        <v>13289.400000000074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33583.9</v>
      </c>
      <c r="K570" s="21">
        <f>+'4.Gorcarakan ev tntesagitakan'!G568</f>
        <v>33583.9</v>
      </c>
      <c r="L570" s="21"/>
      <c r="M570" s="21">
        <f>+J570-G570</f>
        <v>2403.5</v>
      </c>
      <c r="N570" s="21">
        <f>+J570-H570</f>
        <v>-23758.1</v>
      </c>
      <c r="O570" s="21">
        <f>+J570-I570</f>
        <v>-16972.299999999996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tntesagitakan'!G569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12700</v>
      </c>
      <c r="K587" s="21">
        <f t="shared" si="74"/>
        <v>2000</v>
      </c>
      <c r="L587" s="21">
        <f t="shared" si="74"/>
        <v>10700</v>
      </c>
      <c r="M587" s="21">
        <f t="shared" si="74"/>
        <v>-107148.9194</v>
      </c>
      <c r="N587" s="21">
        <f t="shared" si="74"/>
        <v>-73090</v>
      </c>
      <c r="O587" s="21">
        <f t="shared" si="74"/>
        <v>-72913.600000000006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+'4.Gorcarakan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+'4.Gorcarakan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tntesagitakan'!G590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21200</v>
      </c>
      <c r="K609" s="160">
        <f t="shared" si="75"/>
        <v>21200</v>
      </c>
      <c r="L609" s="160">
        <f t="shared" si="75"/>
        <v>0</v>
      </c>
      <c r="M609" s="160">
        <f t="shared" si="75"/>
        <v>14187.48</v>
      </c>
      <c r="N609" s="160">
        <f t="shared" si="75"/>
        <v>1200</v>
      </c>
      <c r="O609" s="160">
        <f t="shared" si="75"/>
        <v>1682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21200</v>
      </c>
      <c r="K614" s="21">
        <f t="shared" si="76"/>
        <v>21200</v>
      </c>
      <c r="L614" s="21">
        <f t="shared" si="76"/>
        <v>0</v>
      </c>
      <c r="M614" s="21">
        <f t="shared" si="76"/>
        <v>14187.48</v>
      </c>
      <c r="N614" s="21">
        <f t="shared" si="76"/>
        <v>1200</v>
      </c>
      <c r="O614" s="21">
        <f t="shared" si="76"/>
        <v>1682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21200</v>
      </c>
      <c r="K615" s="21">
        <f>+'4.Gorcarakan ev tntesagitakan'!G613</f>
        <v>21200</v>
      </c>
      <c r="L615" s="21"/>
      <c r="M615" s="21">
        <f>+J615-G615</f>
        <v>14187.48</v>
      </c>
      <c r="N615" s="21">
        <f>+J615-H615</f>
        <v>1200</v>
      </c>
      <c r="O615" s="21">
        <f>+J615-I615</f>
        <v>1682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30814.6</v>
      </c>
      <c r="K629" s="160">
        <f t="shared" si="77"/>
        <v>30814.6</v>
      </c>
      <c r="L629" s="160">
        <f t="shared" si="77"/>
        <v>0</v>
      </c>
      <c r="M629" s="160">
        <f t="shared" si="77"/>
        <v>23218.664999999997</v>
      </c>
      <c r="N629" s="160">
        <f t="shared" si="77"/>
        <v>814.59999999999854</v>
      </c>
      <c r="O629" s="160">
        <f t="shared" si="77"/>
        <v>660.59999999999854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30814.6</v>
      </c>
      <c r="K630" s="21">
        <f t="shared" si="78"/>
        <v>30814.6</v>
      </c>
      <c r="L630" s="21">
        <f t="shared" si="78"/>
        <v>0</v>
      </c>
      <c r="M630" s="21">
        <f t="shared" si="78"/>
        <v>23218.664999999997</v>
      </c>
      <c r="N630" s="21">
        <f t="shared" si="78"/>
        <v>814.59999999999854</v>
      </c>
      <c r="O630" s="21">
        <f t="shared" si="78"/>
        <v>660.59999999999854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30814.6</v>
      </c>
      <c r="K633" s="21">
        <f>+'4.Gorcarakan ev tntesagitakan'!G631</f>
        <v>30814.6</v>
      </c>
      <c r="L633" s="21"/>
      <c r="M633" s="21">
        <f>+J633-G633</f>
        <v>23218.664999999997</v>
      </c>
      <c r="N633" s="21">
        <f>+J633-H633</f>
        <v>814.59999999999854</v>
      </c>
      <c r="O633" s="21">
        <f>+J633-I633</f>
        <v>660.59999999999854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826161.88399999996</v>
      </c>
      <c r="K637" s="160">
        <f t="shared" si="79"/>
        <v>826161.88399999996</v>
      </c>
      <c r="L637" s="160">
        <f t="shared" si="79"/>
        <v>0</v>
      </c>
      <c r="M637" s="160">
        <f t="shared" si="79"/>
        <v>170717.89100000003</v>
      </c>
      <c r="N637" s="160">
        <f t="shared" si="79"/>
        <v>63138.984000000055</v>
      </c>
      <c r="O637" s="160">
        <f t="shared" si="79"/>
        <v>52932.984000000055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779947.18400000001</v>
      </c>
      <c r="K639" s="160">
        <f t="shared" si="80"/>
        <v>779947.18400000001</v>
      </c>
      <c r="L639" s="160">
        <f t="shared" si="80"/>
        <v>0</v>
      </c>
      <c r="M639" s="160">
        <f t="shared" si="80"/>
        <v>170517.73100000003</v>
      </c>
      <c r="N639" s="160">
        <f t="shared" si="80"/>
        <v>76733.984000000055</v>
      </c>
      <c r="O639" s="160">
        <f t="shared" si="80"/>
        <v>60974.984000000055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779947.18400000001</v>
      </c>
      <c r="K641" s="21">
        <f t="shared" si="81"/>
        <v>779947.18400000001</v>
      </c>
      <c r="L641" s="21">
        <f t="shared" si="81"/>
        <v>0</v>
      </c>
      <c r="M641" s="21">
        <f t="shared" si="81"/>
        <v>170517.73100000003</v>
      </c>
      <c r="N641" s="21">
        <f t="shared" si="81"/>
        <v>76733.984000000055</v>
      </c>
      <c r="O641" s="21">
        <f t="shared" si="81"/>
        <v>60974.984000000055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779947.18400000001</v>
      </c>
      <c r="K642" s="21">
        <f>+'4.Gorcarakan ev tntesagitakan'!G640</f>
        <v>779947.18400000001</v>
      </c>
      <c r="L642" s="21"/>
      <c r="M642" s="21">
        <f>+J642-G642</f>
        <v>170517.73100000003</v>
      </c>
      <c r="N642" s="21">
        <f>+J642-H642</f>
        <v>76733.984000000055</v>
      </c>
      <c r="O642" s="21">
        <f>+J642-I642</f>
        <v>60974.984000000055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+'4.Gorcarakan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57677</v>
      </c>
      <c r="K706" s="160">
        <f t="shared" si="83"/>
        <v>57677</v>
      </c>
      <c r="L706" s="160">
        <f t="shared" si="83"/>
        <v>0</v>
      </c>
      <c r="M706" s="160">
        <f t="shared" si="83"/>
        <v>-20619.398999999998</v>
      </c>
      <c r="N706" s="160">
        <f t="shared" si="83"/>
        <v>-12733</v>
      </c>
      <c r="O706" s="160">
        <f t="shared" si="83"/>
        <v>-4910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+'4.Gorcarakan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27370</v>
      </c>
      <c r="K725" s="160">
        <f t="shared" si="85"/>
        <v>27370</v>
      </c>
      <c r="L725" s="160">
        <f t="shared" si="85"/>
        <v>0</v>
      </c>
      <c r="M725" s="160">
        <f t="shared" si="85"/>
        <v>12999.055</v>
      </c>
      <c r="N725" s="160">
        <f t="shared" si="85"/>
        <v>-13280</v>
      </c>
      <c r="O725" s="160">
        <f t="shared" si="85"/>
        <v>-5020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27370</v>
      </c>
      <c r="K727" s="21">
        <f t="shared" si="86"/>
        <v>27370</v>
      </c>
      <c r="L727" s="21">
        <f t="shared" si="86"/>
        <v>0</v>
      </c>
      <c r="M727" s="21">
        <f t="shared" si="86"/>
        <v>12999.055</v>
      </c>
      <c r="N727" s="21">
        <f t="shared" si="86"/>
        <v>-13280</v>
      </c>
      <c r="O727" s="21">
        <f t="shared" si="86"/>
        <v>-5020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27370</v>
      </c>
      <c r="K729" s="21">
        <f>+'4.Gorcarakan ev tntesagitakan'!G727</f>
        <v>27370</v>
      </c>
      <c r="L729" s="21"/>
      <c r="M729" s="21">
        <f>+J729-G729</f>
        <v>12999.055</v>
      </c>
      <c r="N729" s="21">
        <f>+J729-H729</f>
        <v>-13280</v>
      </c>
      <c r="O729" s="21">
        <f>+J729-I729</f>
        <v>-5020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+'4.Gorcarakan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+'4.Gorcarakan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+'4.Gorcarakan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+'4.Gorcarakan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tntesagitakan'!H776</f>
        <v>346884.7</v>
      </c>
      <c r="L781" s="21">
        <f>+'4.Gorcarakan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https:/mul2.gyumricity.am/tasks/90348/oneclick/Byuje  havelvac hunis 2023 06.xlsx?token=fea155ae2abbb511597d3e25e9515f49</cp:keywords>
  <cp:lastModifiedBy>Lusine Khazarian</cp:lastModifiedBy>
  <cp:lastPrinted>2023-04-07T08:21:44Z</cp:lastPrinted>
  <dcterms:created xsi:type="dcterms:W3CDTF">2014-12-23T06:44:04Z</dcterms:created>
  <dcterms:modified xsi:type="dcterms:W3CDTF">2023-07-18T07:58:39Z</dcterms:modified>
</cp:coreProperties>
</file>