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3.2023\Gyumri 3-N\"/>
    </mc:Choice>
  </mc:AlternateContent>
  <xr:revisionPtr revIDLastSave="0" documentId="13_ncr:1_{DC2AD9D5-CF4E-451C-9AB0-345FC1FA4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Ekamutner" sheetId="9" r:id="rId1"/>
    <sheet name="2.Gorcarakan tsaxs" sheetId="3" state="hidden" r:id="rId2"/>
    <sheet name="3.Tntesagitakan tsaxs" sheetId="4" state="hidden" r:id="rId3"/>
    <sheet name="4.Devicit " sheetId="15" state="hidden" r:id="rId4"/>
    <sheet name="5.Havelurd " sheetId="16" state="hidden" r:id="rId5"/>
    <sheet name="6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Ekamutner'!$A$11:$J$124</definedName>
    <definedName name="_xlnm._FilterDatabase" localSheetId="2" hidden="1">'3.Tntesagitakan tsaxs'!$A$16:$U$236</definedName>
    <definedName name="_xlnm._FilterDatabase" localSheetId="5" hidden="1">'6.Gorcarakan ev tntesagitakan'!$A$14:$N$776</definedName>
    <definedName name="_xlnm._FilterDatabase" localSheetId="6" hidden="1">'Ekamut hamematakan'!$A$10:$J$10</definedName>
    <definedName name="_xlnm.Print_Area" localSheetId="0">'1. Ekamutner'!$A$1:$J$126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'6.Gorcarakan ev tntesagitakan'!$A$1:$M$776</definedName>
  </definedNames>
  <calcPr calcId="191029"/>
</workbook>
</file>

<file path=xl/calcChain.xml><?xml version="1.0" encoding="utf-8"?>
<calcChain xmlns="http://schemas.openxmlformats.org/spreadsheetml/2006/main">
  <c r="J356" i="7" l="1"/>
  <c r="I152" i="3" s="1"/>
  <c r="I150" i="3" s="1"/>
  <c r="I177" i="4"/>
  <c r="H177" i="4" s="1"/>
  <c r="G177" i="4" s="1"/>
  <c r="D64" i="16"/>
  <c r="D61" i="16"/>
  <c r="E61" i="16"/>
  <c r="G61" i="16"/>
  <c r="H61" i="16"/>
  <c r="I61" i="16"/>
  <c r="J61" i="16"/>
  <c r="G111" i="7"/>
  <c r="M111" i="7" s="1"/>
  <c r="G107" i="7"/>
  <c r="K107" i="7" s="1"/>
  <c r="G197" i="4"/>
  <c r="F197" i="4"/>
  <c r="E197" i="4"/>
  <c r="F186" i="4"/>
  <c r="E186" i="4"/>
  <c r="H396" i="7"/>
  <c r="H394" i="7" s="1"/>
  <c r="I396" i="7"/>
  <c r="G405" i="7"/>
  <c r="M405" i="7" s="1"/>
  <c r="G399" i="7"/>
  <c r="J399" i="7" s="1"/>
  <c r="G400" i="7"/>
  <c r="D70" i="4"/>
  <c r="G401" i="7"/>
  <c r="G402" i="7"/>
  <c r="M402" i="7" s="1"/>
  <c r="G403" i="7"/>
  <c r="M403" i="7" s="1"/>
  <c r="G404" i="7"/>
  <c r="M404" i="7" s="1"/>
  <c r="J194" i="4" s="1"/>
  <c r="G44" i="7"/>
  <c r="I212" i="4"/>
  <c r="H212" i="4" s="1"/>
  <c r="G212" i="4" s="1"/>
  <c r="I211" i="4"/>
  <c r="H211" i="4"/>
  <c r="G211" i="4" s="1"/>
  <c r="I210" i="4"/>
  <c r="H210" i="4" s="1"/>
  <c r="G210" i="4" s="1"/>
  <c r="I206" i="4"/>
  <c r="I203" i="4"/>
  <c r="H203" i="4" s="1"/>
  <c r="G203" i="4" s="1"/>
  <c r="I202" i="4"/>
  <c r="H202" i="4"/>
  <c r="G202" i="4" s="1"/>
  <c r="I201" i="4"/>
  <c r="H201" i="4" s="1"/>
  <c r="I200" i="4"/>
  <c r="J198" i="4"/>
  <c r="I196" i="4"/>
  <c r="J174" i="4"/>
  <c r="I174" i="4"/>
  <c r="H174" i="4"/>
  <c r="G174" i="4"/>
  <c r="I170" i="4"/>
  <c r="H170" i="4" s="1"/>
  <c r="J168" i="4"/>
  <c r="I167" i="4"/>
  <c r="H167" i="4"/>
  <c r="H164" i="4" s="1"/>
  <c r="I166" i="4"/>
  <c r="I163" i="4"/>
  <c r="I161" i="4"/>
  <c r="J161" i="4"/>
  <c r="I160" i="4"/>
  <c r="H160" i="4" s="1"/>
  <c r="G160" i="4" s="1"/>
  <c r="I157" i="4"/>
  <c r="H157" i="4"/>
  <c r="I153" i="4"/>
  <c r="H153" i="4"/>
  <c r="G153" i="4" s="1"/>
  <c r="I148" i="4"/>
  <c r="I142" i="4"/>
  <c r="I139" i="4"/>
  <c r="H139" i="4" s="1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/>
  <c r="G126" i="4" s="1"/>
  <c r="J123" i="4"/>
  <c r="I122" i="4"/>
  <c r="H122" i="4"/>
  <c r="G122" i="4" s="1"/>
  <c r="I121" i="4"/>
  <c r="H121" i="4" s="1"/>
  <c r="J118" i="4"/>
  <c r="I120" i="4"/>
  <c r="I118" i="4" s="1"/>
  <c r="I116" i="4" s="1"/>
  <c r="I115" i="4"/>
  <c r="H115" i="4" s="1"/>
  <c r="G115" i="4" s="1"/>
  <c r="I111" i="4"/>
  <c r="H111" i="4" s="1"/>
  <c r="I110" i="4"/>
  <c r="J108" i="4"/>
  <c r="I107" i="4"/>
  <c r="H107" i="4"/>
  <c r="G107" i="4" s="1"/>
  <c r="G104" i="4" s="1"/>
  <c r="I106" i="4"/>
  <c r="J104" i="4"/>
  <c r="I101" i="4"/>
  <c r="H101" i="4" s="1"/>
  <c r="G101" i="4" s="1"/>
  <c r="I97" i="4"/>
  <c r="I91" i="4"/>
  <c r="I87" i="4" s="1"/>
  <c r="I90" i="4"/>
  <c r="H90" i="4"/>
  <c r="G90" i="4" s="1"/>
  <c r="J87" i="4"/>
  <c r="I89" i="4"/>
  <c r="H89" i="4" s="1"/>
  <c r="I86" i="4"/>
  <c r="H86" i="4"/>
  <c r="G86" i="4" s="1"/>
  <c r="I85" i="4"/>
  <c r="I83" i="4" s="1"/>
  <c r="J83" i="4"/>
  <c r="I81" i="4"/>
  <c r="H81" i="4"/>
  <c r="G81" i="4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 s="1"/>
  <c r="G52" i="4" s="1"/>
  <c r="I49" i="4"/>
  <c r="H49" i="4"/>
  <c r="G49" i="4" s="1"/>
  <c r="I38" i="4"/>
  <c r="H38" i="4" s="1"/>
  <c r="G38" i="4" s="1"/>
  <c r="I33" i="4"/>
  <c r="I31" i="4"/>
  <c r="J31" i="4"/>
  <c r="J28" i="4"/>
  <c r="I27" i="4"/>
  <c r="H27" i="4" s="1"/>
  <c r="G27" i="4" s="1"/>
  <c r="M776" i="7"/>
  <c r="L314" i="3" s="1"/>
  <c r="L312" i="3" s="1"/>
  <c r="L310" i="3" s="1"/>
  <c r="L776" i="7"/>
  <c r="K314" i="3" s="1"/>
  <c r="K312" i="3" s="1"/>
  <c r="K310" i="3" s="1"/>
  <c r="K776" i="7"/>
  <c r="H123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K633" i="7"/>
  <c r="J633" i="7"/>
  <c r="G143" i="4" s="1"/>
  <c r="M632" i="7"/>
  <c r="L632" i="7"/>
  <c r="L628" i="7" s="1"/>
  <c r="K246" i="3" s="1"/>
  <c r="K244" i="3" s="1"/>
  <c r="K632" i="7"/>
  <c r="J632" i="7"/>
  <c r="M614" i="7"/>
  <c r="J114" i="4" s="1"/>
  <c r="J112" i="4" s="1"/>
  <c r="J102" i="4" s="1"/>
  <c r="L614" i="7"/>
  <c r="K614" i="7"/>
  <c r="J614" i="7"/>
  <c r="G114" i="4" s="1"/>
  <c r="M587" i="7"/>
  <c r="L587" i="7"/>
  <c r="I209" i="4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M79" i="7"/>
  <c r="L79" i="7"/>
  <c r="I39" i="4" s="1"/>
  <c r="K79" i="7"/>
  <c r="J79" i="7"/>
  <c r="M78" i="7"/>
  <c r="L78" i="7"/>
  <c r="K78" i="7"/>
  <c r="J78" i="7"/>
  <c r="M48" i="7"/>
  <c r="L48" i="7"/>
  <c r="K48" i="7"/>
  <c r="J48" i="7"/>
  <c r="M47" i="7"/>
  <c r="L47" i="7"/>
  <c r="L20" i="7" s="1"/>
  <c r="L18" i="7" s="1"/>
  <c r="K19" i="3" s="1"/>
  <c r="K47" i="7"/>
  <c r="H195" i="4" s="1"/>
  <c r="J47" i="7"/>
  <c r="J20" i="7" s="1"/>
  <c r="M45" i="7"/>
  <c r="M44" i="7"/>
  <c r="M43" i="7"/>
  <c r="J184" i="4" s="1"/>
  <c r="M42" i="7"/>
  <c r="D121" i="18"/>
  <c r="E121" i="18"/>
  <c r="C121" i="18"/>
  <c r="H97" i="4"/>
  <c r="G97" i="4" s="1"/>
  <c r="D233" i="4"/>
  <c r="D231" i="4" s="1"/>
  <c r="D219" i="4"/>
  <c r="J219" i="4"/>
  <c r="G460" i="7"/>
  <c r="L463" i="17" s="1"/>
  <c r="J463" i="17" s="1"/>
  <c r="E54" i="9"/>
  <c r="G21" i="7"/>
  <c r="M21" i="7" s="1"/>
  <c r="G748" i="7"/>
  <c r="G747" i="7"/>
  <c r="K750" i="17" s="1"/>
  <c r="J750" i="17" s="1"/>
  <c r="G746" i="7"/>
  <c r="G738" i="7"/>
  <c r="M738" i="7" s="1"/>
  <c r="J144" i="4" s="1"/>
  <c r="G727" i="7"/>
  <c r="M727" i="7" s="1"/>
  <c r="L290" i="3" s="1"/>
  <c r="G721" i="7"/>
  <c r="F289" i="3" s="1"/>
  <c r="F287" i="3" s="1"/>
  <c r="G690" i="7"/>
  <c r="G687" i="7" s="1"/>
  <c r="G640" i="7"/>
  <c r="K642" i="17" s="1"/>
  <c r="G631" i="7"/>
  <c r="M631" i="7" s="1"/>
  <c r="M628" i="7" s="1"/>
  <c r="L246" i="3" s="1"/>
  <c r="L244" i="3" s="1"/>
  <c r="G613" i="7"/>
  <c r="G612" i="7" s="1"/>
  <c r="G591" i="7"/>
  <c r="G590" i="7"/>
  <c r="L590" i="7" s="1"/>
  <c r="G589" i="7"/>
  <c r="J589" i="7" s="1"/>
  <c r="G588" i="7"/>
  <c r="L588" i="7" s="1"/>
  <c r="I65" i="4" s="1"/>
  <c r="G568" i="7"/>
  <c r="G569" i="7"/>
  <c r="L569" i="7" s="1"/>
  <c r="G563" i="7"/>
  <c r="L563" i="7" s="1"/>
  <c r="L560" i="7" s="1"/>
  <c r="K225" i="3" s="1"/>
  <c r="G562" i="7"/>
  <c r="G558" i="7"/>
  <c r="G557" i="7"/>
  <c r="G556" i="7"/>
  <c r="J556" i="7" s="1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D42" i="4" s="1"/>
  <c r="G358" i="7"/>
  <c r="M358" i="7" s="1"/>
  <c r="G286" i="7"/>
  <c r="L291" i="17" s="1"/>
  <c r="J291" i="17" s="1"/>
  <c r="O291" i="17" s="1"/>
  <c r="G285" i="7"/>
  <c r="M285" i="7" s="1"/>
  <c r="J189" i="4" s="1"/>
  <c r="G284" i="7"/>
  <c r="L288" i="1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G24" i="7"/>
  <c r="M24" i="7" s="1"/>
  <c r="G25" i="7"/>
  <c r="M25" i="7" s="1"/>
  <c r="J41" i="4" s="1"/>
  <c r="G26" i="7"/>
  <c r="K24" i="17" s="1"/>
  <c r="J24" i="17" s="1"/>
  <c r="G27" i="7"/>
  <c r="D43" i="4" s="1"/>
  <c r="G28" i="7"/>
  <c r="M28" i="7" s="1"/>
  <c r="J44" i="4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3" i="9"/>
  <c r="F121" i="9" s="1"/>
  <c r="D42" i="9"/>
  <c r="J42" i="9" s="1"/>
  <c r="D41" i="9"/>
  <c r="F37" i="18" s="1"/>
  <c r="G53" i="4"/>
  <c r="H53" i="4"/>
  <c r="I53" i="4"/>
  <c r="K406" i="17"/>
  <c r="J406" i="17" s="1"/>
  <c r="G82" i="4"/>
  <c r="G79" i="4" s="1"/>
  <c r="I82" i="4"/>
  <c r="I79" i="4" s="1"/>
  <c r="G55" i="4"/>
  <c r="I55" i="4"/>
  <c r="H55" i="4"/>
  <c r="G44" i="4"/>
  <c r="I44" i="4"/>
  <c r="H44" i="4"/>
  <c r="G189" i="4"/>
  <c r="H189" i="4"/>
  <c r="I189" i="4"/>
  <c r="M588" i="7"/>
  <c r="M41" i="7"/>
  <c r="G58" i="4"/>
  <c r="H58" i="4"/>
  <c r="I58" i="4"/>
  <c r="J158" i="7"/>
  <c r="G75" i="4" s="1"/>
  <c r="G194" i="4"/>
  <c r="H194" i="4"/>
  <c r="I194" i="4"/>
  <c r="M545" i="7"/>
  <c r="H48" i="4"/>
  <c r="I42" i="4"/>
  <c r="G26" i="4"/>
  <c r="I26" i="4"/>
  <c r="H26" i="4"/>
  <c r="L402" i="7"/>
  <c r="G173" i="4"/>
  <c r="G171" i="4" s="1"/>
  <c r="M640" i="7"/>
  <c r="M639" i="7" s="1"/>
  <c r="J41" i="9"/>
  <c r="I42" i="9"/>
  <c r="N26" i="17"/>
  <c r="H614" i="17"/>
  <c r="H609" i="17"/>
  <c r="I614" i="17"/>
  <c r="I609" i="17"/>
  <c r="G614" i="17"/>
  <c r="J743" i="17"/>
  <c r="E13" i="18"/>
  <c r="D13" i="18"/>
  <c r="C13" i="18"/>
  <c r="E17" i="18"/>
  <c r="E12" i="18" s="1"/>
  <c r="D17" i="18"/>
  <c r="C17" i="18"/>
  <c r="E39" i="18"/>
  <c r="D39" i="18"/>
  <c r="D12" i="18" s="1"/>
  <c r="C39" i="18"/>
  <c r="E43" i="18"/>
  <c r="E42" i="18" s="1"/>
  <c r="D43" i="18"/>
  <c r="D42" i="18"/>
  <c r="C43" i="18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E67" i="18" s="1"/>
  <c r="D77" i="18"/>
  <c r="C77" i="18"/>
  <c r="E89" i="18"/>
  <c r="E82" i="18" s="1"/>
  <c r="E81" i="18" s="1"/>
  <c r="D89" i="18"/>
  <c r="D82" i="18" s="1"/>
  <c r="D81" i="18" s="1"/>
  <c r="D67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I173" i="4"/>
  <c r="I171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42" i="18"/>
  <c r="C12" i="18" s="1"/>
  <c r="C57" i="18"/>
  <c r="C48" i="18" s="1"/>
  <c r="C81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 s="1"/>
  <c r="G778" i="17"/>
  <c r="G776" i="17" s="1"/>
  <c r="J770" i="17"/>
  <c r="M770" i="17" s="1"/>
  <c r="I760" i="17"/>
  <c r="I758" i="17"/>
  <c r="H760" i="17"/>
  <c r="H758" i="17" s="1"/>
  <c r="G760" i="17"/>
  <c r="G758" i="17" s="1"/>
  <c r="G706" i="17" s="1"/>
  <c r="J753" i="17"/>
  <c r="M753" i="17" s="1"/>
  <c r="J752" i="17"/>
  <c r="N752" i="17" s="1"/>
  <c r="I746" i="17"/>
  <c r="I744" i="17" s="1"/>
  <c r="H746" i="17"/>
  <c r="H744" i="17" s="1"/>
  <c r="G746" i="17"/>
  <c r="G744" i="17"/>
  <c r="O743" i="17"/>
  <c r="N743" i="17"/>
  <c r="M743" i="17"/>
  <c r="I738" i="17"/>
  <c r="I736" i="17"/>
  <c r="H738" i="17"/>
  <c r="H736" i="17"/>
  <c r="G738" i="17"/>
  <c r="G736" i="17"/>
  <c r="L727" i="17"/>
  <c r="L725" i="17"/>
  <c r="I727" i="17"/>
  <c r="I725" i="17" s="1"/>
  <c r="H727" i="17"/>
  <c r="H725" i="17"/>
  <c r="G727" i="17"/>
  <c r="G725" i="17"/>
  <c r="L721" i="17"/>
  <c r="I721" i="17"/>
  <c r="I706" i="17" s="1"/>
  <c r="H721" i="17"/>
  <c r="G721" i="17"/>
  <c r="L689" i="17"/>
  <c r="I689" i="17"/>
  <c r="H689" i="17"/>
  <c r="G689" i="17"/>
  <c r="L641" i="17"/>
  <c r="L639" i="17"/>
  <c r="L637" i="17" s="1"/>
  <c r="I641" i="17"/>
  <c r="I639" i="17"/>
  <c r="H641" i="17"/>
  <c r="H639" i="17"/>
  <c r="G641" i="17"/>
  <c r="G639" i="17"/>
  <c r="I630" i="17"/>
  <c r="I629" i="17" s="1"/>
  <c r="H630" i="17"/>
  <c r="H629" i="17" s="1"/>
  <c r="G630" i="17"/>
  <c r="G629" i="17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I554" i="17" s="1"/>
  <c r="I539" i="17" s="1"/>
  <c r="H556" i="17"/>
  <c r="G556" i="17"/>
  <c r="I543" i="17"/>
  <c r="I541" i="17"/>
  <c r="H543" i="17"/>
  <c r="H541" i="17"/>
  <c r="G543" i="17"/>
  <c r="G541" i="17" s="1"/>
  <c r="G539" i="17" s="1"/>
  <c r="I448" i="17"/>
  <c r="I446" i="17" s="1"/>
  <c r="H448" i="17"/>
  <c r="H446" i="17"/>
  <c r="G448" i="17"/>
  <c r="G446" i="17" s="1"/>
  <c r="I432" i="17"/>
  <c r="I430" i="17"/>
  <c r="I410" i="17" s="1"/>
  <c r="H432" i="17"/>
  <c r="H430" i="17"/>
  <c r="H410" i="17" s="1"/>
  <c r="G432" i="17"/>
  <c r="G430" i="17" s="1"/>
  <c r="G410" i="17" s="1"/>
  <c r="I401" i="17"/>
  <c r="I399" i="17" s="1"/>
  <c r="H401" i="17"/>
  <c r="H399" i="17"/>
  <c r="G401" i="17"/>
  <c r="G399" i="17" s="1"/>
  <c r="J366" i="17"/>
  <c r="N366" i="17"/>
  <c r="I360" i="17"/>
  <c r="I358" i="17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 s="1"/>
  <c r="H95" i="17"/>
  <c r="H93" i="17" s="1"/>
  <c r="G95" i="17"/>
  <c r="G93" i="17"/>
  <c r="I76" i="17"/>
  <c r="I66" i="17"/>
  <c r="H76" i="17"/>
  <c r="H66" i="17" s="1"/>
  <c r="G76" i="17"/>
  <c r="G66" i="17"/>
  <c r="I46" i="17"/>
  <c r="H46" i="17"/>
  <c r="G46" i="17"/>
  <c r="G16" i="17" s="1"/>
  <c r="G14" i="17" s="1"/>
  <c r="G12" i="17" s="1"/>
  <c r="G11" i="17" s="1"/>
  <c r="I18" i="17"/>
  <c r="I16" i="17" s="1"/>
  <c r="I14" i="17" s="1"/>
  <c r="H18" i="17"/>
  <c r="I102" i="17"/>
  <c r="I100" i="17" s="1"/>
  <c r="H16" i="17"/>
  <c r="H14" i="17"/>
  <c r="H12" i="17" s="1"/>
  <c r="J768" i="17"/>
  <c r="M768" i="17"/>
  <c r="L562" i="17"/>
  <c r="L630" i="17"/>
  <c r="L629" i="17" s="1"/>
  <c r="G637" i="17"/>
  <c r="L76" i="17"/>
  <c r="L66" i="17" s="1"/>
  <c r="L746" i="17"/>
  <c r="L744" i="17"/>
  <c r="L568" i="17"/>
  <c r="G554" i="17"/>
  <c r="H102" i="17"/>
  <c r="H100" i="17" s="1"/>
  <c r="L543" i="17"/>
  <c r="L541" i="17" s="1"/>
  <c r="L760" i="17"/>
  <c r="L758" i="17" s="1"/>
  <c r="K760" i="17"/>
  <c r="K758" i="17"/>
  <c r="H554" i="17"/>
  <c r="H637" i="17"/>
  <c r="L104" i="17"/>
  <c r="L102" i="17"/>
  <c r="L100" i="17" s="1"/>
  <c r="J162" i="17"/>
  <c r="O162" i="17" s="1"/>
  <c r="J763" i="17"/>
  <c r="N763" i="17" s="1"/>
  <c r="N760" i="17" s="1"/>
  <c r="N758" i="17" s="1"/>
  <c r="J765" i="17"/>
  <c r="N765" i="17"/>
  <c r="L156" i="17"/>
  <c r="L154" i="17" s="1"/>
  <c r="L130" i="17" s="1"/>
  <c r="J764" i="17"/>
  <c r="M764" i="17" s="1"/>
  <c r="J766" i="17"/>
  <c r="M766" i="17" s="1"/>
  <c r="J769" i="17"/>
  <c r="O769" i="17"/>
  <c r="H56" i="18"/>
  <c r="H55" i="18"/>
  <c r="F55" i="18"/>
  <c r="G69" i="18"/>
  <c r="G68" i="18" s="1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 s="1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H111" i="18" s="1"/>
  <c r="F111" i="18"/>
  <c r="H118" i="18"/>
  <c r="G112" i="18"/>
  <c r="G111" i="18" s="1"/>
  <c r="G79" i="18"/>
  <c r="G63" i="18"/>
  <c r="G52" i="18"/>
  <c r="G51" i="18" s="1"/>
  <c r="I56" i="18"/>
  <c r="I55" i="18" s="1"/>
  <c r="G56" i="18"/>
  <c r="G55" i="18"/>
  <c r="I71" i="18"/>
  <c r="I70" i="18"/>
  <c r="H50" i="18"/>
  <c r="H49" i="18"/>
  <c r="G60" i="18"/>
  <c r="G78" i="18"/>
  <c r="G77" i="18" s="1"/>
  <c r="G80" i="18"/>
  <c r="G113" i="18"/>
  <c r="I61" i="18"/>
  <c r="I60" i="18"/>
  <c r="I113" i="18"/>
  <c r="I637" i="17"/>
  <c r="J767" i="17"/>
  <c r="M767" i="17" s="1"/>
  <c r="O770" i="17"/>
  <c r="I52" i="18"/>
  <c r="I51" i="18" s="1"/>
  <c r="G62" i="18"/>
  <c r="I63" i="18"/>
  <c r="H78" i="18"/>
  <c r="H79" i="18"/>
  <c r="H80" i="18"/>
  <c r="G105" i="18"/>
  <c r="I112" i="18"/>
  <c r="I111" i="18" s="1"/>
  <c r="J762" i="17"/>
  <c r="M762" i="17" s="1"/>
  <c r="K46" i="17"/>
  <c r="M163" i="17"/>
  <c r="K350" i="17"/>
  <c r="I118" i="18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4" i="18" s="1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7" i="18"/>
  <c r="I54" i="18"/>
  <c r="I53" i="18" s="1"/>
  <c r="I65" i="18"/>
  <c r="I66" i="18"/>
  <c r="I93" i="18"/>
  <c r="I94" i="18"/>
  <c r="I95" i="18"/>
  <c r="I96" i="18"/>
  <c r="I97" i="18"/>
  <c r="I102" i="18"/>
  <c r="N770" i="17"/>
  <c r="O366" i="17"/>
  <c r="D114" i="4"/>
  <c r="I612" i="7"/>
  <c r="H239" i="3" s="1"/>
  <c r="H236" i="3" s="1"/>
  <c r="H614" i="7"/>
  <c r="H612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I114" i="18"/>
  <c r="I59" i="18"/>
  <c r="I64" i="18"/>
  <c r="I43" i="18"/>
  <c r="I42" i="18" s="1"/>
  <c r="H77" i="18"/>
  <c r="G59" i="18"/>
  <c r="I101" i="7"/>
  <c r="I99" i="7" s="1"/>
  <c r="J101" i="7"/>
  <c r="I41" i="3" s="1"/>
  <c r="L101" i="7"/>
  <c r="K41" i="3" s="1"/>
  <c r="D16" i="9"/>
  <c r="I16" i="9" s="1"/>
  <c r="D17" i="9"/>
  <c r="I17" i="9" s="1"/>
  <c r="F69" i="9"/>
  <c r="H292" i="3"/>
  <c r="H290" i="3" s="1"/>
  <c r="H759" i="7"/>
  <c r="H760" i="7"/>
  <c r="H761" i="7"/>
  <c r="E75" i="4" s="1"/>
  <c r="H762" i="7"/>
  <c r="E43" i="4" s="1"/>
  <c r="H763" i="7"/>
  <c r="E69" i="4" s="1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9" i="7"/>
  <c r="H637" i="7" s="1"/>
  <c r="H632" i="7"/>
  <c r="E154" i="4" s="1"/>
  <c r="E151" i="4" s="1"/>
  <c r="H633" i="7"/>
  <c r="E143" i="4" s="1"/>
  <c r="H634" i="7"/>
  <c r="I587" i="7"/>
  <c r="I585" i="7" s="1"/>
  <c r="F194" i="4"/>
  <c r="E70" i="4"/>
  <c r="E82" i="4"/>
  <c r="H79" i="7"/>
  <c r="H80" i="7"/>
  <c r="H81" i="7"/>
  <c r="H82" i="7"/>
  <c r="E47" i="4" s="1"/>
  <c r="H83" i="7"/>
  <c r="H84" i="7"/>
  <c r="H85" i="7"/>
  <c r="E76" i="4" s="1"/>
  <c r="H78" i="7"/>
  <c r="E25" i="4" s="1"/>
  <c r="E23" i="4" s="1"/>
  <c r="E21" i="4" s="1"/>
  <c r="E44" i="4"/>
  <c r="E55" i="4"/>
  <c r="E58" i="4"/>
  <c r="I725" i="7"/>
  <c r="I723" i="7" s="1"/>
  <c r="J725" i="7"/>
  <c r="J723" i="7" s="1"/>
  <c r="K725" i="7"/>
  <c r="K723" i="7" s="1"/>
  <c r="L725" i="7"/>
  <c r="L723" i="7" s="1"/>
  <c r="I541" i="7"/>
  <c r="I539" i="7" s="1"/>
  <c r="I560" i="7"/>
  <c r="I566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 s="1"/>
  <c r="E31" i="4"/>
  <c r="D33" i="4"/>
  <c r="D31" i="4" s="1"/>
  <c r="D38" i="4"/>
  <c r="D49" i="4"/>
  <c r="D52" i="4"/>
  <c r="D54" i="4"/>
  <c r="D56" i="4"/>
  <c r="D57" i="4"/>
  <c r="D71" i="4"/>
  <c r="D73" i="4"/>
  <c r="D74" i="4"/>
  <c r="D81" i="4"/>
  <c r="E83" i="4"/>
  <c r="E77" i="4" s="1"/>
  <c r="D85" i="4"/>
  <c r="D86" i="4"/>
  <c r="E87" i="4"/>
  <c r="D89" i="4"/>
  <c r="D90" i="4"/>
  <c r="D91" i="4"/>
  <c r="D97" i="4"/>
  <c r="D101" i="4"/>
  <c r="E104" i="4"/>
  <c r="D106" i="4"/>
  <c r="D107" i="4"/>
  <c r="E108" i="4"/>
  <c r="D110" i="4"/>
  <c r="D111" i="4"/>
  <c r="D115" i="4"/>
  <c r="E118" i="4"/>
  <c r="E116" i="4" s="1"/>
  <c r="D120" i="4"/>
  <c r="D118" i="4" s="1"/>
  <c r="D116" i="4" s="1"/>
  <c r="D112" i="4" s="1"/>
  <c r="D121" i="4"/>
  <c r="D122" i="4"/>
  <c r="D125" i="4"/>
  <c r="D126" i="4"/>
  <c r="E129" i="4"/>
  <c r="E127" i="4" s="1"/>
  <c r="E123" i="4" s="1"/>
  <c r="D131" i="4"/>
  <c r="D129" i="4"/>
  <c r="D132" i="4"/>
  <c r="D133" i="4"/>
  <c r="E136" i="4"/>
  <c r="D138" i="4"/>
  <c r="D139" i="4"/>
  <c r="D142" i="4"/>
  <c r="E146" i="4"/>
  <c r="D148" i="4"/>
  <c r="D146" i="4" s="1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 s="1"/>
  <c r="D174" i="4"/>
  <c r="D177" i="4"/>
  <c r="D196" i="4"/>
  <c r="F198" i="4"/>
  <c r="D200" i="4"/>
  <c r="D201" i="4"/>
  <c r="D202" i="4"/>
  <c r="D203" i="4"/>
  <c r="F204" i="4"/>
  <c r="D206" i="4"/>
  <c r="D204" i="4"/>
  <c r="D210" i="4"/>
  <c r="D211" i="4"/>
  <c r="D212" i="4"/>
  <c r="F217" i="4"/>
  <c r="F215" i="4" s="1"/>
  <c r="F213" i="4" s="1"/>
  <c r="G217" i="4"/>
  <c r="H217" i="4"/>
  <c r="I217" i="4"/>
  <c r="J217" i="4"/>
  <c r="D218" i="4"/>
  <c r="H218" i="4" s="1"/>
  <c r="D222" i="4"/>
  <c r="D220" i="4" s="1"/>
  <c r="D213" i="4" s="1"/>
  <c r="F223" i="4"/>
  <c r="F220" i="4" s="1"/>
  <c r="D225" i="4"/>
  <c r="H225" i="4" s="1"/>
  <c r="D226" i="4"/>
  <c r="H226" i="4" s="1"/>
  <c r="D227" i="4"/>
  <c r="G227" i="4"/>
  <c r="F228" i="4"/>
  <c r="D230" i="4"/>
  <c r="G230" i="4"/>
  <c r="G228" i="4" s="1"/>
  <c r="F231" i="4"/>
  <c r="D234" i="4"/>
  <c r="J234" i="4"/>
  <c r="D235" i="4"/>
  <c r="H235" i="4"/>
  <c r="D236" i="4"/>
  <c r="J236" i="4"/>
  <c r="F22" i="3"/>
  <c r="F23" i="3"/>
  <c r="G24" i="3"/>
  <c r="H24" i="3"/>
  <c r="F26" i="3"/>
  <c r="F24" i="3"/>
  <c r="F27" i="3"/>
  <c r="F30" i="3"/>
  <c r="F31" i="3"/>
  <c r="G33" i="3"/>
  <c r="F35" i="3"/>
  <c r="F33" i="3"/>
  <c r="G42" i="3"/>
  <c r="H42" i="3"/>
  <c r="F44" i="3"/>
  <c r="F42" i="3"/>
  <c r="G47" i="3"/>
  <c r="G45" i="3"/>
  <c r="H47" i="3"/>
  <c r="H45" i="3"/>
  <c r="F49" i="3"/>
  <c r="F47" i="3"/>
  <c r="F45" i="3" s="1"/>
  <c r="F50" i="3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F73" i="3"/>
  <c r="F71" i="3" s="1"/>
  <c r="F74" i="3"/>
  <c r="F75" i="3"/>
  <c r="G76" i="3"/>
  <c r="H76" i="3"/>
  <c r="F78" i="3"/>
  <c r="F76" i="3" s="1"/>
  <c r="G79" i="3"/>
  <c r="H79" i="3"/>
  <c r="H69" i="3" s="1"/>
  <c r="F81" i="3"/>
  <c r="F79" i="3"/>
  <c r="F82" i="3"/>
  <c r="G83" i="3"/>
  <c r="H83" i="3"/>
  <c r="F85" i="3"/>
  <c r="F83" i="3"/>
  <c r="G86" i="3"/>
  <c r="H86" i="3"/>
  <c r="F88" i="3"/>
  <c r="F86" i="3"/>
  <c r="G89" i="3"/>
  <c r="H89" i="3"/>
  <c r="F91" i="3"/>
  <c r="F89" i="3"/>
  <c r="G92" i="3"/>
  <c r="H92" i="3"/>
  <c r="F94" i="3"/>
  <c r="F92" i="3"/>
  <c r="G97" i="3"/>
  <c r="H97" i="3"/>
  <c r="F99" i="3"/>
  <c r="F97" i="3"/>
  <c r="F100" i="3"/>
  <c r="G101" i="3"/>
  <c r="H101" i="3"/>
  <c r="F103" i="3"/>
  <c r="F101" i="3" s="1"/>
  <c r="F104" i="3"/>
  <c r="F105" i="3"/>
  <c r="F106" i="3"/>
  <c r="G107" i="3"/>
  <c r="H107" i="3"/>
  <c r="F109" i="3"/>
  <c r="F110" i="3"/>
  <c r="F107" i="3" s="1"/>
  <c r="F111" i="3"/>
  <c r="F112" i="3"/>
  <c r="F113" i="3"/>
  <c r="F114" i="3"/>
  <c r="G115" i="3"/>
  <c r="H115" i="3"/>
  <c r="F117" i="3"/>
  <c r="F118" i="3"/>
  <c r="F115" i="3" s="1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/>
  <c r="G159" i="3"/>
  <c r="H159" i="3"/>
  <c r="F161" i="3"/>
  <c r="F159" i="3"/>
  <c r="G162" i="3"/>
  <c r="H162" i="3"/>
  <c r="F164" i="3"/>
  <c r="F162" i="3"/>
  <c r="G170" i="3"/>
  <c r="H170" i="3"/>
  <c r="F172" i="3"/>
  <c r="F170" i="3"/>
  <c r="G173" i="3"/>
  <c r="H173" i="3"/>
  <c r="F175" i="3"/>
  <c r="F173" i="3"/>
  <c r="G176" i="3"/>
  <c r="H176" i="3"/>
  <c r="F178" i="3"/>
  <c r="F176" i="3"/>
  <c r="G182" i="3"/>
  <c r="H182" i="3"/>
  <c r="F184" i="3"/>
  <c r="F182" i="3"/>
  <c r="G190" i="3"/>
  <c r="G188" i="3" s="1"/>
  <c r="H190" i="3"/>
  <c r="F192" i="3"/>
  <c r="F190" i="3" s="1"/>
  <c r="F193" i="3"/>
  <c r="F194" i="3"/>
  <c r="G195" i="3"/>
  <c r="H195" i="3"/>
  <c r="F197" i="3"/>
  <c r="F195" i="3"/>
  <c r="F198" i="3"/>
  <c r="F199" i="3"/>
  <c r="F200" i="3"/>
  <c r="G201" i="3"/>
  <c r="H201" i="3"/>
  <c r="F203" i="3"/>
  <c r="F201" i="3" s="1"/>
  <c r="F204" i="3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/>
  <c r="F216" i="3"/>
  <c r="F227" i="3"/>
  <c r="F228" i="3"/>
  <c r="F229" i="3"/>
  <c r="G231" i="3"/>
  <c r="H231" i="3"/>
  <c r="F233" i="3"/>
  <c r="F234" i="3"/>
  <c r="F231" i="3" s="1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4" i="9"/>
  <c r="D15" i="9"/>
  <c r="I15" i="9" s="1"/>
  <c r="E18" i="9"/>
  <c r="D19" i="9"/>
  <c r="F18" i="18" s="1"/>
  <c r="F17" i="18" s="1"/>
  <c r="E22" i="9"/>
  <c r="E21" i="9" s="1"/>
  <c r="E20" i="9" s="1"/>
  <c r="D23" i="9"/>
  <c r="D24" i="9"/>
  <c r="D25" i="9"/>
  <c r="G25" i="9" s="1"/>
  <c r="D26" i="9"/>
  <c r="I26" i="9" s="1"/>
  <c r="D27" i="9"/>
  <c r="I27" i="9" s="1"/>
  <c r="D28" i="9"/>
  <c r="D29" i="9"/>
  <c r="I29" i="9" s="1"/>
  <c r="D30" i="9"/>
  <c r="H30" i="9" s="1"/>
  <c r="D31" i="9"/>
  <c r="I31" i="9" s="1"/>
  <c r="D32" i="9"/>
  <c r="F28" i="18" s="1"/>
  <c r="G28" i="18" s="1"/>
  <c r="D33" i="9"/>
  <c r="G33" i="9" s="1"/>
  <c r="D34" i="9"/>
  <c r="I34" i="9" s="1"/>
  <c r="D35" i="9"/>
  <c r="D36" i="9"/>
  <c r="I36" i="9" s="1"/>
  <c r="D37" i="9"/>
  <c r="F33" i="18" s="1"/>
  <c r="G33" i="18" s="1"/>
  <c r="D38" i="9"/>
  <c r="I38" i="9" s="1"/>
  <c r="D39" i="9"/>
  <c r="I39" i="9" s="1"/>
  <c r="D40" i="9"/>
  <c r="I40" i="9" s="1"/>
  <c r="E44" i="9"/>
  <c r="E43" i="9" s="1"/>
  <c r="D45" i="9"/>
  <c r="D46" i="9"/>
  <c r="D44" i="9" s="1"/>
  <c r="D43" i="9" s="1"/>
  <c r="E48" i="9"/>
  <c r="E47" i="9" s="1"/>
  <c r="D49" i="9"/>
  <c r="I49" i="9" s="1"/>
  <c r="D50" i="9"/>
  <c r="D51" i="9"/>
  <c r="J51" i="9" s="1"/>
  <c r="D52" i="9"/>
  <c r="H52" i="9" s="1"/>
  <c r="D55" i="9"/>
  <c r="D54" i="9" s="1"/>
  <c r="F56" i="9"/>
  <c r="D57" i="9"/>
  <c r="J57" i="9"/>
  <c r="J56" i="9" s="1"/>
  <c r="E58" i="9"/>
  <c r="D59" i="9"/>
  <c r="D58" i="9" s="1"/>
  <c r="F60" i="9"/>
  <c r="D61" i="9"/>
  <c r="J61" i="9" s="1"/>
  <c r="J60" i="9" s="1"/>
  <c r="D63" i="9"/>
  <c r="G63" i="9" s="1"/>
  <c r="E64" i="9"/>
  <c r="E62" i="9"/>
  <c r="D65" i="9"/>
  <c r="G65" i="9" s="1"/>
  <c r="G64" i="9" s="1"/>
  <c r="D66" i="9"/>
  <c r="D64" i="9" s="1"/>
  <c r="D67" i="9"/>
  <c r="D68" i="9"/>
  <c r="J68" i="9" s="1"/>
  <c r="D70" i="9"/>
  <c r="J70" i="9" s="1"/>
  <c r="D71" i="9"/>
  <c r="I71" i="9" s="1"/>
  <c r="I69" i="9" s="1"/>
  <c r="F73" i="9"/>
  <c r="D74" i="9"/>
  <c r="I74" i="9" s="1"/>
  <c r="I73" i="9" s="1"/>
  <c r="E75" i="9"/>
  <c r="D76" i="9"/>
  <c r="I76" i="9"/>
  <c r="I75" i="9" s="1"/>
  <c r="E77" i="9"/>
  <c r="D78" i="9"/>
  <c r="I78" i="9" s="1"/>
  <c r="D79" i="9"/>
  <c r="I79" i="9" s="1"/>
  <c r="D80" i="9"/>
  <c r="H80" i="9" s="1"/>
  <c r="D81" i="9"/>
  <c r="E82" i="9"/>
  <c r="D83" i="9"/>
  <c r="J83" i="9" s="1"/>
  <c r="G83" i="9"/>
  <c r="G82" i="9" s="1"/>
  <c r="D84" i="9"/>
  <c r="H84" i="9" s="1"/>
  <c r="D85" i="9"/>
  <c r="D89" i="9"/>
  <c r="I89" i="9" s="1"/>
  <c r="D90" i="9"/>
  <c r="I90" i="9" s="1"/>
  <c r="D91" i="9"/>
  <c r="J91" i="9" s="1"/>
  <c r="D92" i="9"/>
  <c r="D93" i="9"/>
  <c r="I93" i="9" s="1"/>
  <c r="D94" i="9"/>
  <c r="I94" i="9" s="1"/>
  <c r="E95" i="9"/>
  <c r="E87" i="9" s="1"/>
  <c r="E86" i="9" s="1"/>
  <c r="D96" i="9"/>
  <c r="I96" i="9" s="1"/>
  <c r="D97" i="9"/>
  <c r="G97" i="9" s="1"/>
  <c r="D98" i="9"/>
  <c r="I98" i="9" s="1"/>
  <c r="D99" i="9"/>
  <c r="H99" i="9" s="1"/>
  <c r="D100" i="9"/>
  <c r="D101" i="9"/>
  <c r="H101" i="9" s="1"/>
  <c r="D102" i="9"/>
  <c r="I102" i="9" s="1"/>
  <c r="D103" i="9"/>
  <c r="H103" i="9" s="1"/>
  <c r="D104" i="9"/>
  <c r="I104" i="9" s="1"/>
  <c r="D105" i="9"/>
  <c r="G105" i="9" s="1"/>
  <c r="D106" i="9"/>
  <c r="I106" i="9" s="1"/>
  <c r="D107" i="9"/>
  <c r="J107" i="9" s="1"/>
  <c r="D108" i="9"/>
  <c r="I108" i="9" s="1"/>
  <c r="D109" i="9"/>
  <c r="G109" i="9" s="1"/>
  <c r="D110" i="9"/>
  <c r="I110" i="9"/>
  <c r="D111" i="9"/>
  <c r="H111" i="9" s="1"/>
  <c r="E112" i="9"/>
  <c r="D113" i="9"/>
  <c r="G113" i="9" s="1"/>
  <c r="D114" i="9"/>
  <c r="I114" i="9" s="1"/>
  <c r="E115" i="9"/>
  <c r="D116" i="9"/>
  <c r="I116" i="9" s="1"/>
  <c r="I115" i="9" s="1"/>
  <c r="D117" i="9"/>
  <c r="G117" i="9"/>
  <c r="F118" i="9"/>
  <c r="D119" i="9"/>
  <c r="J119" i="9" s="1"/>
  <c r="D120" i="9"/>
  <c r="I120" i="9" s="1"/>
  <c r="E121" i="9"/>
  <c r="D122" i="9"/>
  <c r="I122" i="9"/>
  <c r="D124" i="9"/>
  <c r="G124" i="9" s="1"/>
  <c r="H124" i="9"/>
  <c r="G69" i="3"/>
  <c r="K639" i="7"/>
  <c r="K637" i="7" s="1"/>
  <c r="K635" i="7" s="1"/>
  <c r="D209" i="4"/>
  <c r="D207" i="4" s="1"/>
  <c r="H236" i="4"/>
  <c r="J290" i="3"/>
  <c r="J292" i="3"/>
  <c r="J289" i="3"/>
  <c r="J287" i="3" s="1"/>
  <c r="G76" i="7"/>
  <c r="J687" i="7"/>
  <c r="L687" i="7"/>
  <c r="K687" i="7"/>
  <c r="L719" i="7"/>
  <c r="J719" i="7"/>
  <c r="L541" i="7"/>
  <c r="J541" i="7"/>
  <c r="J539" i="7" s="1"/>
  <c r="K541" i="7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L445" i="7"/>
  <c r="K187" i="3" s="1"/>
  <c r="K185" i="3" s="1"/>
  <c r="I289" i="3"/>
  <c r="I287" i="3" s="1"/>
  <c r="J94" i="7"/>
  <c r="K445" i="7"/>
  <c r="D75" i="4"/>
  <c r="G756" i="7"/>
  <c r="I123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F257" i="3"/>
  <c r="H188" i="3"/>
  <c r="J28" i="3"/>
  <c r="K28" i="3"/>
  <c r="H63" i="9"/>
  <c r="I63" i="9"/>
  <c r="I92" i="9"/>
  <c r="J92" i="9"/>
  <c r="G92" i="9"/>
  <c r="H92" i="9"/>
  <c r="J36" i="9"/>
  <c r="G36" i="9"/>
  <c r="I117" i="9"/>
  <c r="J117" i="9"/>
  <c r="H117" i="9"/>
  <c r="H113" i="9"/>
  <c r="G101" i="9"/>
  <c r="H74" i="9"/>
  <c r="H73" i="9" s="1"/>
  <c r="G55" i="9"/>
  <c r="G54" i="9" s="1"/>
  <c r="H49" i="9"/>
  <c r="I33" i="9"/>
  <c r="G19" i="9"/>
  <c r="G18" i="9" s="1"/>
  <c r="I100" i="9"/>
  <c r="J100" i="9"/>
  <c r="G100" i="9"/>
  <c r="H100" i="9"/>
  <c r="G85" i="9"/>
  <c r="H85" i="9"/>
  <c r="I85" i="9"/>
  <c r="J85" i="9"/>
  <c r="I28" i="9"/>
  <c r="J28" i="9"/>
  <c r="G28" i="9"/>
  <c r="H28" i="9"/>
  <c r="J122" i="9"/>
  <c r="J121" i="9"/>
  <c r="J110" i="9"/>
  <c r="J94" i="9"/>
  <c r="J90" i="9"/>
  <c r="J79" i="9"/>
  <c r="I50" i="9"/>
  <c r="J50" i="9"/>
  <c r="H50" i="9"/>
  <c r="G50" i="9"/>
  <c r="I45" i="9"/>
  <c r="J45" i="9"/>
  <c r="G45" i="9"/>
  <c r="H45" i="9"/>
  <c r="J38" i="9"/>
  <c r="H38" i="9"/>
  <c r="H34" i="9"/>
  <c r="J34" i="9"/>
  <c r="H120" i="9"/>
  <c r="G104" i="9"/>
  <c r="I81" i="9"/>
  <c r="J81" i="9"/>
  <c r="G81" i="9"/>
  <c r="H81" i="9"/>
  <c r="J67" i="9"/>
  <c r="J52" i="9"/>
  <c r="H32" i="9"/>
  <c r="I24" i="9"/>
  <c r="J24" i="9"/>
  <c r="G24" i="9"/>
  <c r="H24" i="9"/>
  <c r="J124" i="9"/>
  <c r="I119" i="9"/>
  <c r="G107" i="9"/>
  <c r="H107" i="9"/>
  <c r="J103" i="9"/>
  <c r="G103" i="9"/>
  <c r="J99" i="9"/>
  <c r="G99" i="9"/>
  <c r="I84" i="9"/>
  <c r="J84" i="9"/>
  <c r="J76" i="9"/>
  <c r="J75" i="9" s="1"/>
  <c r="G76" i="9"/>
  <c r="G75" i="9" s="1"/>
  <c r="G51" i="9"/>
  <c r="J46" i="9"/>
  <c r="G46" i="9"/>
  <c r="F35" i="18"/>
  <c r="G35" i="18" s="1"/>
  <c r="H39" i="9"/>
  <c r="I35" i="9"/>
  <c r="J35" i="9"/>
  <c r="G35" i="9"/>
  <c r="H35" i="9"/>
  <c r="I23" i="9"/>
  <c r="H23" i="9"/>
  <c r="J23" i="9"/>
  <c r="G23" i="9"/>
  <c r="J15" i="9"/>
  <c r="G15" i="9"/>
  <c r="H16" i="9"/>
  <c r="F261" i="3"/>
  <c r="F40" i="18"/>
  <c r="F74" i="18"/>
  <c r="G74" i="18" s="1"/>
  <c r="F41" i="18"/>
  <c r="I41" i="18" s="1"/>
  <c r="F32" i="18"/>
  <c r="G32" i="18" s="1"/>
  <c r="F24" i="18"/>
  <c r="I24" i="18" s="1"/>
  <c r="F100" i="18"/>
  <c r="I100" i="18" s="1"/>
  <c r="F15" i="18"/>
  <c r="G15" i="18" s="1"/>
  <c r="F31" i="18"/>
  <c r="H31" i="18" s="1"/>
  <c r="F101" i="18"/>
  <c r="I101" i="18" s="1"/>
  <c r="F86" i="18"/>
  <c r="H86" i="18" s="1"/>
  <c r="F76" i="18"/>
  <c r="I76" i="18" s="1"/>
  <c r="F58" i="18"/>
  <c r="H58" i="18" s="1"/>
  <c r="F26" i="18"/>
  <c r="G26" i="18" s="1"/>
  <c r="J55" i="9"/>
  <c r="J54" i="9" s="1"/>
  <c r="H55" i="9"/>
  <c r="H54" i="9"/>
  <c r="H57" i="9"/>
  <c r="H56" i="9" s="1"/>
  <c r="D115" i="9"/>
  <c r="D75" i="9"/>
  <c r="D22" i="9"/>
  <c r="I22" i="9" s="1"/>
  <c r="H719" i="7"/>
  <c r="I28" i="3"/>
  <c r="H725" i="7"/>
  <c r="H723" i="7" s="1"/>
  <c r="E48" i="4"/>
  <c r="E65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G95" i="3" s="1"/>
  <c r="I279" i="7"/>
  <c r="H122" i="3" s="1"/>
  <c r="H120" i="3" s="1"/>
  <c r="E42" i="4"/>
  <c r="H554" i="7"/>
  <c r="G224" i="3" s="1"/>
  <c r="H560" i="7"/>
  <c r="H566" i="7"/>
  <c r="E158" i="4"/>
  <c r="E155" i="4" s="1"/>
  <c r="H429" i="7"/>
  <c r="H427" i="7" s="1"/>
  <c r="H541" i="7"/>
  <c r="H539" i="7" s="1"/>
  <c r="H94" i="7"/>
  <c r="H92" i="7" s="1"/>
  <c r="G36" i="3" s="1"/>
  <c r="I94" i="7"/>
  <c r="H38" i="3" s="1"/>
  <c r="H445" i="7"/>
  <c r="I445" i="7"/>
  <c r="H187" i="3" s="1"/>
  <c r="H185" i="3" s="1"/>
  <c r="H356" i="7"/>
  <c r="H354" i="7" s="1"/>
  <c r="H352" i="7" s="1"/>
  <c r="E96" i="4"/>
  <c r="E94" i="4" s="1"/>
  <c r="G271" i="3"/>
  <c r="G269" i="3" s="1"/>
  <c r="H687" i="7"/>
  <c r="G101" i="18"/>
  <c r="G40" i="18"/>
  <c r="I31" i="18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H101" i="7"/>
  <c r="H99" i="7" s="1"/>
  <c r="G39" i="3" s="1"/>
  <c r="K539" i="7"/>
  <c r="K751" i="17"/>
  <c r="J751" i="17" s="1"/>
  <c r="M454" i="7"/>
  <c r="K569" i="7"/>
  <c r="K566" i="7" s="1"/>
  <c r="J226" i="3" s="1"/>
  <c r="K558" i="17"/>
  <c r="J558" i="17"/>
  <c r="K559" i="17"/>
  <c r="J559" i="17" s="1"/>
  <c r="K399" i="7"/>
  <c r="K454" i="17"/>
  <c r="J454" i="17" s="1"/>
  <c r="G251" i="3"/>
  <c r="G249" i="3" s="1"/>
  <c r="G247" i="3" s="1"/>
  <c r="M86" i="17"/>
  <c r="M546" i="7"/>
  <c r="L160" i="7"/>
  <c r="G195" i="4"/>
  <c r="G101" i="7"/>
  <c r="G99" i="7" s="1"/>
  <c r="F39" i="3" s="1"/>
  <c r="I607" i="7"/>
  <c r="D55" i="4"/>
  <c r="D44" i="4"/>
  <c r="M690" i="7"/>
  <c r="M687" i="7" s="1"/>
  <c r="K400" i="7"/>
  <c r="D144" i="4"/>
  <c r="J738" i="7"/>
  <c r="G144" i="4" s="1"/>
  <c r="M400" i="7"/>
  <c r="J70" i="4" s="1"/>
  <c r="J195" i="4"/>
  <c r="G167" i="3"/>
  <c r="G165" i="3" s="1"/>
  <c r="G736" i="7"/>
  <c r="L738" i="7"/>
  <c r="J400" i="7"/>
  <c r="G70" i="4" s="1"/>
  <c r="K748" i="7"/>
  <c r="K27" i="17"/>
  <c r="J27" i="17" s="1"/>
  <c r="O27" i="17" s="1"/>
  <c r="I114" i="4"/>
  <c r="F195" i="4"/>
  <c r="D82" i="4"/>
  <c r="D79" i="4" s="1"/>
  <c r="D77" i="4" s="1"/>
  <c r="L557" i="7"/>
  <c r="G190" i="4"/>
  <c r="L400" i="7"/>
  <c r="I70" i="4"/>
  <c r="M107" i="7"/>
  <c r="J82" i="4" s="1"/>
  <c r="J79" i="4" s="1"/>
  <c r="J77" i="4" s="1"/>
  <c r="M461" i="17"/>
  <c r="K740" i="17"/>
  <c r="J740" i="17" s="1"/>
  <c r="M740" i="17" s="1"/>
  <c r="K738" i="7"/>
  <c r="K736" i="7" s="1"/>
  <c r="G38" i="3"/>
  <c r="M756" i="7"/>
  <c r="L308" i="3" s="1"/>
  <c r="L306" i="3" s="1"/>
  <c r="K557" i="7"/>
  <c r="H43" i="4" s="1"/>
  <c r="M26" i="7"/>
  <c r="I143" i="4"/>
  <c r="J152" i="3"/>
  <c r="J150" i="3" s="1"/>
  <c r="D58" i="4"/>
  <c r="K556" i="7"/>
  <c r="M556" i="7"/>
  <c r="J221" i="3"/>
  <c r="J219" i="3" s="1"/>
  <c r="D26" i="4"/>
  <c r="M548" i="7"/>
  <c r="M431" i="7"/>
  <c r="M38" i="7"/>
  <c r="K156" i="7"/>
  <c r="M156" i="7"/>
  <c r="M550" i="7"/>
  <c r="J143" i="4" s="1"/>
  <c r="H114" i="4"/>
  <c r="I741" i="7"/>
  <c r="L99" i="7"/>
  <c r="K39" i="3" s="1"/>
  <c r="L43" i="17"/>
  <c r="J43" i="17" s="1"/>
  <c r="M46" i="7"/>
  <c r="M449" i="7"/>
  <c r="I122" i="3"/>
  <c r="I120" i="3" s="1"/>
  <c r="K22" i="17"/>
  <c r="J22" i="17" s="1"/>
  <c r="J160" i="7"/>
  <c r="K161" i="17"/>
  <c r="J161" i="17" s="1"/>
  <c r="I197" i="4"/>
  <c r="J613" i="7"/>
  <c r="J612" i="7" s="1"/>
  <c r="J607" i="7" s="1"/>
  <c r="L613" i="7"/>
  <c r="L612" i="7" s="1"/>
  <c r="K615" i="17"/>
  <c r="K614" i="17" s="1"/>
  <c r="K609" i="17" s="1"/>
  <c r="K160" i="7"/>
  <c r="M32" i="7"/>
  <c r="J55" i="4" s="1"/>
  <c r="H70" i="4"/>
  <c r="I43" i="4"/>
  <c r="M41" i="17"/>
  <c r="N41" i="17"/>
  <c r="M81" i="17"/>
  <c r="K38" i="17"/>
  <c r="J38" i="17" s="1"/>
  <c r="O38" i="17" s="1"/>
  <c r="K590" i="7"/>
  <c r="K405" i="17"/>
  <c r="J405" i="17" s="1"/>
  <c r="G639" i="7"/>
  <c r="G637" i="7" s="1"/>
  <c r="G635" i="7" s="1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I277" i="7"/>
  <c r="I217" i="7" s="1"/>
  <c r="M29" i="7"/>
  <c r="K723" i="17"/>
  <c r="K721" i="17" s="1"/>
  <c r="K111" i="7"/>
  <c r="H173" i="4" s="1"/>
  <c r="H171" i="4" s="1"/>
  <c r="K590" i="17"/>
  <c r="K113" i="17"/>
  <c r="J113" i="17" s="1"/>
  <c r="M366" i="17"/>
  <c r="M158" i="7"/>
  <c r="J75" i="4"/>
  <c r="K105" i="17"/>
  <c r="L289" i="17"/>
  <c r="J289" i="17" s="1"/>
  <c r="M558" i="7"/>
  <c r="K588" i="7"/>
  <c r="H65" i="4" s="1"/>
  <c r="H63" i="4" s="1"/>
  <c r="K158" i="7"/>
  <c r="H75" i="4" s="1"/>
  <c r="G719" i="7"/>
  <c r="G76" i="18"/>
  <c r="H40" i="18"/>
  <c r="G57" i="9"/>
  <c r="G56" i="9" s="1"/>
  <c r="J16" i="9"/>
  <c r="H79" i="9"/>
  <c r="H26" i="18"/>
  <c r="I40" i="18"/>
  <c r="D69" i="9"/>
  <c r="I57" i="9"/>
  <c r="I56" i="9" s="1"/>
  <c r="F34" i="18"/>
  <c r="F88" i="18"/>
  <c r="H88" i="18" s="1"/>
  <c r="F14" i="18"/>
  <c r="G16" i="9"/>
  <c r="H15" i="9"/>
  <c r="H51" i="9"/>
  <c r="H76" i="9"/>
  <c r="H75" i="9" s="1"/>
  <c r="G84" i="9"/>
  <c r="I99" i="9"/>
  <c r="I107" i="9"/>
  <c r="G26" i="9"/>
  <c r="G30" i="9"/>
  <c r="G38" i="9"/>
  <c r="G79" i="9"/>
  <c r="G94" i="9"/>
  <c r="H102" i="9"/>
  <c r="H110" i="9"/>
  <c r="H122" i="9"/>
  <c r="H121" i="9" s="1"/>
  <c r="H33" i="9"/>
  <c r="J63" i="9"/>
  <c r="D56" i="9"/>
  <c r="D121" i="9"/>
  <c r="I51" i="9"/>
  <c r="H94" i="9"/>
  <c r="G102" i="9"/>
  <c r="G110" i="9"/>
  <c r="G122" i="9"/>
  <c r="F20" i="18"/>
  <c r="G20" i="18" s="1"/>
  <c r="G22" i="9"/>
  <c r="D82" i="9"/>
  <c r="F106" i="18"/>
  <c r="I106" i="18" s="1"/>
  <c r="H219" i="4"/>
  <c r="D83" i="4"/>
  <c r="G219" i="4"/>
  <c r="G215" i="4" s="1"/>
  <c r="G225" i="4"/>
  <c r="D87" i="4"/>
  <c r="D228" i="4"/>
  <c r="G236" i="4"/>
  <c r="I218" i="4"/>
  <c r="J218" i="4"/>
  <c r="I226" i="4"/>
  <c r="H215" i="4"/>
  <c r="D164" i="4"/>
  <c r="D136" i="4"/>
  <c r="I108" i="4"/>
  <c r="G226" i="4"/>
  <c r="D104" i="4"/>
  <c r="H142" i="4"/>
  <c r="G142" i="4"/>
  <c r="I198" i="4"/>
  <c r="J227" i="4"/>
  <c r="G235" i="4"/>
  <c r="J215" i="4"/>
  <c r="D108" i="4"/>
  <c r="I219" i="4"/>
  <c r="I215" i="4"/>
  <c r="H33" i="4"/>
  <c r="G33" i="4"/>
  <c r="G31" i="4"/>
  <c r="I235" i="4"/>
  <c r="D127" i="4"/>
  <c r="D123" i="4" s="1"/>
  <c r="I222" i="4"/>
  <c r="J235" i="4"/>
  <c r="J226" i="4"/>
  <c r="H227" i="4"/>
  <c r="I225" i="4"/>
  <c r="D198" i="4"/>
  <c r="I136" i="4"/>
  <c r="I227" i="4"/>
  <c r="I223" i="4" s="1"/>
  <c r="J225" i="4"/>
  <c r="H120" i="4"/>
  <c r="H110" i="4"/>
  <c r="H106" i="4"/>
  <c r="I104" i="4"/>
  <c r="I204" i="4"/>
  <c r="H206" i="4"/>
  <c r="I146" i="4"/>
  <c r="H148" i="4"/>
  <c r="I164" i="4"/>
  <c r="H166" i="4"/>
  <c r="G157" i="4"/>
  <c r="G218" i="4"/>
  <c r="D223" i="4"/>
  <c r="H234" i="4"/>
  <c r="I236" i="4"/>
  <c r="G234" i="4"/>
  <c r="I230" i="4"/>
  <c r="I228" i="4"/>
  <c r="I30" i="4"/>
  <c r="I125" i="4"/>
  <c r="H125" i="4" s="1"/>
  <c r="I131" i="4"/>
  <c r="J146" i="4"/>
  <c r="H163" i="4"/>
  <c r="J164" i="4"/>
  <c r="I168" i="4"/>
  <c r="H200" i="4"/>
  <c r="J204" i="4"/>
  <c r="I234" i="4"/>
  <c r="D215" i="4"/>
  <c r="J230" i="4"/>
  <c r="J228" i="4"/>
  <c r="H230" i="4"/>
  <c r="H228" i="4" s="1"/>
  <c r="J773" i="7"/>
  <c r="J771" i="7" s="1"/>
  <c r="G123" i="9"/>
  <c r="I314" i="3"/>
  <c r="I312" i="3" s="1"/>
  <c r="I310" i="3" s="1"/>
  <c r="O751" i="17"/>
  <c r="I427" i="7"/>
  <c r="O752" i="17"/>
  <c r="K367" i="17"/>
  <c r="J367" i="17" s="1"/>
  <c r="J435" i="7"/>
  <c r="L435" i="7"/>
  <c r="L438" i="17"/>
  <c r="K435" i="7"/>
  <c r="H185" i="4" s="1"/>
  <c r="M35" i="7"/>
  <c r="K549" i="17"/>
  <c r="J549" i="17" s="1"/>
  <c r="M362" i="7"/>
  <c r="J209" i="4"/>
  <c r="J207" i="4" s="1"/>
  <c r="H143" i="4"/>
  <c r="K628" i="7"/>
  <c r="J246" i="3" s="1"/>
  <c r="J244" i="3" s="1"/>
  <c r="H184" i="4"/>
  <c r="J123" i="9"/>
  <c r="M773" i="7"/>
  <c r="M771" i="7" s="1"/>
  <c r="H152" i="3"/>
  <c r="H150" i="3" s="1"/>
  <c r="I354" i="7"/>
  <c r="H734" i="7"/>
  <c r="K551" i="17"/>
  <c r="J551" i="17" s="1"/>
  <c r="M549" i="7"/>
  <c r="F41" i="3"/>
  <c r="M562" i="7"/>
  <c r="K564" i="17"/>
  <c r="J76" i="7"/>
  <c r="I32" i="3" s="1"/>
  <c r="J66" i="7"/>
  <c r="M66" i="7"/>
  <c r="M76" i="7"/>
  <c r="L32" i="3" s="1"/>
  <c r="G221" i="3"/>
  <c r="G219" i="3" s="1"/>
  <c r="M33" i="7"/>
  <c r="J58" i="4" s="1"/>
  <c r="K32" i="17"/>
  <c r="J32" i="17" s="1"/>
  <c r="N32" i="17" s="1"/>
  <c r="M30" i="7"/>
  <c r="M104" i="7"/>
  <c r="J157" i="7"/>
  <c r="M569" i="7"/>
  <c r="K348" i="7"/>
  <c r="J147" i="3" s="1"/>
  <c r="J145" i="3" s="1"/>
  <c r="L352" i="17"/>
  <c r="J348" i="7"/>
  <c r="J346" i="7" s="1"/>
  <c r="J217" i="7" s="1"/>
  <c r="H251" i="3"/>
  <c r="H249" i="3" s="1"/>
  <c r="H628" i="7"/>
  <c r="H627" i="7" s="1"/>
  <c r="M359" i="7"/>
  <c r="M433" i="7"/>
  <c r="K436" i="17"/>
  <c r="J436" i="17" s="1"/>
  <c r="J433" i="7"/>
  <c r="G39" i="4"/>
  <c r="H298" i="3"/>
  <c r="H296" i="3" s="1"/>
  <c r="E79" i="4"/>
  <c r="M589" i="7"/>
  <c r="F271" i="3"/>
  <c r="F269" i="3" s="1"/>
  <c r="K692" i="17"/>
  <c r="K689" i="17" s="1"/>
  <c r="M747" i="7"/>
  <c r="H443" i="7"/>
  <c r="H407" i="7" s="1"/>
  <c r="G187" i="3"/>
  <c r="G185" i="3" s="1"/>
  <c r="G225" i="3"/>
  <c r="N461" i="17"/>
  <c r="O461" i="17"/>
  <c r="M96" i="7"/>
  <c r="K97" i="17"/>
  <c r="J97" i="17" s="1"/>
  <c r="O97" i="17" s="1"/>
  <c r="D39" i="4"/>
  <c r="K434" i="17"/>
  <c r="K547" i="17"/>
  <c r="J547" i="17" s="1"/>
  <c r="M557" i="7"/>
  <c r="J557" i="7"/>
  <c r="G43" i="4" s="1"/>
  <c r="L591" i="7"/>
  <c r="I186" i="4" s="1"/>
  <c r="J591" i="7"/>
  <c r="G186" i="4" s="1"/>
  <c r="M591" i="7"/>
  <c r="K19" i="17"/>
  <c r="J19" i="17" s="1"/>
  <c r="J105" i="17"/>
  <c r="M105" i="17" s="1"/>
  <c r="F251" i="3"/>
  <c r="F249" i="3" s="1"/>
  <c r="H20" i="18"/>
  <c r="I20" i="18"/>
  <c r="H14" i="18"/>
  <c r="I14" i="18"/>
  <c r="G223" i="4"/>
  <c r="J223" i="4"/>
  <c r="H31" i="4"/>
  <c r="G120" i="4"/>
  <c r="G118" i="4"/>
  <c r="H118" i="4"/>
  <c r="G110" i="4"/>
  <c r="H161" i="4"/>
  <c r="G163" i="4"/>
  <c r="G161" i="4" s="1"/>
  <c r="H30" i="4"/>
  <c r="I28" i="4"/>
  <c r="G106" i="4"/>
  <c r="H104" i="4"/>
  <c r="H146" i="4"/>
  <c r="G148" i="4"/>
  <c r="G146" i="4" s="1"/>
  <c r="I129" i="4"/>
  <c r="I127" i="4"/>
  <c r="H131" i="4"/>
  <c r="G200" i="4"/>
  <c r="G166" i="4"/>
  <c r="H204" i="4"/>
  <c r="G206" i="4"/>
  <c r="G204" i="4" s="1"/>
  <c r="K95" i="17"/>
  <c r="K93" i="17" s="1"/>
  <c r="J564" i="17"/>
  <c r="O564" i="17" s="1"/>
  <c r="J434" i="17"/>
  <c r="O434" i="17" s="1"/>
  <c r="I147" i="3"/>
  <c r="I145" i="3" s="1"/>
  <c r="G131" i="4"/>
  <c r="G129" i="4" s="1"/>
  <c r="H129" i="4"/>
  <c r="H28" i="4"/>
  <c r="G30" i="4"/>
  <c r="G28" i="4"/>
  <c r="G74" i="9" l="1"/>
  <c r="G73" i="9" s="1"/>
  <c r="I15" i="18"/>
  <c r="H15" i="18"/>
  <c r="F36" i="18"/>
  <c r="I36" i="18" s="1"/>
  <c r="H96" i="9"/>
  <c r="J74" i="9"/>
  <c r="J73" i="9" s="1"/>
  <c r="I113" i="9"/>
  <c r="G108" i="9"/>
  <c r="F53" i="9"/>
  <c r="G14" i="9"/>
  <c r="H93" i="9"/>
  <c r="I86" i="18"/>
  <c r="I83" i="9"/>
  <c r="I82" i="9" s="1"/>
  <c r="I65" i="9"/>
  <c r="I64" i="9" s="1"/>
  <c r="D73" i="9"/>
  <c r="F120" i="18"/>
  <c r="G120" i="18" s="1"/>
  <c r="G117" i="18" s="1"/>
  <c r="F99" i="18"/>
  <c r="H27" i="9"/>
  <c r="H46" i="9"/>
  <c r="G32" i="9"/>
  <c r="J26" i="9"/>
  <c r="G93" i="9"/>
  <c r="E53" i="9"/>
  <c r="G42" i="9"/>
  <c r="H29" i="9"/>
  <c r="F84" i="18"/>
  <c r="G84" i="18" s="1"/>
  <c r="H65" i="9"/>
  <c r="H64" i="9" s="1"/>
  <c r="I103" i="9"/>
  <c r="J33" i="9"/>
  <c r="I55" i="9"/>
  <c r="I54" i="9" s="1"/>
  <c r="F23" i="18"/>
  <c r="G23" i="18" s="1"/>
  <c r="F103" i="18"/>
  <c r="I103" i="18" s="1"/>
  <c r="G27" i="9"/>
  <c r="I46" i="9"/>
  <c r="I44" i="9" s="1"/>
  <c r="I43" i="9" s="1"/>
  <c r="J32" i="9"/>
  <c r="H26" i="9"/>
  <c r="J97" i="9"/>
  <c r="G17" i="9"/>
  <c r="H114" i="9"/>
  <c r="H112" i="9" s="1"/>
  <c r="G114" i="9"/>
  <c r="G112" i="9" s="1"/>
  <c r="F109" i="18"/>
  <c r="J27" i="9"/>
  <c r="G119" i="9"/>
  <c r="I32" i="9"/>
  <c r="G40" i="9"/>
  <c r="H116" i="9"/>
  <c r="J17" i="9"/>
  <c r="J14" i="9" s="1"/>
  <c r="D118" i="9"/>
  <c r="F29" i="18"/>
  <c r="G29" i="18" s="1"/>
  <c r="F25" i="18"/>
  <c r="H90" i="9"/>
  <c r="F87" i="18"/>
  <c r="H87" i="18" s="1"/>
  <c r="J66" i="9"/>
  <c r="H119" i="9"/>
  <c r="H118" i="9" s="1"/>
  <c r="H83" i="9"/>
  <c r="J40" i="9"/>
  <c r="J116" i="9"/>
  <c r="J115" i="9" s="1"/>
  <c r="H105" i="9"/>
  <c r="D14" i="9"/>
  <c r="H40" i="9"/>
  <c r="J105" i="9"/>
  <c r="I105" i="9"/>
  <c r="I80" i="9"/>
  <c r="I77" i="9" s="1"/>
  <c r="G90" i="9"/>
  <c r="F22" i="18"/>
  <c r="I124" i="9"/>
  <c r="I121" i="9" s="1"/>
  <c r="H44" i="9"/>
  <c r="H43" i="9" s="1"/>
  <c r="J102" i="9"/>
  <c r="H109" i="9"/>
  <c r="F16" i="18"/>
  <c r="H16" i="18" s="1"/>
  <c r="H68" i="9"/>
  <c r="J29" i="9"/>
  <c r="H17" i="9"/>
  <c r="H14" i="9" s="1"/>
  <c r="D60" i="9"/>
  <c r="I61" i="9"/>
  <c r="I60" i="9" s="1"/>
  <c r="J65" i="9"/>
  <c r="G44" i="9"/>
  <c r="G43" i="9" s="1"/>
  <c r="I109" i="9"/>
  <c r="I62" i="9"/>
  <c r="H115" i="9"/>
  <c r="I25" i="18"/>
  <c r="H25" i="9"/>
  <c r="F85" i="18"/>
  <c r="H101" i="18"/>
  <c r="G120" i="9"/>
  <c r="G118" i="9" s="1"/>
  <c r="J98" i="9"/>
  <c r="G116" i="9"/>
  <c r="G115" i="9" s="1"/>
  <c r="J101" i="9"/>
  <c r="J108" i="9"/>
  <c r="I30" i="9"/>
  <c r="F38" i="18"/>
  <c r="G16" i="18"/>
  <c r="J120" i="9"/>
  <c r="J118" i="9" s="1"/>
  <c r="I101" i="9"/>
  <c r="H108" i="9"/>
  <c r="D62" i="9"/>
  <c r="D53" i="9" s="1"/>
  <c r="H41" i="9"/>
  <c r="G106" i="18"/>
  <c r="F27" i="18"/>
  <c r="J64" i="9"/>
  <c r="J62" i="9" s="1"/>
  <c r="H78" i="9"/>
  <c r="H77" i="9" s="1"/>
  <c r="I88" i="18"/>
  <c r="G61" i="9"/>
  <c r="G60" i="9" s="1"/>
  <c r="G34" i="9"/>
  <c r="J25" i="9"/>
  <c r="H61" i="9"/>
  <c r="H60" i="9" s="1"/>
  <c r="G68" i="9"/>
  <c r="G62" i="9" s="1"/>
  <c r="F98" i="18"/>
  <c r="J71" i="9"/>
  <c r="J69" i="9" s="1"/>
  <c r="J44" i="9"/>
  <c r="J43" i="9" s="1"/>
  <c r="J106" i="9"/>
  <c r="G78" i="9"/>
  <c r="G29" i="9"/>
  <c r="G21" i="9" s="1"/>
  <c r="G20" i="9" s="1"/>
  <c r="I14" i="9"/>
  <c r="G41" i="9"/>
  <c r="I41" i="9"/>
  <c r="F73" i="18"/>
  <c r="H73" i="18" s="1"/>
  <c r="D77" i="9"/>
  <c r="J78" i="9"/>
  <c r="F75" i="18"/>
  <c r="D112" i="9"/>
  <c r="H106" i="9"/>
  <c r="J22" i="9"/>
  <c r="H76" i="18"/>
  <c r="H22" i="9"/>
  <c r="F83" i="18"/>
  <c r="G83" i="18" s="1"/>
  <c r="G39" i="9"/>
  <c r="G96" i="9"/>
  <c r="J114" i="9"/>
  <c r="I25" i="9"/>
  <c r="H89" i="9"/>
  <c r="G121" i="9"/>
  <c r="H36" i="9"/>
  <c r="G106" i="9"/>
  <c r="G98" i="9"/>
  <c r="F90" i="18"/>
  <c r="G90" i="18" s="1"/>
  <c r="J39" i="9"/>
  <c r="G80" i="9"/>
  <c r="G111" i="9"/>
  <c r="J96" i="9"/>
  <c r="J30" i="9"/>
  <c r="G89" i="9"/>
  <c r="F72" i="9"/>
  <c r="F21" i="18"/>
  <c r="G21" i="18" s="1"/>
  <c r="H100" i="18"/>
  <c r="G52" i="9"/>
  <c r="F30" i="18"/>
  <c r="I111" i="9"/>
  <c r="H71" i="9"/>
  <c r="H69" i="9" s="1"/>
  <c r="I68" i="9"/>
  <c r="J80" i="9"/>
  <c r="J111" i="9"/>
  <c r="J89" i="9"/>
  <c r="J109" i="9"/>
  <c r="H98" i="9"/>
  <c r="H31" i="9"/>
  <c r="H104" i="9"/>
  <c r="H91" i="9"/>
  <c r="G31" i="9"/>
  <c r="H13" i="18"/>
  <c r="G71" i="9"/>
  <c r="G69" i="9" s="1"/>
  <c r="J31" i="9"/>
  <c r="G91" i="9"/>
  <c r="I118" i="9"/>
  <c r="I52" i="9"/>
  <c r="J104" i="9"/>
  <c r="H82" i="9"/>
  <c r="J93" i="9"/>
  <c r="J113" i="9"/>
  <c r="H42" i="9"/>
  <c r="J82" i="9"/>
  <c r="I91" i="9"/>
  <c r="F92" i="18"/>
  <c r="H35" i="18"/>
  <c r="E11" i="18"/>
  <c r="E122" i="18"/>
  <c r="G198" i="4"/>
  <c r="D102" i="4"/>
  <c r="H706" i="17"/>
  <c r="H136" i="4"/>
  <c r="G138" i="4"/>
  <c r="G136" i="4" s="1"/>
  <c r="H198" i="4"/>
  <c r="G201" i="4"/>
  <c r="E72" i="9"/>
  <c r="F188" i="3"/>
  <c r="I12" i="17"/>
  <c r="I356" i="17"/>
  <c r="G121" i="4"/>
  <c r="G116" i="4" s="1"/>
  <c r="G112" i="4" s="1"/>
  <c r="H116" i="4"/>
  <c r="H112" i="4" s="1"/>
  <c r="F69" i="3"/>
  <c r="G170" i="4"/>
  <c r="G168" i="4" s="1"/>
  <c r="H168" i="4"/>
  <c r="G127" i="4"/>
  <c r="G125" i="4"/>
  <c r="E13" i="9"/>
  <c r="D11" i="18"/>
  <c r="D122" i="18"/>
  <c r="D123" i="18" s="1"/>
  <c r="I220" i="4"/>
  <c r="I213" i="4" s="1"/>
  <c r="H539" i="17"/>
  <c r="C122" i="18"/>
  <c r="C123" i="18" s="1"/>
  <c r="C11" i="18"/>
  <c r="G89" i="4"/>
  <c r="H87" i="4"/>
  <c r="H127" i="4"/>
  <c r="H123" i="4" s="1"/>
  <c r="G132" i="4"/>
  <c r="H11" i="17"/>
  <c r="H108" i="4"/>
  <c r="G111" i="4"/>
  <c r="G108" i="4" s="1"/>
  <c r="I112" i="9"/>
  <c r="H223" i="4"/>
  <c r="I123" i="4"/>
  <c r="D48" i="9"/>
  <c r="F39" i="18"/>
  <c r="I37" i="9"/>
  <c r="H97" i="9"/>
  <c r="I97" i="9"/>
  <c r="G37" i="9"/>
  <c r="D18" i="9"/>
  <c r="G222" i="4"/>
  <c r="G220" i="4" s="1"/>
  <c r="G213" i="4" s="1"/>
  <c r="G725" i="7"/>
  <c r="G723" i="7" s="1"/>
  <c r="M763" i="17"/>
  <c r="M760" i="17" s="1"/>
  <c r="M758" i="17" s="1"/>
  <c r="K402" i="7"/>
  <c r="L706" i="17"/>
  <c r="J233" i="4"/>
  <c r="J231" i="4" s="1"/>
  <c r="K756" i="7"/>
  <c r="H91" i="4"/>
  <c r="G91" i="4" s="1"/>
  <c r="G167" i="4"/>
  <c r="G164" i="4" s="1"/>
  <c r="J222" i="4"/>
  <c r="J220" i="4" s="1"/>
  <c r="H222" i="4"/>
  <c r="L271" i="3"/>
  <c r="L269" i="3" s="1"/>
  <c r="H59" i="9"/>
  <c r="H58" i="9" s="1"/>
  <c r="G49" i="9"/>
  <c r="J635" i="7"/>
  <c r="J402" i="7"/>
  <c r="G207" i="4"/>
  <c r="F247" i="3"/>
  <c r="I233" i="4"/>
  <c r="I231" i="4" s="1"/>
  <c r="H233" i="4"/>
  <c r="H231" i="4" s="1"/>
  <c r="I112" i="4"/>
  <c r="I102" i="4" s="1"/>
  <c r="H19" i="9"/>
  <c r="H18" i="9" s="1"/>
  <c r="J49" i="9"/>
  <c r="F91" i="18"/>
  <c r="L635" i="7"/>
  <c r="I77" i="4"/>
  <c r="K407" i="17"/>
  <c r="J407" i="17" s="1"/>
  <c r="N407" i="17" s="1"/>
  <c r="D76" i="4"/>
  <c r="G98" i="4"/>
  <c r="L66" i="7"/>
  <c r="H277" i="7"/>
  <c r="H217" i="7" s="1"/>
  <c r="E39" i="4"/>
  <c r="H98" i="4"/>
  <c r="I207" i="4"/>
  <c r="K25" i="17"/>
  <c r="J25" i="17" s="1"/>
  <c r="M25" i="17" s="1"/>
  <c r="J19" i="9"/>
  <c r="J18" i="9" s="1"/>
  <c r="I704" i="7"/>
  <c r="L556" i="7"/>
  <c r="E123" i="18"/>
  <c r="G560" i="7"/>
  <c r="F225" i="3" s="1"/>
  <c r="D95" i="9"/>
  <c r="E112" i="4"/>
  <c r="E102" i="4" s="1"/>
  <c r="M738" i="17"/>
  <c r="M736" i="17" s="1"/>
  <c r="G59" i="9"/>
  <c r="G58" i="9" s="1"/>
  <c r="I35" i="18"/>
  <c r="I635" i="7"/>
  <c r="J760" i="17"/>
  <c r="J758" i="17" s="1"/>
  <c r="D59" i="4"/>
  <c r="G233" i="4"/>
  <c r="G231" i="4" s="1"/>
  <c r="H37" i="9"/>
  <c r="M554" i="7"/>
  <c r="L224" i="3" s="1"/>
  <c r="K563" i="7"/>
  <c r="I59" i="9"/>
  <c r="I58" i="9" s="1"/>
  <c r="I53" i="9" s="1"/>
  <c r="I19" i="9"/>
  <c r="I18" i="9" s="1"/>
  <c r="O763" i="17"/>
  <c r="O760" i="17" s="1"/>
  <c r="O758" i="17" s="1"/>
  <c r="M101" i="7"/>
  <c r="M99" i="7" s="1"/>
  <c r="L39" i="3" s="1"/>
  <c r="L736" i="7"/>
  <c r="K298" i="3" s="1"/>
  <c r="K296" i="3" s="1"/>
  <c r="J59" i="9"/>
  <c r="J58" i="9" s="1"/>
  <c r="H85" i="4"/>
  <c r="D21" i="9"/>
  <c r="D20" i="9" s="1"/>
  <c r="M39" i="7"/>
  <c r="H57" i="18"/>
  <c r="H48" i="18" s="1"/>
  <c r="D186" i="4"/>
  <c r="H207" i="4"/>
  <c r="J37" i="9"/>
  <c r="K370" i="17"/>
  <c r="J370" i="17" s="1"/>
  <c r="M370" i="17" s="1"/>
  <c r="J145" i="4"/>
  <c r="I75" i="4"/>
  <c r="G554" i="7"/>
  <c r="G76" i="4"/>
  <c r="I39" i="18"/>
  <c r="I16" i="18"/>
  <c r="I13" i="18" s="1"/>
  <c r="G88" i="18"/>
  <c r="H106" i="18"/>
  <c r="L46" i="17"/>
  <c r="I28" i="18"/>
  <c r="G100" i="18"/>
  <c r="H41" i="18"/>
  <c r="H39" i="18" s="1"/>
  <c r="G31" i="18"/>
  <c r="G41" i="18"/>
  <c r="G39" i="18" s="1"/>
  <c r="G24" i="18"/>
  <c r="H103" i="18"/>
  <c r="G86" i="18"/>
  <c r="H22" i="18"/>
  <c r="H28" i="18"/>
  <c r="H95" i="3"/>
  <c r="I26" i="18"/>
  <c r="N162" i="17"/>
  <c r="M162" i="17"/>
  <c r="M164" i="17"/>
  <c r="N164" i="17"/>
  <c r="L251" i="3"/>
  <c r="L249" i="3" s="1"/>
  <c r="M637" i="7"/>
  <c r="M635" i="7" s="1"/>
  <c r="N462" i="17"/>
  <c r="O462" i="17"/>
  <c r="M462" i="17"/>
  <c r="G607" i="7"/>
  <c r="F239" i="3"/>
  <c r="F236" i="3" s="1"/>
  <c r="H82" i="4"/>
  <c r="H79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L566" i="7"/>
  <c r="K226" i="3" s="1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H230" i="3"/>
  <c r="I552" i="7"/>
  <c r="H222" i="3" s="1"/>
  <c r="M82" i="17"/>
  <c r="O82" i="17"/>
  <c r="N82" i="17"/>
  <c r="N750" i="17"/>
  <c r="M750" i="17"/>
  <c r="O750" i="17"/>
  <c r="J554" i="7"/>
  <c r="G246" i="3"/>
  <c r="G244" i="3" s="1"/>
  <c r="F209" i="4"/>
  <c r="F207" i="4" s="1"/>
  <c r="H278" i="3"/>
  <c r="M286" i="7"/>
  <c r="K372" i="17"/>
  <c r="J372" i="17" s="1"/>
  <c r="M754" i="7"/>
  <c r="G152" i="3"/>
  <c r="G150" i="3" s="1"/>
  <c r="M590" i="7"/>
  <c r="J185" i="4" s="1"/>
  <c r="D65" i="4"/>
  <c r="K560" i="17"/>
  <c r="J560" i="17" s="1"/>
  <c r="O560" i="17" s="1"/>
  <c r="I144" i="4"/>
  <c r="K39" i="7"/>
  <c r="M27" i="7"/>
  <c r="J43" i="4" s="1"/>
  <c r="J723" i="17"/>
  <c r="L589" i="7"/>
  <c r="J569" i="7"/>
  <c r="J566" i="7" s="1"/>
  <c r="I226" i="3" s="1"/>
  <c r="L433" i="7"/>
  <c r="I76" i="4" s="1"/>
  <c r="G279" i="7"/>
  <c r="D158" i="4"/>
  <c r="K571" i="17"/>
  <c r="J571" i="17" s="1"/>
  <c r="N571" i="17" s="1"/>
  <c r="G154" i="7"/>
  <c r="G152" i="7" s="1"/>
  <c r="G128" i="7" s="1"/>
  <c r="M367" i="7"/>
  <c r="J76" i="4" s="1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26" i="4" s="1"/>
  <c r="J156" i="7"/>
  <c r="K458" i="17"/>
  <c r="J458" i="17" s="1"/>
  <c r="N458" i="17" s="1"/>
  <c r="M452" i="7"/>
  <c r="M447" i="7"/>
  <c r="H144" i="4"/>
  <c r="M360" i="7"/>
  <c r="J251" i="3"/>
  <c r="J249" i="3" s="1"/>
  <c r="J247" i="3" s="1"/>
  <c r="I251" i="3"/>
  <c r="I249" i="3" s="1"/>
  <c r="E59" i="4"/>
  <c r="E50" i="4" s="1"/>
  <c r="J99" i="7"/>
  <c r="I39" i="3" s="1"/>
  <c r="M284" i="7"/>
  <c r="J186" i="4" s="1"/>
  <c r="K285" i="17"/>
  <c r="J285" i="17" s="1"/>
  <c r="M285" i="17" s="1"/>
  <c r="K368" i="17"/>
  <c r="J368" i="17" s="1"/>
  <c r="L374" i="17"/>
  <c r="J374" i="17" s="1"/>
  <c r="O374" i="17" s="1"/>
  <c r="K545" i="17"/>
  <c r="K589" i="7"/>
  <c r="H76" i="4" s="1"/>
  <c r="M736" i="7"/>
  <c r="G40" i="4"/>
  <c r="D48" i="4"/>
  <c r="M97" i="17"/>
  <c r="M408" i="17"/>
  <c r="L289" i="3"/>
  <c r="L287" i="3" s="1"/>
  <c r="J747" i="7"/>
  <c r="G145" i="4" s="1"/>
  <c r="G140" i="4" s="1"/>
  <c r="I185" i="4"/>
  <c r="I182" i="4" s="1"/>
  <c r="M364" i="7"/>
  <c r="L354" i="7"/>
  <c r="K747" i="7"/>
  <c r="G148" i="3"/>
  <c r="L747" i="7"/>
  <c r="I145" i="4" s="1"/>
  <c r="N97" i="17"/>
  <c r="O408" i="17"/>
  <c r="J692" i="17"/>
  <c r="O692" i="17" s="1"/>
  <c r="O689" i="17" s="1"/>
  <c r="L292" i="3"/>
  <c r="H21" i="3"/>
  <c r="J62" i="4"/>
  <c r="J60" i="4" s="1"/>
  <c r="K591" i="17"/>
  <c r="J591" i="17" s="1"/>
  <c r="K456" i="17"/>
  <c r="J456" i="17" s="1"/>
  <c r="D185" i="4"/>
  <c r="D182" i="4" s="1"/>
  <c r="J736" i="7"/>
  <c r="I298" i="3" s="1"/>
  <c r="I296" i="3" s="1"/>
  <c r="D194" i="4"/>
  <c r="K552" i="17"/>
  <c r="J552" i="17" s="1"/>
  <c r="L460" i="17"/>
  <c r="J460" i="17" s="1"/>
  <c r="N460" i="17" s="1"/>
  <c r="I195" i="4"/>
  <c r="J590" i="7"/>
  <c r="J585" i="7" s="1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I246" i="3" s="1"/>
  <c r="I244" i="3" s="1"/>
  <c r="L756" i="7"/>
  <c r="H145" i="4"/>
  <c r="G47" i="4"/>
  <c r="G45" i="4" s="1"/>
  <c r="O30" i="17"/>
  <c r="N30" i="17"/>
  <c r="D53" i="4"/>
  <c r="D50" i="4" s="1"/>
  <c r="G20" i="7"/>
  <c r="F21" i="3" s="1"/>
  <c r="K21" i="3"/>
  <c r="G21" i="3"/>
  <c r="M19" i="17"/>
  <c r="N19" i="17"/>
  <c r="O19" i="17"/>
  <c r="I187" i="3"/>
  <c r="I185" i="3" s="1"/>
  <c r="M734" i="7"/>
  <c r="L298" i="3"/>
  <c r="L296" i="3" s="1"/>
  <c r="M43" i="17"/>
  <c r="N43" i="17"/>
  <c r="O43" i="17"/>
  <c r="N159" i="17"/>
  <c r="M159" i="17"/>
  <c r="O159" i="17"/>
  <c r="I224" i="3"/>
  <c r="G72" i="4"/>
  <c r="J154" i="7"/>
  <c r="M436" i="17"/>
  <c r="O436" i="17"/>
  <c r="F68" i="3"/>
  <c r="F66" i="3" s="1"/>
  <c r="F52" i="3" s="1"/>
  <c r="O372" i="17"/>
  <c r="M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J432" i="7"/>
  <c r="D191" i="4"/>
  <c r="M436" i="7"/>
  <c r="J191" i="4" s="1"/>
  <c r="L436" i="7"/>
  <c r="I191" i="4" s="1"/>
  <c r="K436" i="7"/>
  <c r="H191" i="4" s="1"/>
  <c r="H187" i="4" s="1"/>
  <c r="J436" i="7"/>
  <c r="G191" i="4" s="1"/>
  <c r="G187" i="4" s="1"/>
  <c r="L439" i="17"/>
  <c r="J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M23" i="7"/>
  <c r="K21" i="17"/>
  <c r="K365" i="17"/>
  <c r="J365" i="17" s="1"/>
  <c r="M365" i="17" s="1"/>
  <c r="M361" i="7"/>
  <c r="J158" i="4" s="1"/>
  <c r="J155" i="4" s="1"/>
  <c r="G356" i="7"/>
  <c r="L373" i="17"/>
  <c r="M368" i="7"/>
  <c r="J190" i="4" s="1"/>
  <c r="D190" i="4"/>
  <c r="K451" i="17"/>
  <c r="J451" i="17" s="1"/>
  <c r="N451" i="17" s="1"/>
  <c r="M448" i="7"/>
  <c r="J42" i="4" s="1"/>
  <c r="N457" i="17"/>
  <c r="O457" i="17"/>
  <c r="M461" i="7"/>
  <c r="L464" i="17"/>
  <c r="J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G585" i="7"/>
  <c r="F230" i="3" s="1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K743" i="7"/>
  <c r="N436" i="17"/>
  <c r="M725" i="7"/>
  <c r="M723" i="7" s="1"/>
  <c r="J734" i="7"/>
  <c r="G18" i="7"/>
  <c r="F19" i="3" s="1"/>
  <c r="I239" i="3"/>
  <c r="I236" i="3" s="1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3" i="7"/>
  <c r="J560" i="7" s="1"/>
  <c r="I225" i="3" s="1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D67" i="4" s="1"/>
  <c r="K157" i="7"/>
  <c r="J65" i="4"/>
  <c r="M398" i="7"/>
  <c r="J25" i="4" s="1"/>
  <c r="J23" i="4" s="1"/>
  <c r="J21" i="4" s="1"/>
  <c r="L398" i="7"/>
  <c r="K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G566" i="7"/>
  <c r="F226" i="3" s="1"/>
  <c r="K570" i="17"/>
  <c r="M568" i="7"/>
  <c r="G628" i="7"/>
  <c r="K633" i="17"/>
  <c r="J633" i="17" s="1"/>
  <c r="H39" i="4"/>
  <c r="H36" i="4" s="1"/>
  <c r="K66" i="7"/>
  <c r="K404" i="17"/>
  <c r="J404" i="17" s="1"/>
  <c r="O404" i="17" s="1"/>
  <c r="L399" i="7"/>
  <c r="I40" i="4" s="1"/>
  <c r="D40" i="4"/>
  <c r="D36" i="4" s="1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H537" i="7" s="1"/>
  <c r="M37" i="7"/>
  <c r="K35" i="17"/>
  <c r="J35" i="17" s="1"/>
  <c r="D66" i="4"/>
  <c r="D63" i="4" s="1"/>
  <c r="K33" i="17"/>
  <c r="J33" i="17" s="1"/>
  <c r="O33" i="17" s="1"/>
  <c r="M34" i="7"/>
  <c r="J59" i="4" s="1"/>
  <c r="N291" i="17"/>
  <c r="M291" i="17"/>
  <c r="M371" i="17"/>
  <c r="N371" i="17"/>
  <c r="F224" i="3"/>
  <c r="F292" i="3"/>
  <c r="F290" i="3" s="1"/>
  <c r="K729" i="17"/>
  <c r="D145" i="4"/>
  <c r="J627" i="7"/>
  <c r="H167" i="3"/>
  <c r="H165" i="3" s="1"/>
  <c r="H148" i="3" s="1"/>
  <c r="I394" i="7"/>
  <c r="I352" i="7" s="1"/>
  <c r="I154" i="4"/>
  <c r="I151" i="4" s="1"/>
  <c r="I149" i="4" s="1"/>
  <c r="H635" i="7"/>
  <c r="H155" i="4"/>
  <c r="O363" i="17"/>
  <c r="N456" i="17"/>
  <c r="K346" i="7"/>
  <c r="G429" i="7"/>
  <c r="L585" i="7"/>
  <c r="K230" i="3" s="1"/>
  <c r="J398" i="7"/>
  <c r="J396" i="7" s="1"/>
  <c r="G445" i="7"/>
  <c r="K76" i="7"/>
  <c r="J32" i="3" s="1"/>
  <c r="F184" i="4"/>
  <c r="F182" i="4" s="1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154" i="4"/>
  <c r="G151" i="4" s="1"/>
  <c r="G149" i="4" s="1"/>
  <c r="I140" i="4"/>
  <c r="I134" i="4" s="1"/>
  <c r="G41" i="3"/>
  <c r="G226" i="3"/>
  <c r="E45" i="4"/>
  <c r="D140" i="4"/>
  <c r="D134" i="4" s="1"/>
  <c r="J173" i="4"/>
  <c r="J171" i="4" s="1"/>
  <c r="G36" i="4"/>
  <c r="H45" i="4"/>
  <c r="J140" i="4"/>
  <c r="J134" i="4" s="1"/>
  <c r="E149" i="4"/>
  <c r="E140" i="4"/>
  <c r="E134" i="4" s="1"/>
  <c r="L443" i="7"/>
  <c r="I36" i="3"/>
  <c r="H197" i="4"/>
  <c r="K94" i="7"/>
  <c r="I92" i="7"/>
  <c r="D197" i="4"/>
  <c r="L94" i="7"/>
  <c r="L98" i="17"/>
  <c r="G94" i="7"/>
  <c r="M97" i="7"/>
  <c r="M94" i="7" s="1"/>
  <c r="N464" i="17"/>
  <c r="M464" i="17"/>
  <c r="I443" i="7"/>
  <c r="I407" i="7" s="1"/>
  <c r="F192" i="4"/>
  <c r="J354" i="7"/>
  <c r="G63" i="4"/>
  <c r="M45" i="17"/>
  <c r="O45" i="17"/>
  <c r="N45" i="17"/>
  <c r="O161" i="17"/>
  <c r="M161" i="17"/>
  <c r="N161" i="17"/>
  <c r="O458" i="17"/>
  <c r="M458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M113" i="17"/>
  <c r="N113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N552" i="17"/>
  <c r="M552" i="17"/>
  <c r="N592" i="17"/>
  <c r="M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I87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630" i="17"/>
  <c r="K629" i="17" s="1"/>
  <c r="K104" i="17"/>
  <c r="I95" i="3"/>
  <c r="L18" i="17"/>
  <c r="E63" i="4"/>
  <c r="I247" i="3"/>
  <c r="M752" i="17"/>
  <c r="J689" i="17"/>
  <c r="J637" i="17" s="1"/>
  <c r="O551" i="17"/>
  <c r="O439" i="17"/>
  <c r="O549" i="17"/>
  <c r="H30" i="18"/>
  <c r="M38" i="17"/>
  <c r="M287" i="17"/>
  <c r="H247" i="3"/>
  <c r="O464" i="17"/>
  <c r="O593" i="17"/>
  <c r="H168" i="3"/>
  <c r="M362" i="17"/>
  <c r="O552" i="17"/>
  <c r="M30" i="17"/>
  <c r="E67" i="4"/>
  <c r="J44" i="17"/>
  <c r="H27" i="18"/>
  <c r="G36" i="18"/>
  <c r="H24" i="18"/>
  <c r="I74" i="18"/>
  <c r="N163" i="17"/>
  <c r="M290" i="17"/>
  <c r="N290" i="17"/>
  <c r="J545" i="17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M156" i="17" s="1"/>
  <c r="M154" i="17" s="1"/>
  <c r="M130" i="17" s="1"/>
  <c r="N22" i="17"/>
  <c r="M22" i="17"/>
  <c r="M286" i="17"/>
  <c r="O286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L283" i="17"/>
  <c r="L281" i="17" s="1"/>
  <c r="J288" i="17"/>
  <c r="I29" i="18"/>
  <c r="J109" i="17"/>
  <c r="M590" i="17"/>
  <c r="O453" i="17"/>
  <c r="N25" i="17"/>
  <c r="O25" i="17"/>
  <c r="I120" i="18"/>
  <c r="I117" i="18" s="1"/>
  <c r="O86" i="17"/>
  <c r="N86" i="17"/>
  <c r="O748" i="17"/>
  <c r="N748" i="17"/>
  <c r="J450" i="17"/>
  <c r="N548" i="17"/>
  <c r="M548" i="17"/>
  <c r="I192" i="4"/>
  <c r="H196" i="4"/>
  <c r="G196" i="4" s="1"/>
  <c r="G192" i="4" s="1"/>
  <c r="M434" i="17"/>
  <c r="N434" i="17"/>
  <c r="J104" i="17"/>
  <c r="O367" i="17"/>
  <c r="H217" i="3"/>
  <c r="N372" i="17"/>
  <c r="O34" i="17"/>
  <c r="I34" i="18"/>
  <c r="L401" i="17"/>
  <c r="L399" i="17" s="1"/>
  <c r="M454" i="17"/>
  <c r="M407" i="17"/>
  <c r="D123" i="9"/>
  <c r="F119" i="18" s="1"/>
  <c r="G18" i="18"/>
  <c r="G17" i="18" s="1"/>
  <c r="H74" i="18"/>
  <c r="J561" i="17"/>
  <c r="J615" i="17"/>
  <c r="O455" i="17"/>
  <c r="O22" i="17"/>
  <c r="F187" i="4"/>
  <c r="I23" i="18"/>
  <c r="H73" i="4"/>
  <c r="G73" i="4" s="1"/>
  <c r="G87" i="18" l="1"/>
  <c r="H29" i="18"/>
  <c r="F117" i="18"/>
  <c r="H21" i="9"/>
  <c r="H20" i="9" s="1"/>
  <c r="I21" i="9"/>
  <c r="I20" i="9" s="1"/>
  <c r="F19" i="18"/>
  <c r="G53" i="9"/>
  <c r="H120" i="18"/>
  <c r="H117" i="18" s="1"/>
  <c r="G103" i="18"/>
  <c r="I22" i="18"/>
  <c r="G22" i="18"/>
  <c r="F108" i="18"/>
  <c r="H109" i="18"/>
  <c r="H108" i="18" s="1"/>
  <c r="G109" i="18"/>
  <c r="G108" i="18" s="1"/>
  <c r="I109" i="18"/>
  <c r="I108" i="18" s="1"/>
  <c r="I99" i="18"/>
  <c r="G99" i="18"/>
  <c r="H99" i="18"/>
  <c r="H62" i="9"/>
  <c r="H53" i="9" s="1"/>
  <c r="F12" i="9"/>
  <c r="G25" i="18"/>
  <c r="H25" i="18"/>
  <c r="H90" i="18"/>
  <c r="I73" i="18"/>
  <c r="I72" i="18" s="1"/>
  <c r="G77" i="9"/>
  <c r="I90" i="18"/>
  <c r="I92" i="18"/>
  <c r="G92" i="18"/>
  <c r="H92" i="18"/>
  <c r="H21" i="18"/>
  <c r="I21" i="18"/>
  <c r="G27" i="18"/>
  <c r="I27" i="18"/>
  <c r="F82" i="18"/>
  <c r="F81" i="18" s="1"/>
  <c r="F72" i="18"/>
  <c r="J21" i="9"/>
  <c r="J20" i="9" s="1"/>
  <c r="H75" i="18"/>
  <c r="G75" i="18"/>
  <c r="I75" i="18"/>
  <c r="H98" i="18"/>
  <c r="I98" i="18"/>
  <c r="G98" i="18"/>
  <c r="J77" i="9"/>
  <c r="G85" i="18"/>
  <c r="I85" i="18"/>
  <c r="H85" i="18"/>
  <c r="J112" i="9"/>
  <c r="H72" i="18"/>
  <c r="H83" i="18"/>
  <c r="I83" i="18"/>
  <c r="F89" i="18"/>
  <c r="J53" i="9"/>
  <c r="G73" i="18"/>
  <c r="G72" i="18" s="1"/>
  <c r="I30" i="18"/>
  <c r="G30" i="18"/>
  <c r="H13" i="9"/>
  <c r="G134" i="4"/>
  <c r="L247" i="3"/>
  <c r="K754" i="7"/>
  <c r="J308" i="3"/>
  <c r="J306" i="3" s="1"/>
  <c r="H83" i="4"/>
  <c r="H77" i="4" s="1"/>
  <c r="G85" i="4"/>
  <c r="G83" i="4" s="1"/>
  <c r="G77" i="4" s="1"/>
  <c r="J48" i="9"/>
  <c r="J47" i="9" s="1"/>
  <c r="H48" i="9"/>
  <c r="H47" i="9" s="1"/>
  <c r="I48" i="9"/>
  <c r="I47" i="9" s="1"/>
  <c r="I13" i="9" s="1"/>
  <c r="G48" i="9"/>
  <c r="G47" i="9" s="1"/>
  <c r="G13" i="9" s="1"/>
  <c r="D47" i="9"/>
  <c r="D13" i="9" s="1"/>
  <c r="N374" i="17"/>
  <c r="H59" i="4"/>
  <c r="H50" i="4" s="1"/>
  <c r="M445" i="7"/>
  <c r="I11" i="17"/>
  <c r="M437" i="17"/>
  <c r="D192" i="4"/>
  <c r="H91" i="18"/>
  <c r="I91" i="18"/>
  <c r="I89" i="18" s="1"/>
  <c r="G91" i="18"/>
  <c r="G89" i="18" s="1"/>
  <c r="G96" i="4"/>
  <c r="G94" i="4" s="1"/>
  <c r="G92" i="4" s="1"/>
  <c r="H102" i="4"/>
  <c r="G123" i="4"/>
  <c r="G102" i="4" s="1"/>
  <c r="M404" i="17"/>
  <c r="H72" i="4"/>
  <c r="H67" i="4" s="1"/>
  <c r="H34" i="4" s="1"/>
  <c r="H220" i="4"/>
  <c r="H213" i="4" s="1"/>
  <c r="J213" i="4"/>
  <c r="K560" i="7"/>
  <c r="J225" i="3" s="1"/>
  <c r="H96" i="4"/>
  <c r="H94" i="4" s="1"/>
  <c r="H92" i="4" s="1"/>
  <c r="K20" i="7"/>
  <c r="M571" i="17"/>
  <c r="I187" i="4"/>
  <c r="H95" i="9"/>
  <c r="H87" i="9" s="1"/>
  <c r="H86" i="9" s="1"/>
  <c r="H72" i="9" s="1"/>
  <c r="D87" i="9"/>
  <c r="D86" i="9" s="1"/>
  <c r="D72" i="9" s="1"/>
  <c r="I95" i="9"/>
  <c r="I87" i="9" s="1"/>
  <c r="I86" i="9" s="1"/>
  <c r="I72" i="9" s="1"/>
  <c r="G95" i="9"/>
  <c r="G87" i="9" s="1"/>
  <c r="G86" i="9" s="1"/>
  <c r="G72" i="9" s="1"/>
  <c r="J95" i="9"/>
  <c r="J87" i="9" s="1"/>
  <c r="J86" i="9" s="1"/>
  <c r="G87" i="4"/>
  <c r="E12" i="9"/>
  <c r="H140" i="4"/>
  <c r="H134" i="4" s="1"/>
  <c r="J182" i="4"/>
  <c r="M560" i="17"/>
  <c r="F12" i="18"/>
  <c r="O571" i="17"/>
  <c r="L16" i="17"/>
  <c r="L14" i="17" s="1"/>
  <c r="M23" i="17"/>
  <c r="G82" i="18"/>
  <c r="G81" i="18" s="1"/>
  <c r="G67" i="18" s="1"/>
  <c r="N33" i="17"/>
  <c r="O285" i="17"/>
  <c r="O283" i="17" s="1"/>
  <c r="O281" i="17" s="1"/>
  <c r="O221" i="17" s="1"/>
  <c r="L448" i="17"/>
  <c r="L446" i="17" s="1"/>
  <c r="J50" i="4"/>
  <c r="I36" i="4"/>
  <c r="E36" i="4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G277" i="7"/>
  <c r="G217" i="7" s="1"/>
  <c r="F122" i="3"/>
  <c r="F120" i="3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I537" i="7"/>
  <c r="O591" i="17"/>
  <c r="M591" i="17"/>
  <c r="N591" i="17"/>
  <c r="M456" i="17"/>
  <c r="O456" i="17"/>
  <c r="L239" i="3"/>
  <c r="L236" i="3" s="1"/>
  <c r="M607" i="7"/>
  <c r="E34" i="4"/>
  <c r="E19" i="4" s="1"/>
  <c r="E17" i="4" s="1"/>
  <c r="M19" i="4" s="1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F95" i="3"/>
  <c r="M642" i="17"/>
  <c r="M641" i="17" s="1"/>
  <c r="M639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7" i="3"/>
  <c r="F185" i="3" s="1"/>
  <c r="G443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G352" i="7" s="1"/>
  <c r="F152" i="3"/>
  <c r="F150" i="3" s="1"/>
  <c r="F148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M587" i="17" s="1"/>
  <c r="L360" i="17"/>
  <c r="L358" i="17" s="1"/>
  <c r="L356" i="17" s="1"/>
  <c r="J373" i="17"/>
  <c r="J360" i="17" s="1"/>
  <c r="J358" i="17" s="1"/>
  <c r="G32" i="3"/>
  <c r="H66" i="7"/>
  <c r="K746" i="17"/>
  <c r="K744" i="17" s="1"/>
  <c r="J749" i="17"/>
  <c r="N439" i="17"/>
  <c r="M439" i="17"/>
  <c r="I180" i="4"/>
  <c r="I178" i="4" s="1"/>
  <c r="M356" i="7"/>
  <c r="K585" i="7"/>
  <c r="M541" i="7"/>
  <c r="H180" i="4"/>
  <c r="H178" i="4" s="1"/>
  <c r="G180" i="4"/>
  <c r="G178" i="4" s="1"/>
  <c r="K448" i="17"/>
  <c r="K446" i="17" s="1"/>
  <c r="O589" i="17"/>
  <c r="M451" i="17"/>
  <c r="G25" i="4"/>
  <c r="G23" i="4" s="1"/>
  <c r="G21" i="4" s="1"/>
  <c r="G552" i="7"/>
  <c r="F222" i="3" s="1"/>
  <c r="D149" i="4"/>
  <c r="J187" i="4"/>
  <c r="M429" i="7"/>
  <c r="I167" i="3"/>
  <c r="I165" i="3" s="1"/>
  <c r="I148" i="3" s="1"/>
  <c r="J394" i="7"/>
  <c r="J352" i="7" s="1"/>
  <c r="L147" i="3"/>
  <c r="L145" i="3" s="1"/>
  <c r="M346" i="7"/>
  <c r="K568" i="17"/>
  <c r="J570" i="17"/>
  <c r="L122" i="3"/>
  <c r="L120" i="3" s="1"/>
  <c r="M154" i="7"/>
  <c r="J72" i="4"/>
  <c r="I72" i="4"/>
  <c r="I67" i="4" s="1"/>
  <c r="L154" i="7"/>
  <c r="K741" i="7"/>
  <c r="K704" i="7" s="1"/>
  <c r="J301" i="3"/>
  <c r="J299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M566" i="7"/>
  <c r="L226" i="3" s="1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D187" i="4"/>
  <c r="D180" i="4" s="1"/>
  <c r="D178" i="4" s="1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H16" i="3"/>
  <c r="P17" i="3" s="1"/>
  <c r="F180" i="4"/>
  <c r="F178" i="4" s="1"/>
  <c r="F17" i="4" s="1"/>
  <c r="N19" i="4" s="1"/>
  <c r="L38" i="3"/>
  <c r="M92" i="7"/>
  <c r="L187" i="3"/>
  <c r="L185" i="3" s="1"/>
  <c r="M443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O543" i="17" s="1"/>
  <c r="O541" i="17" s="1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D34" i="4"/>
  <c r="K102" i="17"/>
  <c r="K100" i="17" s="1"/>
  <c r="J283" i="17"/>
  <c r="J281" i="17" s="1"/>
  <c r="J22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J72" i="9" l="1"/>
  <c r="J12" i="9" s="1"/>
  <c r="I19" i="18"/>
  <c r="I12" i="18" s="1"/>
  <c r="F67" i="18"/>
  <c r="F11" i="18" s="1"/>
  <c r="G19" i="18"/>
  <c r="G12" i="18" s="1"/>
  <c r="H19" i="18"/>
  <c r="H12" i="18" s="1"/>
  <c r="J13" i="9"/>
  <c r="H89" i="18"/>
  <c r="H82" i="18"/>
  <c r="H81" i="18" s="1"/>
  <c r="H67" i="18" s="1"/>
  <c r="H11" i="18" s="1"/>
  <c r="D12" i="9"/>
  <c r="F122" i="18"/>
  <c r="H122" i="18" s="1"/>
  <c r="I12" i="9"/>
  <c r="I82" i="18"/>
  <c r="I81" i="18" s="1"/>
  <c r="I67" i="18" s="1"/>
  <c r="I11" i="18" s="1"/>
  <c r="N401" i="17"/>
  <c r="N399" i="17" s="1"/>
  <c r="J278" i="3"/>
  <c r="J180" i="4"/>
  <c r="J178" i="4" s="1"/>
  <c r="G11" i="18"/>
  <c r="I15" i="7"/>
  <c r="E17" i="15" s="1"/>
  <c r="G12" i="9"/>
  <c r="H12" i="9"/>
  <c r="N102" i="17"/>
  <c r="N100" i="17" s="1"/>
  <c r="M221" i="17"/>
  <c r="M543" i="17"/>
  <c r="M541" i="17" s="1"/>
  <c r="N221" i="17"/>
  <c r="N448" i="17"/>
  <c r="N446" i="17" s="1"/>
  <c r="N587" i="17"/>
  <c r="L410" i="17"/>
  <c r="M637" i="17"/>
  <c r="R13" i="7"/>
  <c r="K554" i="17"/>
  <c r="K12" i="17"/>
  <c r="G34" i="4"/>
  <c r="G19" i="4" s="1"/>
  <c r="G17" i="4" s="1"/>
  <c r="O19" i="4" s="1"/>
  <c r="I34" i="4"/>
  <c r="I19" i="4" s="1"/>
  <c r="I17" i="4" s="1"/>
  <c r="Q19" i="4" s="1"/>
  <c r="K410" i="17"/>
  <c r="K278" i="3"/>
  <c r="O102" i="17"/>
  <c r="O100" i="17" s="1"/>
  <c r="D19" i="4"/>
  <c r="D17" i="4" s="1"/>
  <c r="L19" i="4" s="1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M407" i="7" s="1"/>
  <c r="L181" i="3"/>
  <c r="L179" i="3" s="1"/>
  <c r="L168" i="3" s="1"/>
  <c r="L221" i="3"/>
  <c r="L219" i="3" s="1"/>
  <c r="M539" i="7"/>
  <c r="F217" i="3"/>
  <c r="L11" i="17"/>
  <c r="G537" i="7"/>
  <c r="L95" i="3"/>
  <c r="K706" i="17"/>
  <c r="F168" i="3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I16" i="3" s="1"/>
  <c r="Q17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H19" i="4"/>
  <c r="H17" i="4" s="1"/>
  <c r="P19" i="4" s="1"/>
  <c r="M448" i="17"/>
  <c r="M446" i="17" s="1"/>
  <c r="J67" i="4"/>
  <c r="J34" i="4" s="1"/>
  <c r="J19" i="4" s="1"/>
  <c r="J17" i="4" s="1"/>
  <c r="R19" i="4" s="1"/>
  <c r="F36" i="3"/>
  <c r="F17" i="3" s="1"/>
  <c r="G16" i="7"/>
  <c r="L36" i="3"/>
  <c r="K16" i="7"/>
  <c r="J36" i="3"/>
  <c r="J17" i="3" s="1"/>
  <c r="L16" i="7"/>
  <c r="K36" i="3"/>
  <c r="K17" i="3" s="1"/>
  <c r="R11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22" i="18" l="1"/>
  <c r="F123" i="18"/>
  <c r="G122" i="18"/>
  <c r="N554" i="17"/>
  <c r="N539" i="17" s="1"/>
  <c r="K11" i="17"/>
  <c r="M352" i="7"/>
  <c r="J706" i="17"/>
  <c r="M554" i="17"/>
  <c r="M539" i="17" s="1"/>
  <c r="N410" i="17"/>
  <c r="L15" i="7"/>
  <c r="H17" i="15" s="1"/>
  <c r="N706" i="17"/>
  <c r="J15" i="7"/>
  <c r="F17" i="15" s="1"/>
  <c r="O554" i="17"/>
  <c r="O539" i="17" s="1"/>
  <c r="N12" i="17"/>
  <c r="N11" i="17" s="1"/>
  <c r="K16" i="3"/>
  <c r="S17" i="3" s="1"/>
  <c r="J12" i="17"/>
  <c r="L17" i="3"/>
  <c r="M16" i="7"/>
  <c r="K537" i="7"/>
  <c r="K15" i="7" s="1"/>
  <c r="T16" i="7" s="1"/>
  <c r="J222" i="3"/>
  <c r="J217" i="3" s="1"/>
  <c r="Q13" i="7"/>
  <c r="Q11" i="7"/>
  <c r="Q16" i="7"/>
  <c r="D17" i="15"/>
  <c r="O12" i="17"/>
  <c r="F16" i="3"/>
  <c r="N17" i="3" s="1"/>
  <c r="M410" i="17"/>
  <c r="M706" i="17"/>
  <c r="O706" i="17"/>
  <c r="M12" i="17"/>
  <c r="J16" i="3"/>
  <c r="R17" i="3" s="1"/>
  <c r="G15" i="7"/>
  <c r="P13" i="7" s="1"/>
  <c r="L217" i="3"/>
  <c r="L148" i="3"/>
  <c r="J554" i="17"/>
  <c r="J539" i="17" s="1"/>
  <c r="M537" i="7"/>
  <c r="I123" i="18"/>
  <c r="H123" i="18"/>
  <c r="G123" i="18"/>
  <c r="S11" i="7" l="1"/>
  <c r="S13" i="7"/>
  <c r="S16" i="7"/>
  <c r="U13" i="7"/>
  <c r="U11" i="7"/>
  <c r="O11" i="17"/>
  <c r="M15" i="7"/>
  <c r="I17" i="15" s="1"/>
  <c r="U16" i="7"/>
  <c r="J11" i="17"/>
  <c r="C17" i="15"/>
  <c r="P16" i="7"/>
  <c r="P11" i="7"/>
  <c r="L16" i="3"/>
  <c r="T17" i="3" s="1"/>
  <c r="G17" i="15"/>
  <c r="T13" i="7"/>
  <c r="M11" i="17"/>
  <c r="T11" i="7"/>
  <c r="V16" i="7" l="1"/>
  <c r="V13" i="7"/>
  <c r="V11" i="7"/>
</calcChain>
</file>

<file path=xl/sharedStrings.xml><?xml version="1.0" encoding="utf-8"?>
<sst xmlns="http://schemas.openxmlformats.org/spreadsheetml/2006/main" count="3748" uniqueCount="1045">
  <si>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</si>
  <si>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</si>
  <si>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</si>
  <si>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</si>
  <si>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</si>
  <si>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</si>
  <si>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</si>
  <si>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</si>
  <si>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</si>
  <si>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</si>
  <si>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</si>
  <si>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</si>
  <si>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</si>
  <si>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</si>
  <si>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</si>
  <si>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</si>
  <si>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</si>
  <si>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</si>
  <si>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</si>
  <si>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</si>
  <si>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</si>
  <si>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</si>
  <si>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</si>
  <si>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</si>
  <si>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</si>
  <si>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</si>
  <si>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</si>
  <si>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</si>
  <si>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</si>
  <si>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</si>
  <si>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</si>
  <si>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</si>
  <si>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</si>
  <si>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</si>
  <si>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</si>
  <si>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</si>
  <si>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</si>
  <si>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</si>
  <si>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</si>
  <si>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</si>
  <si>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</si>
  <si>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</si>
  <si>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</si>
  <si>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</si>
  <si>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</si>
  <si>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</si>
  <si>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</si>
  <si>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</si>
  <si>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</si>
  <si>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</si>
  <si>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</si>
  <si>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</si>
  <si>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</si>
  <si>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</si>
  <si>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</si>
  <si>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</si>
  <si>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</si>
  <si>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</si>
  <si>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</si>
  <si>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</si>
  <si>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</si>
  <si>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</si>
  <si>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</si>
  <si>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</si>
  <si>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</si>
  <si>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</si>
  <si>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</si>
  <si>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</si>
  <si>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</si>
  <si>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</si>
  <si>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</si>
  <si>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</si>
  <si>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</si>
  <si>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</si>
  <si>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</si>
  <si>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</si>
  <si>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</si>
  <si>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</si>
  <si>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</si>
  <si>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</si>
  <si>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</si>
  <si>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</si>
  <si>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</si>
  <si>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</si>
  <si>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</si>
  <si>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</si>
  <si>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</si>
  <si>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</si>
  <si>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</si>
  <si>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</si>
  <si>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</si>
  <si>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</si>
  <si>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</si>
  <si>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</si>
  <si>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</si>
  <si>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</si>
  <si>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</si>
  <si>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</si>
  <si>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</si>
  <si>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</si>
  <si>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</si>
  <si>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</si>
  <si>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</si>
  <si>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</si>
  <si>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</si>
  <si>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</si>
  <si>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</si>
  <si>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</si>
  <si>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</si>
  <si>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</si>
  <si>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</si>
  <si>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</si>
  <si>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</si>
  <si>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</si>
  <si>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</si>
  <si>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</si>
  <si>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</si>
  <si>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</si>
  <si>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</si>
  <si>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</si>
  <si>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</si>
  <si>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</si>
  <si>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</si>
  <si>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</si>
  <si>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</si>
  <si>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</si>
  <si>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</si>
  <si>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</si>
  <si>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</si>
  <si>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</si>
  <si>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</si>
  <si>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</si>
  <si>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</si>
  <si>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</si>
  <si>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</si>
  <si>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</si>
  <si>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</si>
  <si>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</si>
  <si>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</si>
  <si>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</si>
  <si>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</si>
  <si>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</si>
  <si>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</si>
  <si>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</si>
  <si>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</si>
  <si>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</si>
  <si>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</si>
  <si>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</si>
  <si>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</si>
  <si>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</si>
  <si>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</si>
  <si>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</si>
  <si>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</si>
  <si>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</si>
  <si>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</si>
  <si>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</si>
  <si>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</si>
  <si>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</si>
  <si>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</si>
  <si>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</si>
  <si>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</si>
  <si>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</si>
  <si>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</si>
  <si>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</si>
  <si>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</si>
  <si>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</si>
  <si>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</si>
  <si>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</si>
  <si>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</si>
  <si>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</si>
  <si>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</si>
  <si>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</si>
  <si>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</si>
  <si>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</si>
  <si>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</si>
  <si>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</si>
  <si>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</si>
  <si>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</si>
  <si>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</si>
  <si>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</si>
  <si>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</si>
  <si>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</si>
  <si>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</si>
  <si>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</si>
  <si>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</si>
  <si>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</si>
  <si>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</si>
  <si>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</si>
  <si>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</si>
  <si>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</si>
  <si>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</si>
  <si>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</si>
  <si>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</si>
  <si>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</si>
  <si>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</si>
  <si>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</si>
  <si>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</si>
  <si>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</si>
  <si>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</si>
  <si>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</si>
  <si>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</si>
  <si>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</si>
  <si>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</si>
  <si>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</si>
  <si>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</si>
  <si>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</si>
  <si>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</si>
  <si>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</si>
  <si>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</si>
  <si>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</si>
  <si>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</si>
  <si>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</si>
  <si>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</si>
  <si>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</si>
  <si>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</si>
  <si>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</si>
  <si>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</si>
  <si>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</si>
  <si>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</si>
  <si>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</si>
  <si>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</si>
  <si>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</si>
  <si>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</si>
  <si>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</si>
  <si>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</si>
  <si>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</si>
  <si>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</si>
  <si>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</si>
  <si>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</si>
  <si>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</si>
  <si>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</si>
  <si>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</si>
  <si>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</si>
  <si>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</si>
  <si>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</si>
  <si>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</si>
  <si>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</si>
  <si>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</si>
  <si>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</si>
  <si>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</si>
  <si>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</si>
  <si>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</si>
  <si>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</si>
  <si>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</si>
  <si>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</si>
  <si>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</si>
  <si>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</si>
  <si>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</si>
  <si>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</si>
  <si>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</si>
  <si>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</si>
  <si>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</si>
  <si>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</si>
  <si>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</si>
  <si>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</si>
  <si>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</si>
  <si>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</si>
  <si>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</si>
  <si>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</si>
  <si>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</si>
  <si>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</si>
  <si>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</si>
  <si>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</si>
  <si>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</si>
  <si>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</si>
  <si>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</si>
  <si>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</si>
  <si>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</si>
  <si>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</si>
  <si>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</si>
  <si>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</si>
  <si>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</si>
  <si>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</si>
  <si>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</si>
  <si>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</si>
  <si>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</si>
  <si>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</si>
  <si>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</si>
  <si>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</si>
  <si>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</si>
  <si>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</si>
  <si>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</si>
  <si>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</si>
  <si>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</si>
  <si>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</si>
  <si>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</si>
  <si>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</si>
  <si>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</si>
  <si>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</si>
  <si>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</si>
  <si>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</si>
  <si>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</si>
  <si>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</si>
  <si>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</si>
  <si>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</si>
  <si>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</si>
  <si>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</si>
  <si>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</si>
  <si>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</si>
  <si>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</si>
  <si>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</si>
  <si>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</si>
  <si>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</si>
  <si>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</si>
  <si>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</si>
  <si>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</si>
  <si>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</si>
  <si>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</si>
  <si>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</si>
  <si>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</si>
  <si>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</si>
  <si>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</si>
  <si>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</si>
  <si>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</si>
  <si>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</si>
  <si>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</si>
  <si>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</si>
  <si>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</si>
  <si>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</si>
  <si>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</si>
  <si>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</si>
  <si>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</si>
  <si>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</si>
  <si>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</si>
  <si>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</si>
  <si>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</si>
  <si>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</si>
  <si>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</si>
  <si>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</si>
  <si>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</si>
  <si>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</si>
  <si>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</si>
  <si>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</si>
  <si>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</si>
  <si>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</si>
  <si>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</si>
  <si>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</si>
  <si>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</si>
  <si>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</si>
  <si>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</si>
  <si>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</si>
  <si>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</si>
  <si>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</si>
  <si>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</si>
  <si>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</si>
  <si>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</si>
  <si>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</si>
  <si>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</si>
  <si>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</si>
  <si>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</si>
  <si>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</si>
  <si>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</si>
  <si>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</si>
  <si>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</si>
  <si>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</si>
  <si>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</si>
  <si>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</si>
  <si>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</si>
  <si>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</si>
  <si>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</si>
  <si>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</si>
  <si>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</si>
  <si>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</si>
  <si>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</si>
  <si>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</si>
  <si>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</si>
  <si>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</si>
  <si>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</si>
  <si>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</si>
  <si>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</si>
  <si>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</si>
  <si>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</si>
  <si>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</si>
  <si>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</si>
  <si>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</si>
  <si>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</si>
  <si>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</si>
  <si>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</si>
  <si>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</si>
  <si>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</si>
  <si>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</si>
  <si>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</si>
  <si>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</si>
  <si>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</si>
  <si>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</si>
  <si>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</si>
  <si>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</si>
  <si>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</si>
  <si>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</si>
  <si>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</si>
  <si>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</si>
  <si>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</si>
  <si>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</si>
  <si>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</si>
  <si>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</si>
  <si>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</si>
  <si>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</si>
  <si>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</si>
  <si>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</si>
  <si>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</si>
  <si>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</si>
  <si>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</si>
  <si>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</si>
  <si>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</si>
  <si>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</si>
  <si>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</si>
  <si>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</si>
  <si>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</si>
  <si>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</si>
  <si>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</si>
  <si>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</si>
  <si>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</si>
  <si>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</si>
  <si>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</si>
  <si>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</si>
  <si>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</si>
  <si>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</si>
  <si>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</si>
  <si>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</si>
  <si>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</si>
  <si>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</si>
  <si>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</si>
  <si>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</si>
  <si>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</si>
  <si>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</si>
  <si>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</si>
  <si>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</si>
  <si>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</si>
  <si>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</si>
  <si>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</si>
  <si>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</si>
  <si>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</si>
  <si>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</si>
  <si>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</si>
  <si>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</si>
  <si>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</si>
  <si>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</si>
  <si>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</si>
  <si>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</si>
  <si>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</si>
  <si>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</si>
  <si>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</si>
  <si>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</si>
  <si>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</si>
  <si>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</si>
  <si>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</si>
  <si>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</si>
  <si>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</si>
  <si>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</si>
  <si>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</si>
  <si>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</si>
  <si>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</si>
  <si>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</si>
  <si>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</si>
  <si>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</si>
  <si>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</si>
  <si>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</si>
  <si>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</si>
  <si>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</si>
  <si>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</si>
  <si>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</si>
  <si>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</si>
  <si>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</si>
  <si>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</si>
  <si>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</si>
  <si>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</si>
  <si>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</si>
  <si>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</si>
  <si>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</si>
  <si>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</si>
  <si>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</si>
  <si>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</si>
  <si>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</si>
  <si>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</si>
  <si>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</si>
  <si>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</si>
  <si>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</si>
  <si>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</si>
  <si>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</si>
  <si>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</si>
  <si>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</si>
  <si>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</si>
  <si>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</si>
  <si>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</si>
  <si>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</si>
  <si>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</si>
  <si>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</si>
  <si>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</si>
  <si>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</si>
  <si>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</si>
  <si>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</si>
  <si>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</si>
  <si>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</si>
  <si>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</si>
  <si>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</si>
  <si>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</si>
  <si>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</si>
  <si>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</si>
  <si>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</si>
  <si>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</si>
  <si>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</si>
  <si>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</si>
  <si>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</si>
  <si>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</si>
  <si>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</si>
  <si>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</si>
  <si>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</si>
  <si>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</si>
  <si>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</si>
  <si>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</si>
  <si>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</si>
  <si>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</si>
  <si>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</si>
  <si>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</si>
  <si>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</si>
  <si>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</si>
  <si>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</si>
  <si>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</si>
  <si>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</si>
  <si>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</si>
  <si>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</si>
  <si>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</si>
  <si>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</si>
  <si>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</si>
  <si>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</si>
  <si>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</si>
  <si>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</si>
  <si>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</si>
  <si>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</si>
  <si>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</si>
  <si>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</si>
  <si>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</si>
  <si>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</si>
  <si>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</si>
  <si>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</si>
  <si>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</si>
  <si>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</si>
  <si>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</si>
  <si>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</si>
  <si>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</si>
  <si>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</si>
  <si>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</si>
  <si>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</si>
  <si>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</si>
  <si>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</si>
  <si>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</si>
  <si>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</si>
  <si>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</si>
  <si>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</si>
  <si>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</si>
  <si>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</si>
  <si>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</si>
  <si>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</si>
  <si>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</si>
  <si>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</si>
  <si>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</si>
  <si>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</si>
  <si>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</si>
  <si>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</si>
  <si>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</si>
  <si>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</si>
  <si>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</si>
  <si>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</si>
  <si>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</si>
  <si>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</si>
  <si>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</si>
  <si>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</si>
  <si>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</si>
  <si>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</si>
  <si>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</si>
  <si>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</si>
  <si>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</si>
  <si>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</si>
  <si>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</si>
  <si>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</si>
  <si>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</si>
  <si>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</si>
  <si>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</si>
  <si>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</si>
  <si>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</si>
  <si>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</si>
  <si>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</si>
  <si>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</si>
  <si>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</si>
  <si>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</si>
  <si>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</si>
  <si>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</si>
  <si>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</si>
  <si>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</si>
  <si>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</si>
  <si>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</si>
  <si>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</si>
  <si>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</si>
  <si>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</si>
  <si>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</si>
  <si>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</si>
  <si>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</si>
  <si>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</si>
  <si>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</si>
  <si>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</si>
  <si>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</si>
  <si>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</si>
  <si>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</si>
  <si>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</si>
  <si>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</si>
  <si>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</si>
  <si>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</si>
  <si>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</si>
  <si>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</si>
  <si>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</si>
  <si>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</si>
  <si>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</si>
  <si>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</si>
  <si>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</si>
  <si>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</si>
  <si>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</si>
  <si>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</si>
  <si>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</si>
  <si>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</si>
  <si>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</si>
  <si>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</si>
  <si>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</si>
  <si>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</si>
  <si>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</si>
  <si>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</si>
  <si>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</si>
  <si>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</si>
  <si>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</si>
  <si>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</si>
  <si>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</si>
  <si>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</si>
  <si>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</si>
  <si>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</si>
  <si>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</si>
  <si>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</si>
  <si>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</si>
  <si>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</si>
  <si>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</si>
  <si>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</si>
  <si>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</si>
  <si>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</si>
  <si>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</si>
  <si>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</si>
  <si>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</si>
  <si>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</si>
  <si>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</si>
  <si>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</si>
  <si>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</si>
  <si>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</si>
  <si>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</si>
  <si>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</si>
  <si>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</si>
  <si>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</si>
  <si>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</si>
  <si>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</si>
  <si>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</si>
  <si>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</si>
  <si>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</si>
  <si>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</si>
  <si>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</si>
  <si>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</si>
  <si>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</si>
  <si>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</si>
  <si>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</si>
  <si>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</si>
  <si>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</si>
  <si>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</si>
  <si>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</si>
  <si>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</si>
  <si>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</si>
  <si>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</si>
  <si>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</si>
  <si>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</si>
  <si>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</si>
  <si>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</si>
  <si>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</si>
  <si>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</si>
  <si>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</si>
  <si>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</si>
  <si>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</si>
  <si>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</si>
  <si>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</si>
  <si>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</si>
  <si>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</si>
  <si>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</si>
  <si>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</si>
  <si>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</si>
  <si>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</si>
  <si>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</si>
  <si>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</si>
  <si>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</si>
  <si>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</si>
  <si>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</si>
  <si>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</si>
  <si>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</si>
  <si>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</si>
  <si>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</si>
  <si>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</si>
  <si>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</si>
  <si>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</si>
  <si>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</si>
  <si>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</si>
  <si>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</si>
  <si>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</si>
  <si>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</si>
  <si>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</si>
  <si>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</si>
  <si>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</si>
  <si>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</si>
  <si>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</si>
  <si>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</si>
  <si>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</si>
  <si>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</si>
  <si>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</si>
  <si>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</si>
  <si>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</si>
  <si>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</si>
  <si>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</si>
  <si>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</si>
  <si>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</si>
  <si>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</si>
  <si>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</si>
  <si>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</si>
  <si>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</si>
  <si>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</si>
  <si>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</si>
  <si>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</si>
  <si>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</si>
  <si>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</si>
  <si>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</si>
  <si>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</si>
  <si>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</si>
  <si>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</si>
  <si>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</si>
  <si>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</si>
  <si>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</si>
  <si>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</si>
  <si>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</si>
  <si>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</si>
  <si>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</si>
  <si>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</si>
  <si>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</si>
  <si>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</si>
  <si>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</si>
  <si>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</si>
  <si>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</si>
  <si>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</si>
  <si>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</si>
  <si>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</si>
  <si>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</si>
  <si>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</si>
  <si>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</si>
  <si>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</si>
  <si>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</si>
  <si>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</si>
  <si>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</si>
  <si>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</si>
  <si>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</si>
  <si>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</si>
  <si>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</si>
  <si>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</si>
  <si>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</si>
  <si>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</si>
  <si>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</si>
  <si>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</si>
  <si>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</si>
  <si>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</si>
  <si>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</si>
  <si>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</si>
  <si>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</si>
  <si>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</si>
  <si>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</si>
  <si>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</si>
  <si>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</si>
  <si>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</si>
  <si>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</si>
  <si>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</si>
  <si>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</si>
  <si>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</si>
  <si>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</si>
  <si>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</si>
  <si>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</si>
  <si>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</si>
  <si>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</si>
  <si>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</si>
  <si>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</si>
  <si>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</si>
  <si>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</si>
  <si>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</si>
  <si>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</si>
  <si>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</si>
  <si>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</si>
  <si>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</si>
  <si>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</si>
  <si>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</si>
  <si>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</si>
  <si>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</si>
  <si>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</si>
  <si>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</si>
  <si>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</si>
  <si>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</si>
  <si>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</si>
  <si>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</si>
  <si>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</si>
  <si>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</si>
  <si>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</si>
  <si>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</si>
  <si>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</si>
  <si>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</si>
  <si>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</si>
  <si>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</si>
  <si>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</si>
  <si>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</si>
  <si>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</si>
  <si>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</si>
  <si>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</si>
  <si>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</si>
  <si>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</si>
  <si>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</si>
  <si>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</si>
  <si>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</si>
  <si>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</si>
  <si>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</si>
  <si>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</si>
  <si>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</si>
  <si>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</si>
  <si>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</si>
  <si>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</si>
  <si>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</si>
  <si>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</si>
  <si>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</si>
  <si>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</si>
  <si>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</si>
  <si>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</si>
  <si>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</si>
  <si>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</si>
  <si>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</si>
  <si>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</si>
  <si>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</si>
  <si>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</si>
  <si>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</si>
  <si>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</si>
  <si>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</si>
  <si>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</si>
  <si>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</si>
  <si>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</si>
  <si>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</si>
  <si>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</si>
  <si>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</si>
  <si>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</si>
  <si>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</si>
  <si>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</si>
  <si>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</si>
  <si>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</si>
  <si>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</si>
  <si>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</si>
  <si>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</si>
  <si>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</si>
  <si>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</si>
  <si>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</si>
  <si>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</si>
  <si>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</si>
  <si>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</si>
  <si>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</si>
  <si>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</si>
  <si>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</si>
  <si>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</si>
  <si>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</si>
  <si>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</si>
  <si>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</si>
  <si>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</si>
  <si>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</si>
  <si>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</si>
  <si>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</si>
  <si>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</si>
  <si>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</si>
  <si>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</si>
  <si>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</si>
  <si>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</si>
  <si>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</si>
  <si>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</si>
  <si>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</si>
  <si>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</si>
  <si>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</si>
  <si>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</si>
  <si>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</si>
  <si>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</si>
  <si>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</si>
  <si>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</si>
  <si>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</si>
  <si>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</si>
  <si>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</si>
  <si>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</si>
  <si>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</si>
  <si>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</si>
  <si>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</si>
  <si>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</si>
  <si>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</si>
  <si>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</si>
  <si>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</si>
  <si>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</si>
  <si>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</si>
  <si>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</si>
  <si>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</si>
  <si>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</si>
  <si>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</si>
  <si>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</si>
  <si>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</si>
  <si>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</si>
  <si>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</si>
  <si>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</si>
  <si>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</si>
  <si>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</si>
  <si>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</si>
  <si>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</si>
  <si>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</si>
  <si>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</si>
  <si>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</si>
  <si>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</si>
  <si>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</si>
  <si>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</si>
  <si>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</si>
  <si>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</si>
  <si>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</si>
  <si>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</si>
  <si>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</si>
  <si>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</si>
  <si>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</si>
  <si>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</si>
  <si>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</si>
  <si>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</si>
  <si>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</si>
  <si>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</si>
  <si>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</si>
  <si>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</si>
  <si>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</si>
  <si>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</si>
  <si>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</si>
  <si>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</si>
  <si>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</si>
  <si>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</si>
  <si>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</si>
  <si>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</si>
  <si>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</si>
  <si>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</si>
  <si>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</si>
  <si>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</si>
  <si>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</si>
  <si>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</si>
  <si>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</si>
  <si>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</si>
  <si>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</si>
  <si>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</si>
  <si>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</si>
  <si>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</si>
  <si>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</si>
  <si>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</si>
  <si>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</si>
  <si>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</si>
  <si>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</si>
  <si>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</si>
  <si>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</si>
  <si>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</si>
  <si>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</si>
  <si>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</si>
  <si>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</si>
  <si>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</si>
  <si>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</si>
  <si>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</si>
  <si>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</si>
  <si>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</si>
  <si>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</si>
  <si>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</si>
  <si>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</si>
  <si>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</si>
  <si>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</si>
  <si>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</si>
  <si>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</si>
  <si>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</si>
  <si>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</si>
  <si>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</si>
  <si>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</si>
  <si>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</si>
  <si>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</si>
  <si>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</si>
  <si>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</si>
  <si>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</si>
  <si>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</si>
  <si>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</si>
  <si>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</si>
  <si>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</si>
  <si>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</si>
  <si>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</si>
  <si>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</si>
  <si>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</si>
  <si>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</si>
  <si>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</si>
  <si>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</si>
  <si>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</si>
  <si>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</si>
  <si>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</si>
  <si>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</si>
  <si>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</si>
  <si>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</si>
  <si>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</si>
  <si>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</si>
  <si>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</si>
  <si>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</si>
  <si>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</si>
  <si>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</si>
  <si>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</si>
  <si>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</si>
  <si>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</si>
  <si>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</si>
  <si>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</si>
  <si>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</si>
  <si>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</si>
  <si>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</si>
  <si>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</si>
  <si>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</si>
  <si>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</si>
  <si>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</si>
  <si>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</si>
  <si>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</si>
  <si>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</si>
  <si>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Գյումրի համայնքի ղեկավարի 2023 թ.-ի </t>
  </si>
  <si>
    <t>Հավելված 3</t>
  </si>
  <si>
    <t>Հավելված 4</t>
  </si>
  <si>
    <t xml:space="preserve">Հավելված </t>
  </si>
  <si>
    <t xml:space="preserve">                         փետրվարի    14-ի N   3-Ն որոշման </t>
  </si>
  <si>
    <t>Հավելված 2՝</t>
  </si>
  <si>
    <t xml:space="preserve">Հավելված </t>
  </si>
  <si>
    <t xml:space="preserve">                                  դեկտեմբերի 26-ի N 266 Ն որոշման </t>
  </si>
  <si>
    <t xml:space="preserve">                         փետրվարի 14 -ի N   3-Ն որոշման </t>
  </si>
  <si>
    <t>Հավելված ՝</t>
  </si>
  <si>
    <t xml:space="preserve">               դեկտեմբերի 26-ի N 266 Ն որոշման </t>
  </si>
  <si>
    <t xml:space="preserve">                         փետրվարի   14 -ի N 3- Ն որոշման </t>
  </si>
  <si>
    <t xml:space="preserve">Հավելված՝ </t>
  </si>
  <si>
    <t xml:space="preserve">                դեկտեմբերի 26-ի N 266 Ն որոշման </t>
  </si>
  <si>
    <t>Հավելված 6՝</t>
  </si>
  <si>
    <t xml:space="preserve">3-Ն  որոշման </t>
  </si>
  <si>
    <t xml:space="preserve">                      Գյումրի համայնքի ղեկավարի                                        2023 թվականի փետրվարի 14-ի 3-Ն որոշման</t>
  </si>
  <si>
    <t xml:space="preserve">                         փետրվարի      14 -ի N 3-Նորոշման </t>
  </si>
  <si>
    <t>Հավելված 5՝</t>
  </si>
  <si>
    <t xml:space="preserve">                   դեկտեմբերի 26-ի N 266 Ն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</si>
</sst>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2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13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9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118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1"/>
  <sheetViews>
    <sheetView tabSelected="1" view="pageBreakPreview" zoomScaleSheetLayoutView="100" workbookViewId="0">
      <selection activeCell="A6" sqref="A6:F6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6384" width="9.140625" style="90"/>
  </cols>
  <sheetData>
    <row r="1" spans="1:10" x14ac:dyDescent="0.25">
      <c r="C1" s="203"/>
      <c r="G1" s="288" t="s">
        <v>1028</v>
      </c>
      <c r="H1" s="288"/>
      <c r="I1" s="288"/>
      <c r="J1" s="288"/>
    </row>
    <row r="2" spans="1:10" x14ac:dyDescent="0.25">
      <c r="G2" s="289" t="s">
        <v>610</v>
      </c>
      <c r="H2" s="289"/>
      <c r="I2" s="289"/>
      <c r="J2" s="289"/>
    </row>
    <row r="3" spans="1:10" x14ac:dyDescent="0.25">
      <c r="G3" s="289" t="s">
        <v>867</v>
      </c>
      <c r="H3" s="289"/>
      <c r="I3" s="289"/>
      <c r="J3" s="289"/>
    </row>
    <row r="4" spans="1:10" x14ac:dyDescent="0.25">
      <c r="G4" s="285" t="s">
        <v>1044</v>
      </c>
      <c r="H4" s="285"/>
      <c r="I4" s="285"/>
      <c r="J4" s="285"/>
    </row>
    <row r="5" spans="1:10" ht="20.25" x14ac:dyDescent="0.25">
      <c r="A5" s="276" t="s">
        <v>705</v>
      </c>
      <c r="B5" s="276"/>
      <c r="C5" s="276"/>
      <c r="D5" s="276"/>
      <c r="E5" s="276"/>
      <c r="F5" s="276"/>
      <c r="H5" s="90"/>
      <c r="I5" s="90"/>
    </row>
    <row r="6" spans="1:10" ht="20.25" x14ac:dyDescent="0.25">
      <c r="A6" s="276" t="s">
        <v>706</v>
      </c>
      <c r="B6" s="276"/>
      <c r="C6" s="276"/>
      <c r="D6" s="276"/>
      <c r="E6" s="276"/>
      <c r="F6" s="276"/>
      <c r="H6" s="90"/>
      <c r="I6" s="90"/>
    </row>
    <row r="7" spans="1:10" ht="14.25" thickBot="1" x14ac:dyDescent="0.3">
      <c r="A7" s="90"/>
      <c r="C7" s="90"/>
      <c r="E7" s="90"/>
      <c r="F7" s="90"/>
      <c r="H7" s="90"/>
      <c r="I7" s="141" t="s">
        <v>763</v>
      </c>
      <c r="J7" s="141"/>
    </row>
    <row r="8" spans="1:10" ht="43.5" thickBot="1" x14ac:dyDescent="0.3">
      <c r="A8" s="246"/>
      <c r="B8" s="246"/>
      <c r="C8" s="273" t="s">
        <v>709</v>
      </c>
      <c r="D8" s="91" t="s">
        <v>707</v>
      </c>
      <c r="E8" s="91"/>
      <c r="F8" s="91"/>
      <c r="G8" s="277" t="s">
        <v>764</v>
      </c>
      <c r="H8" s="278"/>
      <c r="I8" s="278"/>
      <c r="J8" s="279"/>
    </row>
    <row r="9" spans="1:10" x14ac:dyDescent="0.25">
      <c r="A9" s="247" t="s">
        <v>143</v>
      </c>
      <c r="B9" s="247" t="s">
        <v>708</v>
      </c>
      <c r="C9" s="274"/>
      <c r="D9" s="280" t="s">
        <v>373</v>
      </c>
      <c r="E9" s="92" t="s">
        <v>154</v>
      </c>
      <c r="G9" s="282" t="s">
        <v>372</v>
      </c>
      <c r="H9" s="283"/>
      <c r="I9" s="283"/>
      <c r="J9" s="284"/>
    </row>
    <row r="10" spans="1:10" ht="27.75" thickBot="1" x14ac:dyDescent="0.3">
      <c r="A10" s="248"/>
      <c r="B10" s="248"/>
      <c r="C10" s="275"/>
      <c r="D10" s="281"/>
      <c r="E10" s="77" t="s">
        <v>374</v>
      </c>
      <c r="F10" s="78" t="s">
        <v>375</v>
      </c>
      <c r="G10" s="79">
        <v>1</v>
      </c>
      <c r="H10" s="79">
        <v>2</v>
      </c>
      <c r="I10" s="79">
        <v>3</v>
      </c>
      <c r="J10" s="79">
        <v>4</v>
      </c>
    </row>
    <row r="11" spans="1:10" s="92" customFormat="1" x14ac:dyDescent="0.25">
      <c r="A11" s="142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</row>
    <row r="12" spans="1:10" ht="34.5" x14ac:dyDescent="0.25">
      <c r="A12" s="202">
        <v>1000</v>
      </c>
      <c r="B12" s="93" t="s">
        <v>752</v>
      </c>
      <c r="C12" s="79"/>
      <c r="D12" s="88">
        <f t="shared" ref="D12:J12" si="0">SUM(D13,D53,D72)</f>
        <v>5073633.6920000007</v>
      </c>
      <c r="E12" s="88">
        <f t="shared" si="0"/>
        <v>4556841.3920000009</v>
      </c>
      <c r="F12" s="88">
        <f t="shared" si="0"/>
        <v>863677</v>
      </c>
      <c r="G12" s="81">
        <f t="shared" si="0"/>
        <v>1648463.0777936508</v>
      </c>
      <c r="H12" s="81">
        <f t="shared" si="0"/>
        <v>2779773.8555873018</v>
      </c>
      <c r="I12" s="81">
        <f t="shared" si="0"/>
        <v>3918894.203587302</v>
      </c>
      <c r="J12" s="81">
        <f t="shared" si="0"/>
        <v>5073633.6920000007</v>
      </c>
    </row>
    <row r="13" spans="1:10" s="260" customFormat="1" ht="42.75" x14ac:dyDescent="0.25">
      <c r="A13" s="202">
        <v>1100</v>
      </c>
      <c r="B13" s="86" t="s">
        <v>848</v>
      </c>
      <c r="C13" s="144">
        <v>7100</v>
      </c>
      <c r="D13" s="88">
        <f>SUM(D14,D18,D20,D43,D47)</f>
        <v>1249045.4060000002</v>
      </c>
      <c r="E13" s="88">
        <f>SUM(E14,E18,E20,E43,E47)</f>
        <v>1249045.4060000002</v>
      </c>
      <c r="F13" s="88" t="s">
        <v>0</v>
      </c>
      <c r="G13" s="88">
        <f>SUM(G14,G18,G20,G43,G47)</f>
        <v>307304.82211111108</v>
      </c>
      <c r="H13" s="88">
        <f>SUM(H14,H18,H20,H43,H47)</f>
        <v>614609.64422222215</v>
      </c>
      <c r="I13" s="88">
        <f>SUM(I14,I18,I20,I43,I47)</f>
        <v>926870.99572222214</v>
      </c>
      <c r="J13" s="88">
        <f>SUM(J14,J18,J20,J43,J47)</f>
        <v>1249045.4060000002</v>
      </c>
    </row>
    <row r="14" spans="1:10" s="260" customFormat="1" ht="28.5" x14ac:dyDescent="0.25">
      <c r="A14" s="202">
        <v>1110</v>
      </c>
      <c r="B14" s="86" t="s">
        <v>847</v>
      </c>
      <c r="C14" s="144">
        <v>7131</v>
      </c>
      <c r="D14" s="88">
        <f>SUM(D15,D16,D17)</f>
        <v>212310.76500000001</v>
      </c>
      <c r="E14" s="88">
        <f>SUM(E15,E16,E17)</f>
        <v>212310.76500000001</v>
      </c>
      <c r="F14" s="88" t="s">
        <v>0</v>
      </c>
      <c r="G14" s="88">
        <f>SUM(G15,G16,G17)</f>
        <v>52235.188214285714</v>
      </c>
      <c r="H14" s="88">
        <f>SUM(H15,H16,H17)</f>
        <v>104470.37642857143</v>
      </c>
      <c r="I14" s="88">
        <f>SUM(I15,I16,I17)</f>
        <v>157548.06767857142</v>
      </c>
      <c r="J14" s="88">
        <f>SUM(J15,J16,J17)</f>
        <v>212310.76500000001</v>
      </c>
    </row>
    <row r="15" spans="1:10" ht="40.5" x14ac:dyDescent="0.25">
      <c r="A15" s="202">
        <v>1111</v>
      </c>
      <c r="B15" s="83" t="s">
        <v>849</v>
      </c>
      <c r="C15" s="79"/>
      <c r="D15" s="146">
        <f>E15</f>
        <v>0</v>
      </c>
      <c r="E15" s="146">
        <v>0</v>
      </c>
      <c r="F15" s="146" t="s">
        <v>0</v>
      </c>
      <c r="G15" s="146">
        <f>+D15/252*62</f>
        <v>0</v>
      </c>
      <c r="H15" s="146">
        <f>+D15/252*124</f>
        <v>0</v>
      </c>
      <c r="I15" s="146">
        <f>+D15/252*187</f>
        <v>0</v>
      </c>
      <c r="J15" s="146">
        <f>+D15</f>
        <v>0</v>
      </c>
    </row>
    <row r="16" spans="1:10" ht="27" x14ac:dyDescent="0.25">
      <c r="A16" s="202">
        <v>1112</v>
      </c>
      <c r="B16" s="83" t="s">
        <v>710</v>
      </c>
      <c r="C16" s="79"/>
      <c r="D16" s="146">
        <f>E16</f>
        <v>0</v>
      </c>
      <c r="E16" s="146">
        <v>0</v>
      </c>
      <c r="F16" s="146" t="s">
        <v>0</v>
      </c>
      <c r="G16" s="146">
        <f>+D16/252*62</f>
        <v>0</v>
      </c>
      <c r="H16" s="146">
        <f>+D16/252*124</f>
        <v>0</v>
      </c>
      <c r="I16" s="146">
        <f>+D16/252*187</f>
        <v>0</v>
      </c>
      <c r="J16" s="146">
        <f>+D16</f>
        <v>0</v>
      </c>
    </row>
    <row r="17" spans="1:10" x14ac:dyDescent="0.25">
      <c r="A17" s="202">
        <v>1113</v>
      </c>
      <c r="B17" s="138" t="s">
        <v>839</v>
      </c>
      <c r="C17" s="79"/>
      <c r="D17" s="146">
        <f>E17</f>
        <v>212310.76500000001</v>
      </c>
      <c r="E17" s="146">
        <v>212310.76500000001</v>
      </c>
      <c r="F17" s="146" t="s">
        <v>0</v>
      </c>
      <c r="G17" s="146">
        <f>+D17/252*62</f>
        <v>52235.188214285714</v>
      </c>
      <c r="H17" s="146">
        <f>+D17/252*124</f>
        <v>104470.37642857143</v>
      </c>
      <c r="I17" s="146">
        <f>+D17/252*187</f>
        <v>157548.06767857142</v>
      </c>
      <c r="J17" s="146">
        <f>+D17</f>
        <v>212310.76500000001</v>
      </c>
    </row>
    <row r="18" spans="1:10" s="260" customFormat="1" ht="14.25" x14ac:dyDescent="0.25">
      <c r="A18" s="202">
        <v>1120</v>
      </c>
      <c r="B18" s="86" t="s">
        <v>711</v>
      </c>
      <c r="C18" s="144">
        <v>7136</v>
      </c>
      <c r="D18" s="88">
        <f>SUM(D19)</f>
        <v>864469.74699999997</v>
      </c>
      <c r="E18" s="88">
        <f>SUM(E19)</f>
        <v>864469.74699999997</v>
      </c>
      <c r="F18" s="88" t="s">
        <v>0</v>
      </c>
      <c r="G18" s="82">
        <f>SUM(G19)</f>
        <v>212687.00124603172</v>
      </c>
      <c r="H18" s="82">
        <f>SUM(H19)</f>
        <v>425374.00249206345</v>
      </c>
      <c r="I18" s="82">
        <f>SUM(I19)</f>
        <v>641491.43924206344</v>
      </c>
      <c r="J18" s="82">
        <f>SUM(J19)</f>
        <v>864469.74699999997</v>
      </c>
    </row>
    <row r="19" spans="1:10" ht="40.5" x14ac:dyDescent="0.25">
      <c r="A19" s="202">
        <v>1121</v>
      </c>
      <c r="B19" s="83" t="s">
        <v>753</v>
      </c>
      <c r="C19" s="79"/>
      <c r="D19" s="146">
        <f>E19</f>
        <v>864469.74699999997</v>
      </c>
      <c r="E19" s="146">
        <v>864469.74699999997</v>
      </c>
      <c r="F19" s="146" t="s">
        <v>0</v>
      </c>
      <c r="G19" s="146">
        <f>+D19/252*62</f>
        <v>212687.00124603172</v>
      </c>
      <c r="H19" s="146">
        <f>+D19/252*124</f>
        <v>425374.00249206345</v>
      </c>
      <c r="I19" s="146">
        <f>+D19/252*187</f>
        <v>641491.43924206344</v>
      </c>
      <c r="J19" s="146">
        <f>+D19</f>
        <v>864469.74699999997</v>
      </c>
    </row>
    <row r="20" spans="1:10" s="260" customFormat="1" ht="42.75" x14ac:dyDescent="0.25">
      <c r="A20" s="202">
        <v>1130</v>
      </c>
      <c r="B20" s="86" t="s">
        <v>712</v>
      </c>
      <c r="C20" s="144">
        <v>7145</v>
      </c>
      <c r="D20" s="88">
        <f>SUM(D21)</f>
        <v>124764.894</v>
      </c>
      <c r="E20" s="88">
        <f>SUM(E21)</f>
        <v>124764.894</v>
      </c>
      <c r="F20" s="88" t="s">
        <v>0</v>
      </c>
      <c r="G20" s="82">
        <f>SUM(G21)</f>
        <v>30696.124714285714</v>
      </c>
      <c r="H20" s="82">
        <f>SUM(H21)</f>
        <v>61392.249428571427</v>
      </c>
      <c r="I20" s="82">
        <f>SUM(I21)</f>
        <v>92583.472928571427</v>
      </c>
      <c r="J20" s="82">
        <f>SUM(J21)</f>
        <v>124764.894</v>
      </c>
    </row>
    <row r="21" spans="1:10" ht="67.5" x14ac:dyDescent="0.25">
      <c r="A21" s="202">
        <v>11301</v>
      </c>
      <c r="B21" s="83" t="s">
        <v>850</v>
      </c>
      <c r="C21" s="79">
        <v>7145</v>
      </c>
      <c r="D21" s="146">
        <f>D22+D25+D26+D27+D28+D29+D30+D31+D32+D33+D34+D35+D36+D37+D38+D39+D40+D41+D42</f>
        <v>124764.894</v>
      </c>
      <c r="E21" s="146">
        <f>E22+E25+E26+E27+E28+E29+E30+E31+E32+E33+E34+E35+E36+E37+E38+E39+E40+E41+E42</f>
        <v>124764.894</v>
      </c>
      <c r="F21" s="146" t="s">
        <v>0</v>
      </c>
      <c r="G21" s="146">
        <f>G22+G25+G26+G27+G28+G29+G30+G31+G32+G33+G34+G35+G36+G37+G38+G39+G40+G41+G42</f>
        <v>30696.124714285714</v>
      </c>
      <c r="H21" s="146">
        <f>H22+H25+H26+H27+H28+H29+H30+H31+H32+H33+H34+H35+H36+H37+H38+H39+H40+H41+H42</f>
        <v>61392.249428571427</v>
      </c>
      <c r="I21" s="146">
        <f>I22+I25+I26+I27+I28+I29+I30+I31+I32+I33+I34+I35+I36+I37+I38+I39+I40+I41+I42</f>
        <v>92583.472928571427</v>
      </c>
      <c r="J21" s="146">
        <f>J22+J25+J26+J27+J28+J29+J30+J31+J32+J33+J34+J35+J36+J37+J38+J39+J40+J41+J42</f>
        <v>124764.894</v>
      </c>
    </row>
    <row r="22" spans="1:10" ht="54" x14ac:dyDescent="0.25">
      <c r="A22" s="202">
        <v>11302</v>
      </c>
      <c r="B22" s="83" t="s">
        <v>851</v>
      </c>
      <c r="C22" s="79"/>
      <c r="D22" s="146">
        <f>SUM(D23:D24)</f>
        <v>10625</v>
      </c>
      <c r="E22" s="146">
        <f>SUM(E23:E24)</f>
        <v>10625</v>
      </c>
      <c r="F22" s="146" t="s">
        <v>0</v>
      </c>
      <c r="G22" s="146">
        <f t="shared" ref="G22:G42" si="1">+D22/252*62</f>
        <v>2614.0873015873017</v>
      </c>
      <c r="H22" s="146">
        <f t="shared" ref="H22:H42" si="2">+D22/252*124</f>
        <v>5228.1746031746034</v>
      </c>
      <c r="I22" s="146">
        <f t="shared" ref="I22:I42" si="3">+D22/252*187</f>
        <v>7884.4246031746025</v>
      </c>
      <c r="J22" s="146">
        <f t="shared" ref="J22:J42" si="4">+D22</f>
        <v>10625</v>
      </c>
    </row>
    <row r="23" spans="1:10" ht="27" x14ac:dyDescent="0.25">
      <c r="A23" s="202">
        <v>113021</v>
      </c>
      <c r="B23" s="83" t="s">
        <v>852</v>
      </c>
      <c r="C23" s="79"/>
      <c r="D23" s="146">
        <f>E23</f>
        <v>10625</v>
      </c>
      <c r="E23" s="146">
        <v>10625</v>
      </c>
      <c r="F23" s="146" t="s">
        <v>0</v>
      </c>
      <c r="G23" s="146">
        <f t="shared" si="1"/>
        <v>2614.0873015873017</v>
      </c>
      <c r="H23" s="146">
        <f t="shared" si="2"/>
        <v>5228.1746031746034</v>
      </c>
      <c r="I23" s="146">
        <f t="shared" si="3"/>
        <v>7884.4246031746025</v>
      </c>
      <c r="J23" s="146">
        <f t="shared" si="4"/>
        <v>10625</v>
      </c>
    </row>
    <row r="24" spans="1:10" x14ac:dyDescent="0.25">
      <c r="A24" s="202">
        <v>113022</v>
      </c>
      <c r="B24" s="89" t="s">
        <v>713</v>
      </c>
      <c r="C24" s="79"/>
      <c r="D24" s="146">
        <f>E24</f>
        <v>0</v>
      </c>
      <c r="E24" s="146"/>
      <c r="F24" s="146" t="s">
        <v>0</v>
      </c>
      <c r="G24" s="146">
        <f t="shared" si="1"/>
        <v>0</v>
      </c>
      <c r="H24" s="146">
        <f t="shared" si="2"/>
        <v>0</v>
      </c>
      <c r="I24" s="146">
        <f t="shared" si="3"/>
        <v>0</v>
      </c>
      <c r="J24" s="146">
        <f t="shared" si="4"/>
        <v>0</v>
      </c>
    </row>
    <row r="25" spans="1:10" ht="94.5" x14ac:dyDescent="0.25">
      <c r="A25" s="202">
        <v>11303</v>
      </c>
      <c r="B25" s="83" t="s">
        <v>651</v>
      </c>
      <c r="C25" s="79"/>
      <c r="D25" s="146">
        <f>E25</f>
        <v>84</v>
      </c>
      <c r="E25" s="146">
        <v>84</v>
      </c>
      <c r="F25" s="146" t="s">
        <v>0</v>
      </c>
      <c r="G25" s="146">
        <f t="shared" si="1"/>
        <v>20.666666666666664</v>
      </c>
      <c r="H25" s="146">
        <f t="shared" si="2"/>
        <v>41.333333333333329</v>
      </c>
      <c r="I25" s="146">
        <f t="shared" si="3"/>
        <v>62.333333333333329</v>
      </c>
      <c r="J25" s="146">
        <f t="shared" si="4"/>
        <v>84</v>
      </c>
    </row>
    <row r="26" spans="1:10" ht="40.5" x14ac:dyDescent="0.25">
      <c r="A26" s="202">
        <v>11304</v>
      </c>
      <c r="B26" s="83" t="s">
        <v>652</v>
      </c>
      <c r="C26" s="79"/>
      <c r="D26" s="146">
        <f>SUM(E26:F26)</f>
        <v>35</v>
      </c>
      <c r="E26" s="146">
        <v>35</v>
      </c>
      <c r="F26" s="146" t="s">
        <v>0</v>
      </c>
      <c r="G26" s="146">
        <f t="shared" si="1"/>
        <v>8.6111111111111107</v>
      </c>
      <c r="H26" s="146">
        <f t="shared" si="2"/>
        <v>17.222222222222221</v>
      </c>
      <c r="I26" s="146">
        <f t="shared" si="3"/>
        <v>25.972222222222225</v>
      </c>
      <c r="J26" s="146">
        <f t="shared" si="4"/>
        <v>35</v>
      </c>
    </row>
    <row r="27" spans="1:10" ht="54" x14ac:dyDescent="0.25">
      <c r="A27" s="202">
        <v>11305</v>
      </c>
      <c r="B27" s="83" t="s">
        <v>653</v>
      </c>
      <c r="C27" s="79"/>
      <c r="D27" s="146">
        <f t="shared" ref="D27:D42" si="5">E27</f>
        <v>15600</v>
      </c>
      <c r="E27" s="146">
        <v>15600</v>
      </c>
      <c r="F27" s="146" t="s">
        <v>0</v>
      </c>
      <c r="G27" s="146">
        <f t="shared" si="1"/>
        <v>3838.0952380952381</v>
      </c>
      <c r="H27" s="146">
        <f t="shared" si="2"/>
        <v>7676.1904761904761</v>
      </c>
      <c r="I27" s="146">
        <f t="shared" si="3"/>
        <v>11576.190476190477</v>
      </c>
      <c r="J27" s="146">
        <f t="shared" si="4"/>
        <v>15600</v>
      </c>
    </row>
    <row r="28" spans="1:10" ht="108" x14ac:dyDescent="0.25">
      <c r="A28" s="202">
        <v>11306</v>
      </c>
      <c r="B28" s="83" t="s">
        <v>654</v>
      </c>
      <c r="C28" s="79"/>
      <c r="D28" s="146">
        <f t="shared" si="5"/>
        <v>2160</v>
      </c>
      <c r="E28" s="146">
        <v>2160</v>
      </c>
      <c r="F28" s="146" t="s">
        <v>0</v>
      </c>
      <c r="G28" s="146">
        <f t="shared" si="1"/>
        <v>531.42857142857144</v>
      </c>
      <c r="H28" s="146">
        <f t="shared" si="2"/>
        <v>1062.8571428571429</v>
      </c>
      <c r="I28" s="146">
        <f t="shared" si="3"/>
        <v>1602.8571428571429</v>
      </c>
      <c r="J28" s="146">
        <f t="shared" si="4"/>
        <v>2160</v>
      </c>
    </row>
    <row r="29" spans="1:10" ht="54" x14ac:dyDescent="0.25">
      <c r="A29" s="202">
        <v>11307</v>
      </c>
      <c r="B29" s="83" t="s">
        <v>655</v>
      </c>
      <c r="C29" s="79"/>
      <c r="D29" s="146">
        <f t="shared" si="5"/>
        <v>1900</v>
      </c>
      <c r="E29" s="146">
        <v>1900</v>
      </c>
      <c r="F29" s="146" t="s">
        <v>0</v>
      </c>
      <c r="G29" s="146">
        <f t="shared" si="1"/>
        <v>467.46031746031747</v>
      </c>
      <c r="H29" s="146">
        <f t="shared" si="2"/>
        <v>934.92063492063494</v>
      </c>
      <c r="I29" s="146">
        <f t="shared" si="3"/>
        <v>1409.9206349206349</v>
      </c>
      <c r="J29" s="146">
        <f t="shared" si="4"/>
        <v>1900</v>
      </c>
    </row>
    <row r="30" spans="1:10" ht="40.5" x14ac:dyDescent="0.25">
      <c r="A30" s="202">
        <v>11308</v>
      </c>
      <c r="B30" s="83" t="s">
        <v>656</v>
      </c>
      <c r="C30" s="79"/>
      <c r="D30" s="146">
        <f t="shared" si="5"/>
        <v>29760</v>
      </c>
      <c r="E30" s="146">
        <v>29760</v>
      </c>
      <c r="F30" s="146" t="s">
        <v>0</v>
      </c>
      <c r="G30" s="146">
        <f t="shared" si="1"/>
        <v>7321.9047619047624</v>
      </c>
      <c r="H30" s="146">
        <f t="shared" si="2"/>
        <v>14643.809523809525</v>
      </c>
      <c r="I30" s="146">
        <f t="shared" si="3"/>
        <v>22083.809523809527</v>
      </c>
      <c r="J30" s="146">
        <f t="shared" si="4"/>
        <v>29760</v>
      </c>
    </row>
    <row r="31" spans="1:10" ht="27" x14ac:dyDescent="0.25">
      <c r="A31" s="202">
        <v>11309</v>
      </c>
      <c r="B31" s="83" t="s">
        <v>657</v>
      </c>
      <c r="C31" s="79"/>
      <c r="D31" s="146">
        <f t="shared" si="5"/>
        <v>4139.0940000000001</v>
      </c>
      <c r="E31" s="146">
        <v>4139.0940000000001</v>
      </c>
      <c r="F31" s="146" t="s">
        <v>0</v>
      </c>
      <c r="G31" s="146">
        <f t="shared" si="1"/>
        <v>1018.3485238095238</v>
      </c>
      <c r="H31" s="146">
        <f t="shared" si="2"/>
        <v>2036.6970476190477</v>
      </c>
      <c r="I31" s="146">
        <f t="shared" si="3"/>
        <v>3071.4705476190475</v>
      </c>
      <c r="J31" s="146">
        <f t="shared" si="4"/>
        <v>4139.0940000000001</v>
      </c>
    </row>
    <row r="32" spans="1:10" ht="67.5" x14ac:dyDescent="0.25">
      <c r="A32" s="202">
        <v>11310</v>
      </c>
      <c r="B32" s="83" t="s">
        <v>714</v>
      </c>
      <c r="C32" s="79"/>
      <c r="D32" s="146">
        <f t="shared" si="5"/>
        <v>3000</v>
      </c>
      <c r="E32" s="146">
        <v>3000</v>
      </c>
      <c r="F32" s="146" t="s">
        <v>0</v>
      </c>
      <c r="G32" s="146">
        <f t="shared" si="1"/>
        <v>738.09523809523807</v>
      </c>
      <c r="H32" s="146">
        <f t="shared" si="2"/>
        <v>1476.1904761904761</v>
      </c>
      <c r="I32" s="146">
        <f t="shared" si="3"/>
        <v>2226.1904761904761</v>
      </c>
      <c r="J32" s="146">
        <f t="shared" si="4"/>
        <v>3000</v>
      </c>
    </row>
    <row r="33" spans="1:10" ht="40.5" x14ac:dyDescent="0.25">
      <c r="A33" s="202">
        <v>11311</v>
      </c>
      <c r="B33" s="83" t="s">
        <v>658</v>
      </c>
      <c r="C33" s="79"/>
      <c r="D33" s="146">
        <f t="shared" si="5"/>
        <v>4096.8</v>
      </c>
      <c r="E33" s="146">
        <v>4096.8</v>
      </c>
      <c r="F33" s="146" t="s">
        <v>0</v>
      </c>
      <c r="G33" s="146">
        <f t="shared" si="1"/>
        <v>1007.9428571428571</v>
      </c>
      <c r="H33" s="146">
        <f t="shared" si="2"/>
        <v>2015.8857142857141</v>
      </c>
      <c r="I33" s="146">
        <f t="shared" si="3"/>
        <v>3040.0857142857139</v>
      </c>
      <c r="J33" s="146">
        <f t="shared" si="4"/>
        <v>4096.8</v>
      </c>
    </row>
    <row r="34" spans="1:10" ht="54" x14ac:dyDescent="0.25">
      <c r="A34" s="202">
        <v>11312</v>
      </c>
      <c r="B34" s="83" t="s">
        <v>715</v>
      </c>
      <c r="C34" s="79"/>
      <c r="D34" s="146">
        <f t="shared" si="5"/>
        <v>2250</v>
      </c>
      <c r="E34" s="146">
        <v>2250</v>
      </c>
      <c r="F34" s="146" t="s">
        <v>0</v>
      </c>
      <c r="G34" s="146">
        <f t="shared" si="1"/>
        <v>553.57142857142856</v>
      </c>
      <c r="H34" s="146">
        <f t="shared" si="2"/>
        <v>1107.1428571428571</v>
      </c>
      <c r="I34" s="146">
        <f t="shared" si="3"/>
        <v>1669.6428571428571</v>
      </c>
      <c r="J34" s="146">
        <f t="shared" si="4"/>
        <v>2250</v>
      </c>
    </row>
    <row r="35" spans="1:10" ht="27" x14ac:dyDescent="0.25">
      <c r="A35" s="202">
        <v>11313</v>
      </c>
      <c r="B35" s="83" t="s">
        <v>716</v>
      </c>
      <c r="C35" s="79"/>
      <c r="D35" s="146">
        <f t="shared" si="5"/>
        <v>49275</v>
      </c>
      <c r="E35" s="146">
        <v>49275</v>
      </c>
      <c r="F35" s="146" t="s">
        <v>0</v>
      </c>
      <c r="G35" s="146">
        <f t="shared" si="1"/>
        <v>12123.214285714284</v>
      </c>
      <c r="H35" s="146">
        <f t="shared" si="2"/>
        <v>24246.428571428569</v>
      </c>
      <c r="I35" s="146">
        <f t="shared" si="3"/>
        <v>36565.178571428572</v>
      </c>
      <c r="J35" s="146">
        <f t="shared" si="4"/>
        <v>49275</v>
      </c>
    </row>
    <row r="36" spans="1:10" ht="81" x14ac:dyDescent="0.25">
      <c r="A36" s="202">
        <v>11314</v>
      </c>
      <c r="B36" s="83" t="s">
        <v>659</v>
      </c>
      <c r="C36" s="79"/>
      <c r="D36" s="146">
        <f t="shared" si="5"/>
        <v>400</v>
      </c>
      <c r="E36" s="146">
        <v>400</v>
      </c>
      <c r="F36" s="146" t="s">
        <v>0</v>
      </c>
      <c r="G36" s="146">
        <f t="shared" si="1"/>
        <v>98.412698412698404</v>
      </c>
      <c r="H36" s="146">
        <f t="shared" si="2"/>
        <v>196.82539682539681</v>
      </c>
      <c r="I36" s="146">
        <f t="shared" si="3"/>
        <v>296.82539682539681</v>
      </c>
      <c r="J36" s="146">
        <f t="shared" si="4"/>
        <v>400</v>
      </c>
    </row>
    <row r="37" spans="1:10" ht="54" x14ac:dyDescent="0.25">
      <c r="A37" s="202">
        <v>11315</v>
      </c>
      <c r="B37" s="83" t="s">
        <v>660</v>
      </c>
      <c r="C37" s="79"/>
      <c r="D37" s="146">
        <f t="shared" si="5"/>
        <v>140</v>
      </c>
      <c r="E37" s="146">
        <v>140</v>
      </c>
      <c r="F37" s="146" t="s">
        <v>0</v>
      </c>
      <c r="G37" s="146">
        <f t="shared" si="1"/>
        <v>34.444444444444443</v>
      </c>
      <c r="H37" s="146">
        <f t="shared" si="2"/>
        <v>68.888888888888886</v>
      </c>
      <c r="I37" s="146">
        <f t="shared" si="3"/>
        <v>103.8888888888889</v>
      </c>
      <c r="J37" s="146">
        <f t="shared" si="4"/>
        <v>140</v>
      </c>
    </row>
    <row r="38" spans="1:10" ht="67.5" x14ac:dyDescent="0.25">
      <c r="A38" s="202">
        <v>11316</v>
      </c>
      <c r="B38" s="83" t="s">
        <v>661</v>
      </c>
      <c r="C38" s="79"/>
      <c r="D38" s="146">
        <f t="shared" si="5"/>
        <v>500</v>
      </c>
      <c r="E38" s="146">
        <v>500</v>
      </c>
      <c r="F38" s="146" t="s">
        <v>0</v>
      </c>
      <c r="G38" s="146">
        <f t="shared" si="1"/>
        <v>123.01587301587301</v>
      </c>
      <c r="H38" s="146">
        <f t="shared" si="2"/>
        <v>246.03174603174602</v>
      </c>
      <c r="I38" s="146">
        <f t="shared" si="3"/>
        <v>371.03174603174602</v>
      </c>
      <c r="J38" s="146">
        <f t="shared" si="4"/>
        <v>500</v>
      </c>
    </row>
    <row r="39" spans="1:10" ht="40.5" x14ac:dyDescent="0.25">
      <c r="A39" s="202">
        <v>11317</v>
      </c>
      <c r="B39" s="83" t="s">
        <v>662</v>
      </c>
      <c r="C39" s="79"/>
      <c r="D39" s="146">
        <f t="shared" si="5"/>
        <v>0</v>
      </c>
      <c r="E39" s="146">
        <v>0</v>
      </c>
      <c r="F39" s="146" t="s">
        <v>0</v>
      </c>
      <c r="G39" s="146">
        <f t="shared" si="1"/>
        <v>0</v>
      </c>
      <c r="H39" s="146">
        <f t="shared" si="2"/>
        <v>0</v>
      </c>
      <c r="I39" s="146">
        <f t="shared" si="3"/>
        <v>0</v>
      </c>
      <c r="J39" s="146">
        <f t="shared" si="4"/>
        <v>0</v>
      </c>
    </row>
    <row r="40" spans="1:10" ht="40.5" x14ac:dyDescent="0.25">
      <c r="A40" s="202">
        <v>11318</v>
      </c>
      <c r="B40" s="83" t="s">
        <v>663</v>
      </c>
      <c r="C40" s="79"/>
      <c r="D40" s="146">
        <f t="shared" si="5"/>
        <v>100</v>
      </c>
      <c r="E40" s="146">
        <v>100</v>
      </c>
      <c r="F40" s="146" t="s">
        <v>0</v>
      </c>
      <c r="G40" s="146">
        <f t="shared" si="1"/>
        <v>24.603174603174601</v>
      </c>
      <c r="H40" s="146">
        <f t="shared" si="2"/>
        <v>49.206349206349202</v>
      </c>
      <c r="I40" s="146">
        <f t="shared" si="3"/>
        <v>74.206349206349202</v>
      </c>
      <c r="J40" s="146">
        <f t="shared" si="4"/>
        <v>100</v>
      </c>
    </row>
    <row r="41" spans="1:10" ht="40.5" x14ac:dyDescent="0.25">
      <c r="A41" s="202">
        <v>11319</v>
      </c>
      <c r="B41" s="83" t="s">
        <v>1019</v>
      </c>
      <c r="C41" s="79"/>
      <c r="D41" s="146">
        <f t="shared" si="5"/>
        <v>700</v>
      </c>
      <c r="E41" s="146">
        <v>700</v>
      </c>
      <c r="F41" s="146" t="s">
        <v>0</v>
      </c>
      <c r="G41" s="146">
        <f t="shared" si="1"/>
        <v>172.22222222222223</v>
      </c>
      <c r="H41" s="146">
        <f t="shared" si="2"/>
        <v>344.44444444444446</v>
      </c>
      <c r="I41" s="146">
        <f t="shared" si="3"/>
        <v>519.44444444444446</v>
      </c>
      <c r="J41" s="146">
        <f t="shared" si="4"/>
        <v>700</v>
      </c>
    </row>
    <row r="42" spans="1:10" x14ac:dyDescent="0.25">
      <c r="A42" s="202">
        <v>11320</v>
      </c>
      <c r="B42" s="83" t="s">
        <v>717</v>
      </c>
      <c r="C42" s="79"/>
      <c r="D42" s="146">
        <f t="shared" si="5"/>
        <v>0</v>
      </c>
      <c r="E42" s="146">
        <v>0</v>
      </c>
      <c r="F42" s="146" t="s">
        <v>0</v>
      </c>
      <c r="G42" s="146">
        <f t="shared" si="1"/>
        <v>0</v>
      </c>
      <c r="H42" s="146">
        <f t="shared" si="2"/>
        <v>0</v>
      </c>
      <c r="I42" s="146">
        <f t="shared" si="3"/>
        <v>0</v>
      </c>
      <c r="J42" s="146">
        <f t="shared" si="4"/>
        <v>0</v>
      </c>
    </row>
    <row r="43" spans="1:10" ht="42.75" x14ac:dyDescent="0.25">
      <c r="A43" s="143">
        <v>1150</v>
      </c>
      <c r="B43" s="86" t="s">
        <v>718</v>
      </c>
      <c r="C43" s="144">
        <v>7146</v>
      </c>
      <c r="D43" s="88">
        <f>SUM(D44)</f>
        <v>47500</v>
      </c>
      <c r="E43" s="88">
        <f>SUM(E44)</f>
        <v>47500</v>
      </c>
      <c r="F43" s="88" t="s">
        <v>0</v>
      </c>
      <c r="G43" s="88">
        <f>SUM(G44)</f>
        <v>11686.507936507936</v>
      </c>
      <c r="H43" s="88">
        <f>SUM(H44)</f>
        <v>23373.015873015873</v>
      </c>
      <c r="I43" s="88">
        <f>SUM(I44)</f>
        <v>35248.015873015873</v>
      </c>
      <c r="J43" s="88">
        <f>SUM(J44)</f>
        <v>47500</v>
      </c>
    </row>
    <row r="44" spans="1:10" ht="27" x14ac:dyDescent="0.25">
      <c r="A44" s="147">
        <v>1151</v>
      </c>
      <c r="B44" s="83" t="s">
        <v>853</v>
      </c>
      <c r="C44" s="79"/>
      <c r="D44" s="146">
        <f>SUM(D45,D46)</f>
        <v>47500</v>
      </c>
      <c r="E44" s="146">
        <f>SUM(E45,E46)</f>
        <v>47500</v>
      </c>
      <c r="F44" s="146" t="s">
        <v>0</v>
      </c>
      <c r="G44" s="146">
        <f>SUM(G45,G46)</f>
        <v>11686.507936507936</v>
      </c>
      <c r="H44" s="146">
        <f>SUM(H45,H46)</f>
        <v>23373.015873015873</v>
      </c>
      <c r="I44" s="146">
        <f>SUM(I45,I46)</f>
        <v>35248.015873015873</v>
      </c>
      <c r="J44" s="146">
        <f>SUM(J45,J46)</f>
        <v>47500</v>
      </c>
    </row>
    <row r="45" spans="1:10" s="260" customFormat="1" ht="108" x14ac:dyDescent="0.25">
      <c r="A45" s="147">
        <v>1152</v>
      </c>
      <c r="B45" s="83" t="s">
        <v>845</v>
      </c>
      <c r="C45" s="79"/>
      <c r="D45" s="146">
        <f>SUM(E45:F45)</f>
        <v>12500</v>
      </c>
      <c r="E45" s="146">
        <v>12500</v>
      </c>
      <c r="F45" s="146" t="s">
        <v>0</v>
      </c>
      <c r="G45" s="146">
        <f>+D45/252*62</f>
        <v>3075.3968253968251</v>
      </c>
      <c r="H45" s="146">
        <f>+D45/252*124</f>
        <v>6150.7936507936502</v>
      </c>
      <c r="I45" s="146">
        <f>+D45/252*187</f>
        <v>9275.7936507936502</v>
      </c>
      <c r="J45" s="146">
        <f>+D45</f>
        <v>12500</v>
      </c>
    </row>
    <row r="46" spans="1:10" ht="94.5" x14ac:dyDescent="0.25">
      <c r="A46" s="79">
        <v>1153</v>
      </c>
      <c r="B46" s="83" t="s">
        <v>719</v>
      </c>
      <c r="C46" s="79"/>
      <c r="D46" s="146">
        <f>SUM(E46:F46)</f>
        <v>35000</v>
      </c>
      <c r="E46" s="146">
        <v>35000</v>
      </c>
      <c r="F46" s="146" t="s">
        <v>0</v>
      </c>
      <c r="G46" s="146">
        <f>+D46/252*62</f>
        <v>8611.1111111111113</v>
      </c>
      <c r="H46" s="146">
        <f>+D46/252*124</f>
        <v>17222.222222222223</v>
      </c>
      <c r="I46" s="146">
        <f>+D46/252*187</f>
        <v>25972.222222222223</v>
      </c>
      <c r="J46" s="146">
        <f>+D46</f>
        <v>35000</v>
      </c>
    </row>
    <row r="47" spans="1:10" ht="28.5" x14ac:dyDescent="0.25">
      <c r="A47" s="143">
        <v>1160</v>
      </c>
      <c r="B47" s="86" t="s">
        <v>720</v>
      </c>
      <c r="C47" s="144">
        <v>7161</v>
      </c>
      <c r="D47" s="88">
        <f>SUM(D48,D52)</f>
        <v>0</v>
      </c>
      <c r="E47" s="88">
        <f>SUM(E48,E52)</f>
        <v>0</v>
      </c>
      <c r="F47" s="88" t="s">
        <v>0</v>
      </c>
      <c r="G47" s="88">
        <f>SUM(G48,G52)</f>
        <v>0</v>
      </c>
      <c r="H47" s="88">
        <f>SUM(H48,H52)</f>
        <v>0</v>
      </c>
      <c r="I47" s="88">
        <f>SUM(I48,I52)</f>
        <v>0</v>
      </c>
      <c r="J47" s="88">
        <f>SUM(J48,J52)</f>
        <v>0</v>
      </c>
    </row>
    <row r="48" spans="1:10" ht="67.5" x14ac:dyDescent="0.25">
      <c r="A48" s="147">
        <v>1161</v>
      </c>
      <c r="B48" s="83" t="s">
        <v>846</v>
      </c>
      <c r="C48" s="79"/>
      <c r="D48" s="146">
        <f>SUM(D49:D51)</f>
        <v>0</v>
      </c>
      <c r="E48" s="146">
        <f>SUM(E49:E51)</f>
        <v>0</v>
      </c>
      <c r="F48" s="146" t="s">
        <v>0</v>
      </c>
      <c r="G48" s="146">
        <f>+D48/252*62</f>
        <v>0</v>
      </c>
      <c r="H48" s="146">
        <f>+D48/252*124</f>
        <v>0</v>
      </c>
      <c r="I48" s="146">
        <f>+D48/252*187</f>
        <v>0</v>
      </c>
      <c r="J48" s="146">
        <f>+D48</f>
        <v>0</v>
      </c>
    </row>
    <row r="49" spans="1:10" s="260" customFormat="1" ht="27" x14ac:dyDescent="0.25">
      <c r="A49" s="149">
        <v>1162</v>
      </c>
      <c r="B49" s="83" t="s">
        <v>754</v>
      </c>
      <c r="C49" s="79"/>
      <c r="D49" s="146">
        <f>SUM(E49:F49)</f>
        <v>0</v>
      </c>
      <c r="E49" s="146">
        <v>0</v>
      </c>
      <c r="F49" s="146" t="s">
        <v>0</v>
      </c>
      <c r="G49" s="146">
        <f>+D49/252*62</f>
        <v>0</v>
      </c>
      <c r="H49" s="146">
        <f>+D49/252*124</f>
        <v>0</v>
      </c>
      <c r="I49" s="146">
        <f>+D49/252*187</f>
        <v>0</v>
      </c>
      <c r="J49" s="146">
        <f>+D49</f>
        <v>0</v>
      </c>
    </row>
    <row r="50" spans="1:10" x14ac:dyDescent="0.25">
      <c r="A50" s="149">
        <v>1163</v>
      </c>
      <c r="B50" s="89" t="s">
        <v>721</v>
      </c>
      <c r="C50" s="79"/>
      <c r="D50" s="146">
        <f>SUM(E50:F50)</f>
        <v>0</v>
      </c>
      <c r="E50" s="146">
        <v>0</v>
      </c>
      <c r="F50" s="146" t="s">
        <v>0</v>
      </c>
      <c r="G50" s="146">
        <f>+D50/252*62</f>
        <v>0</v>
      </c>
      <c r="H50" s="146">
        <f>+D50/252*124</f>
        <v>0</v>
      </c>
      <c r="I50" s="146">
        <f>+D50/252*187</f>
        <v>0</v>
      </c>
      <c r="J50" s="146">
        <f>+D50</f>
        <v>0</v>
      </c>
    </row>
    <row r="51" spans="1:10" ht="54" x14ac:dyDescent="0.25">
      <c r="A51" s="149">
        <v>1164</v>
      </c>
      <c r="B51" s="89" t="s">
        <v>722</v>
      </c>
      <c r="C51" s="79"/>
      <c r="D51" s="146">
        <f>SUM(E51:F51)</f>
        <v>0</v>
      </c>
      <c r="E51" s="146">
        <v>0</v>
      </c>
      <c r="F51" s="146" t="s">
        <v>0</v>
      </c>
      <c r="G51" s="146">
        <f>+D51/252*62</f>
        <v>0</v>
      </c>
      <c r="H51" s="146">
        <f>+D51/252*124</f>
        <v>0</v>
      </c>
      <c r="I51" s="146">
        <f>+D51/252*187</f>
        <v>0</v>
      </c>
      <c r="J51" s="146">
        <f>+D51</f>
        <v>0</v>
      </c>
    </row>
    <row r="52" spans="1:10" ht="81" x14ac:dyDescent="0.25">
      <c r="A52" s="149">
        <v>1165</v>
      </c>
      <c r="B52" s="83" t="s">
        <v>723</v>
      </c>
      <c r="C52" s="79"/>
      <c r="D52" s="146">
        <f>SUM(E52:F52)</f>
        <v>0</v>
      </c>
      <c r="E52" s="146"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ht="42.75" x14ac:dyDescent="0.25">
      <c r="A53" s="143">
        <v>1200</v>
      </c>
      <c r="B53" s="86" t="s">
        <v>724</v>
      </c>
      <c r="C53" s="144">
        <v>7300</v>
      </c>
      <c r="D53" s="88">
        <f t="shared" ref="D53:J53" si="6">SUM(D54,D56,D58,D60,D62,D69)</f>
        <v>3105622</v>
      </c>
      <c r="E53" s="88">
        <f t="shared" si="6"/>
        <v>2588829.7000000002</v>
      </c>
      <c r="F53" s="88">
        <f t="shared" si="6"/>
        <v>516792.3</v>
      </c>
      <c r="G53" s="88">
        <f t="shared" si="6"/>
        <v>1164269.7250000001</v>
      </c>
      <c r="H53" s="88">
        <f t="shared" si="6"/>
        <v>1811387.1500000001</v>
      </c>
      <c r="I53" s="88">
        <f t="shared" si="6"/>
        <v>2458504.5750000002</v>
      </c>
      <c r="J53" s="88">
        <f t="shared" si="6"/>
        <v>3105622</v>
      </c>
    </row>
    <row r="54" spans="1:10" ht="57" x14ac:dyDescent="0.25">
      <c r="A54" s="143">
        <v>1210</v>
      </c>
      <c r="B54" s="86" t="s">
        <v>755</v>
      </c>
      <c r="C54" s="144">
        <v>7311</v>
      </c>
      <c r="D54" s="88">
        <f>SUM(D55)</f>
        <v>0</v>
      </c>
      <c r="E54" s="88">
        <f>SUM(E55)</f>
        <v>0</v>
      </c>
      <c r="F54" s="88" t="s">
        <v>0</v>
      </c>
      <c r="G54" s="88">
        <f>SUM(G55)</f>
        <v>0</v>
      </c>
      <c r="H54" s="88">
        <f>SUM(H55)</f>
        <v>0</v>
      </c>
      <c r="I54" s="88">
        <f>SUM(I55)</f>
        <v>0</v>
      </c>
      <c r="J54" s="88">
        <f>SUM(J55)</f>
        <v>0</v>
      </c>
    </row>
    <row r="55" spans="1:10" s="260" customFormat="1" ht="81" x14ac:dyDescent="0.25">
      <c r="A55" s="147">
        <v>1211</v>
      </c>
      <c r="B55" s="83" t="s">
        <v>756</v>
      </c>
      <c r="C55" s="85"/>
      <c r="D55" s="146">
        <f>SUM(E55:F55)</f>
        <v>0</v>
      </c>
      <c r="E55" s="146">
        <v>0</v>
      </c>
      <c r="F55" s="146" t="s">
        <v>0</v>
      </c>
      <c r="G55" s="146">
        <f>+D55/4</f>
        <v>0</v>
      </c>
      <c r="H55" s="146">
        <f>+D55/4*2</f>
        <v>0</v>
      </c>
      <c r="I55" s="146">
        <f>+D55/4*3</f>
        <v>0</v>
      </c>
      <c r="J55" s="146">
        <f>+D55</f>
        <v>0</v>
      </c>
    </row>
    <row r="56" spans="1:10" s="260" customFormat="1" ht="42.75" x14ac:dyDescent="0.25">
      <c r="A56" s="143">
        <v>1220</v>
      </c>
      <c r="B56" s="86" t="s">
        <v>725</v>
      </c>
      <c r="C56" s="87">
        <v>7312</v>
      </c>
      <c r="D56" s="88">
        <f>SUM(D57)</f>
        <v>0</v>
      </c>
      <c r="E56" s="88" t="s">
        <v>0</v>
      </c>
      <c r="F56" s="88">
        <f>SUM(F57)</f>
        <v>0</v>
      </c>
      <c r="G56" s="88">
        <f>SUM(G57)</f>
        <v>0</v>
      </c>
      <c r="H56" s="88">
        <f>SUM(H57)</f>
        <v>0</v>
      </c>
      <c r="I56" s="88">
        <f>SUM(I57)</f>
        <v>0</v>
      </c>
      <c r="J56" s="88">
        <f>SUM(J57)</f>
        <v>0</v>
      </c>
    </row>
    <row r="57" spans="1:10" ht="81" x14ac:dyDescent="0.25">
      <c r="A57" s="79">
        <v>1221</v>
      </c>
      <c r="B57" s="83" t="s">
        <v>757</v>
      </c>
      <c r="C57" s="85"/>
      <c r="D57" s="146">
        <f>SUM(E57:F57)</f>
        <v>0</v>
      </c>
      <c r="E57" s="146" t="s">
        <v>0</v>
      </c>
      <c r="F57" s="146">
        <v>0</v>
      </c>
      <c r="G57" s="146">
        <f>+D57/4</f>
        <v>0</v>
      </c>
      <c r="H57" s="146">
        <f>+D57/4*2</f>
        <v>0</v>
      </c>
      <c r="I57" s="146">
        <f>+D57/4*3</f>
        <v>0</v>
      </c>
      <c r="J57" s="146">
        <f>+D57</f>
        <v>0</v>
      </c>
    </row>
    <row r="58" spans="1:10" s="260" customFormat="1" ht="42.75" x14ac:dyDescent="0.25">
      <c r="A58" s="143">
        <v>1230</v>
      </c>
      <c r="B58" s="86" t="s">
        <v>726</v>
      </c>
      <c r="C58" s="87">
        <v>7321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ht="54" x14ac:dyDescent="0.25">
      <c r="A59" s="147">
        <v>1231</v>
      </c>
      <c r="B59" s="83" t="s">
        <v>854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1240</v>
      </c>
      <c r="B60" s="86" t="s">
        <v>727</v>
      </c>
      <c r="C60" s="87">
        <v>7322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54" x14ac:dyDescent="0.25">
      <c r="A61" s="147">
        <v>1241</v>
      </c>
      <c r="B61" s="83" t="s">
        <v>855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57" x14ac:dyDescent="0.25">
      <c r="A62" s="143">
        <v>1250</v>
      </c>
      <c r="B62" s="86" t="s">
        <v>728</v>
      </c>
      <c r="C62" s="144">
        <v>7331</v>
      </c>
      <c r="D62" s="88">
        <f>SUM(D63,D64,D67,D68)</f>
        <v>2588829.7000000002</v>
      </c>
      <c r="E62" s="88">
        <f>SUM(E63,E64,E67,E68)</f>
        <v>2588829.7000000002</v>
      </c>
      <c r="F62" s="88" t="s">
        <v>0</v>
      </c>
      <c r="G62" s="88">
        <f>SUM(G63,G64,G67,G68)</f>
        <v>647477.42500000005</v>
      </c>
      <c r="H62" s="88">
        <f>SUM(H63,H64,H67,H68)</f>
        <v>1294594.8500000001</v>
      </c>
      <c r="I62" s="88">
        <f>SUM(I63,I64,I67,I68)</f>
        <v>1941712.2750000001</v>
      </c>
      <c r="J62" s="88">
        <f>SUM(J63,J64,J67,J68)</f>
        <v>2588829.7000000002</v>
      </c>
    </row>
    <row r="63" spans="1:10" ht="40.5" x14ac:dyDescent="0.25">
      <c r="A63" s="147">
        <v>1251</v>
      </c>
      <c r="B63" s="83" t="s">
        <v>856</v>
      </c>
      <c r="C63" s="79"/>
      <c r="D63" s="146">
        <f>+E63</f>
        <v>2588469.7000000002</v>
      </c>
      <c r="E63" s="146">
        <v>2588469.7000000002</v>
      </c>
      <c r="F63" s="146" t="s">
        <v>0</v>
      </c>
      <c r="G63" s="146">
        <f>+D63/4</f>
        <v>647117.42500000005</v>
      </c>
      <c r="H63" s="146">
        <f>+D63/4*2</f>
        <v>1294234.8500000001</v>
      </c>
      <c r="I63" s="146">
        <f>+D63/4*3</f>
        <v>1941352.2750000001</v>
      </c>
      <c r="J63" s="146">
        <f>+D63</f>
        <v>2588469.7000000002</v>
      </c>
    </row>
    <row r="64" spans="1:10" s="260" customFormat="1" ht="27" x14ac:dyDescent="0.25">
      <c r="A64" s="147">
        <v>1254</v>
      </c>
      <c r="B64" s="83" t="s">
        <v>729</v>
      </c>
      <c r="C64" s="85"/>
      <c r="D64" s="146">
        <f>SUM(D65:D66)</f>
        <v>0</v>
      </c>
      <c r="E64" s="146">
        <f>SUM(E65:E66)</f>
        <v>0</v>
      </c>
      <c r="F64" s="146" t="s">
        <v>0</v>
      </c>
      <c r="G64" s="146">
        <f>SUM(G65:G66)</f>
        <v>0</v>
      </c>
      <c r="H64" s="146">
        <f>SUM(H65:H66)</f>
        <v>0</v>
      </c>
      <c r="I64" s="146">
        <f>SUM(I65:I66)</f>
        <v>0</v>
      </c>
      <c r="J64" s="146">
        <f>SUM(J65:J66)</f>
        <v>0</v>
      </c>
    </row>
    <row r="65" spans="1:10" ht="54" x14ac:dyDescent="0.25">
      <c r="A65" s="147">
        <v>1255</v>
      </c>
      <c r="B65" s="83" t="s">
        <v>857</v>
      </c>
      <c r="C65" s="79"/>
      <c r="D65" s="146">
        <f>SUM(E65:F65)</f>
        <v>0</v>
      </c>
      <c r="E65" s="146">
        <v>0</v>
      </c>
      <c r="F65" s="146" t="s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0" x14ac:dyDescent="0.25">
      <c r="A66" s="147">
        <v>1256</v>
      </c>
      <c r="B66" s="89" t="s">
        <v>730</v>
      </c>
      <c r="C66" s="79"/>
      <c r="D66" s="146">
        <f>SUM(E66:F66)</f>
        <v>0</v>
      </c>
      <c r="E66" s="146">
        <v>0</v>
      </c>
      <c r="F66" s="146" t="s">
        <v>0</v>
      </c>
      <c r="G66" s="146">
        <v>0</v>
      </c>
      <c r="H66" s="146">
        <v>0</v>
      </c>
      <c r="I66" s="146">
        <v>0</v>
      </c>
      <c r="J66" s="146">
        <f>+D66</f>
        <v>0</v>
      </c>
    </row>
    <row r="67" spans="1:10" ht="27" x14ac:dyDescent="0.25">
      <c r="A67" s="147">
        <v>1257</v>
      </c>
      <c r="B67" s="83" t="s">
        <v>731</v>
      </c>
      <c r="C67" s="85"/>
      <c r="D67" s="146">
        <f>SUM(E67:F67)</f>
        <v>360</v>
      </c>
      <c r="E67" s="146">
        <v>360</v>
      </c>
      <c r="F67" s="146" t="s">
        <v>0</v>
      </c>
      <c r="G67" s="146">
        <v>360</v>
      </c>
      <c r="H67" s="146">
        <v>360</v>
      </c>
      <c r="I67" s="146">
        <v>360</v>
      </c>
      <c r="J67" s="146">
        <f>+D67</f>
        <v>360</v>
      </c>
    </row>
    <row r="68" spans="1:10" ht="40.5" x14ac:dyDescent="0.25">
      <c r="A68" s="147">
        <v>1258</v>
      </c>
      <c r="B68" s="83" t="s">
        <v>732</v>
      </c>
      <c r="C68" s="85"/>
      <c r="D68" s="146">
        <f>SUM(E68:F68)</f>
        <v>0</v>
      </c>
      <c r="E68" s="146">
        <v>0</v>
      </c>
      <c r="F68" s="146" t="s">
        <v>0</v>
      </c>
      <c r="G68" s="146">
        <f>+D68/4</f>
        <v>0</v>
      </c>
      <c r="H68" s="146">
        <f>+D68/4*2</f>
        <v>0</v>
      </c>
      <c r="I68" s="146">
        <f>+D68/4*3</f>
        <v>0</v>
      </c>
      <c r="J68" s="146">
        <f>+D68</f>
        <v>0</v>
      </c>
    </row>
    <row r="69" spans="1:10" ht="42.75" x14ac:dyDescent="0.25">
      <c r="A69" s="143">
        <v>1260</v>
      </c>
      <c r="B69" s="86" t="s">
        <v>733</v>
      </c>
      <c r="C69" s="144">
        <v>7332</v>
      </c>
      <c r="D69" s="88">
        <f>SUM(D70:D71)</f>
        <v>516792.3</v>
      </c>
      <c r="E69" s="88" t="s">
        <v>0</v>
      </c>
      <c r="F69" s="88">
        <f>SUM(F70:F71)</f>
        <v>516792.3</v>
      </c>
      <c r="G69" s="82">
        <f>SUM(G70:G71)</f>
        <v>516792.3</v>
      </c>
      <c r="H69" s="82">
        <f>SUM(H70:H71)</f>
        <v>516792.3</v>
      </c>
      <c r="I69" s="82">
        <f>SUM(I70:I71)</f>
        <v>516792.3</v>
      </c>
      <c r="J69" s="82">
        <f>SUM(J70:J71)</f>
        <v>516792.3</v>
      </c>
    </row>
    <row r="70" spans="1:10" ht="40.5" x14ac:dyDescent="0.25">
      <c r="A70" s="147">
        <v>1261</v>
      </c>
      <c r="B70" s="83" t="s">
        <v>858</v>
      </c>
      <c r="C70" s="85"/>
      <c r="D70" s="146">
        <f>SUM(E70:F70)</f>
        <v>516792.3</v>
      </c>
      <c r="E70" s="146" t="s">
        <v>0</v>
      </c>
      <c r="F70" s="146">
        <v>516792.3</v>
      </c>
      <c r="G70" s="146">
        <v>516792.3</v>
      </c>
      <c r="H70" s="146">
        <v>516792.3</v>
      </c>
      <c r="I70" s="146">
        <v>516792.3</v>
      </c>
      <c r="J70" s="146">
        <f>+D70</f>
        <v>516792.3</v>
      </c>
    </row>
    <row r="71" spans="1:10" s="260" customFormat="1" ht="40.5" x14ac:dyDescent="0.25">
      <c r="A71" s="147">
        <v>1262</v>
      </c>
      <c r="B71" s="83" t="s">
        <v>734</v>
      </c>
      <c r="C71" s="85"/>
      <c r="D71" s="146">
        <f>SUM(E71:F71)</f>
        <v>0</v>
      </c>
      <c r="E71" s="146" t="s">
        <v>0</v>
      </c>
      <c r="F71" s="146">
        <v>0</v>
      </c>
      <c r="G71" s="146">
        <f>+D71/4</f>
        <v>0</v>
      </c>
      <c r="H71" s="146">
        <f>+D71/4*2</f>
        <v>0</v>
      </c>
      <c r="I71" s="146">
        <f>+D71/4*3</f>
        <v>0</v>
      </c>
      <c r="J71" s="146">
        <f>+D71</f>
        <v>0</v>
      </c>
    </row>
    <row r="72" spans="1:10" ht="42.75" x14ac:dyDescent="0.25">
      <c r="A72" s="143" t="s">
        <v>616</v>
      </c>
      <c r="B72" s="86" t="s">
        <v>859</v>
      </c>
      <c r="C72" s="144">
        <v>7400</v>
      </c>
      <c r="D72" s="88">
        <f t="shared" ref="D72:J72" si="7">SUM(D73,D75,D77,D82,D86,D112,D115,D118,D121)</f>
        <v>718966.28600000008</v>
      </c>
      <c r="E72" s="88">
        <f t="shared" si="7"/>
        <v>718966.28600000008</v>
      </c>
      <c r="F72" s="88">
        <f t="shared" si="7"/>
        <v>346884.7</v>
      </c>
      <c r="G72" s="82">
        <f t="shared" si="7"/>
        <v>176888.53068253968</v>
      </c>
      <c r="H72" s="82">
        <f t="shared" si="7"/>
        <v>353777.06136507937</v>
      </c>
      <c r="I72" s="82">
        <f t="shared" si="7"/>
        <v>533518.63286507945</v>
      </c>
      <c r="J72" s="82">
        <f t="shared" si="7"/>
        <v>718966.28600000008</v>
      </c>
    </row>
    <row r="73" spans="1:10" ht="14.25" x14ac:dyDescent="0.25">
      <c r="A73" s="143" t="s">
        <v>617</v>
      </c>
      <c r="B73" s="86" t="s">
        <v>860</v>
      </c>
      <c r="C73" s="144">
        <v>7411</v>
      </c>
      <c r="D73" s="88">
        <f>SUM(D74)</f>
        <v>0</v>
      </c>
      <c r="E73" s="88" t="s">
        <v>0</v>
      </c>
      <c r="F73" s="88">
        <f>SUM(F74)</f>
        <v>0</v>
      </c>
      <c r="G73" s="82">
        <f>SUM(G74)</f>
        <v>0</v>
      </c>
      <c r="H73" s="82">
        <f>SUM(H74)</f>
        <v>0</v>
      </c>
      <c r="I73" s="82">
        <f>SUM(I74)</f>
        <v>0</v>
      </c>
      <c r="J73" s="82">
        <f>SUM(J74)</f>
        <v>0</v>
      </c>
    </row>
    <row r="74" spans="1:10" s="260" customFormat="1" ht="54" x14ac:dyDescent="0.25">
      <c r="A74" s="145" t="s">
        <v>618</v>
      </c>
      <c r="B74" s="83" t="s">
        <v>861</v>
      </c>
      <c r="C74" s="85"/>
      <c r="D74" s="146">
        <f t="shared" ref="D74:D81" si="8">SUM(E74:F74)</f>
        <v>0</v>
      </c>
      <c r="E74" s="146" t="s">
        <v>0</v>
      </c>
      <c r="F74" s="146">
        <v>0</v>
      </c>
      <c r="G74" s="146">
        <f>+D74/252*62</f>
        <v>0</v>
      </c>
      <c r="H74" s="146">
        <f>+D74/252*124</f>
        <v>0</v>
      </c>
      <c r="I74" s="146">
        <f>+D74/252*187</f>
        <v>0</v>
      </c>
      <c r="J74" s="146">
        <f>+D74</f>
        <v>0</v>
      </c>
    </row>
    <row r="75" spans="1:10" s="260" customFormat="1" ht="14.25" x14ac:dyDescent="0.25">
      <c r="A75" s="143" t="s">
        <v>619</v>
      </c>
      <c r="B75" s="86" t="s">
        <v>735</v>
      </c>
      <c r="C75" s="144">
        <v>7412</v>
      </c>
      <c r="D75" s="88">
        <f>SUM(D76)</f>
        <v>0</v>
      </c>
      <c r="E75" s="88">
        <f>SUM(E76)</f>
        <v>0</v>
      </c>
      <c r="F75" s="88" t="s">
        <v>0</v>
      </c>
      <c r="G75" s="82">
        <f>SUM(G76)</f>
        <v>0</v>
      </c>
      <c r="H75" s="82">
        <f>SUM(H76)</f>
        <v>0</v>
      </c>
      <c r="I75" s="82">
        <f>SUM(I76)</f>
        <v>0</v>
      </c>
      <c r="J75" s="82">
        <f>SUM(J76)</f>
        <v>0</v>
      </c>
    </row>
    <row r="76" spans="1:10" ht="54" x14ac:dyDescent="0.25">
      <c r="A76" s="145" t="s">
        <v>620</v>
      </c>
      <c r="B76" s="83" t="s">
        <v>841</v>
      </c>
      <c r="C76" s="85"/>
      <c r="D76" s="146">
        <f t="shared" si="8"/>
        <v>0</v>
      </c>
      <c r="E76" s="146">
        <v>0</v>
      </c>
      <c r="F76" s="146" t="s">
        <v>0</v>
      </c>
      <c r="G76" s="146">
        <f>+D76/252*62</f>
        <v>0</v>
      </c>
      <c r="H76" s="146">
        <f>+D76/252*124</f>
        <v>0</v>
      </c>
      <c r="I76" s="146">
        <f>+D76/252*187</f>
        <v>0</v>
      </c>
      <c r="J76" s="146">
        <f>+D76</f>
        <v>0</v>
      </c>
    </row>
    <row r="77" spans="1:10" s="260" customFormat="1" ht="28.5" x14ac:dyDescent="0.25">
      <c r="A77" s="143" t="s">
        <v>621</v>
      </c>
      <c r="B77" s="86" t="s">
        <v>736</v>
      </c>
      <c r="C77" s="144">
        <v>7415</v>
      </c>
      <c r="D77" s="88">
        <f>SUM(D78:D81)</f>
        <v>160056.78600000002</v>
      </c>
      <c r="E77" s="88">
        <f>SUM(E78:E81)</f>
        <v>160056.78600000002</v>
      </c>
      <c r="F77" s="88" t="s">
        <v>0</v>
      </c>
      <c r="G77" s="82">
        <f>SUM(G78:G81)</f>
        <v>39379.050523809528</v>
      </c>
      <c r="H77" s="82">
        <f>SUM(H78:H81)</f>
        <v>78758.101047619057</v>
      </c>
      <c r="I77" s="82">
        <f>SUM(I78:I81)</f>
        <v>118772.29754761906</v>
      </c>
      <c r="J77" s="82">
        <f>SUM(J78:J81)</f>
        <v>160056.78600000002</v>
      </c>
    </row>
    <row r="78" spans="1:10" ht="40.5" x14ac:dyDescent="0.25">
      <c r="A78" s="145" t="s">
        <v>622</v>
      </c>
      <c r="B78" s="83" t="s">
        <v>862</v>
      </c>
      <c r="C78" s="85"/>
      <c r="D78" s="146">
        <f t="shared" si="8"/>
        <v>120644.68600000002</v>
      </c>
      <c r="E78" s="146">
        <v>120644.68600000002</v>
      </c>
      <c r="F78" s="146" t="s">
        <v>0</v>
      </c>
      <c r="G78" s="146">
        <f>+D78/252*62</f>
        <v>29682.422746031752</v>
      </c>
      <c r="H78" s="146">
        <f>+D78/252*124</f>
        <v>59364.845492063505</v>
      </c>
      <c r="I78" s="146">
        <f>+D78/252*187</f>
        <v>89526.016992063509</v>
      </c>
      <c r="J78" s="146">
        <f>+D78</f>
        <v>120644.68600000002</v>
      </c>
    </row>
    <row r="79" spans="1:10" s="260" customFormat="1" ht="40.5" x14ac:dyDescent="0.25">
      <c r="A79" s="145" t="s">
        <v>623</v>
      </c>
      <c r="B79" s="83" t="s">
        <v>737</v>
      </c>
      <c r="C79" s="85"/>
      <c r="D79" s="146">
        <f t="shared" si="8"/>
        <v>0</v>
      </c>
      <c r="E79" s="146"/>
      <c r="F79" s="146" t="s">
        <v>0</v>
      </c>
      <c r="G79" s="146">
        <f>+D79/252*62</f>
        <v>0</v>
      </c>
      <c r="H79" s="146">
        <f>+D79/252*124</f>
        <v>0</v>
      </c>
      <c r="I79" s="146">
        <f>+D79/252*187</f>
        <v>0</v>
      </c>
      <c r="J79" s="146">
        <f>+D79</f>
        <v>0</v>
      </c>
    </row>
    <row r="80" spans="1:10" ht="54" x14ac:dyDescent="0.25">
      <c r="A80" s="145" t="s">
        <v>624</v>
      </c>
      <c r="B80" s="83" t="s">
        <v>738</v>
      </c>
      <c r="C80" s="85"/>
      <c r="D80" s="146">
        <f t="shared" si="8"/>
        <v>0</v>
      </c>
      <c r="E80" s="146"/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x14ac:dyDescent="0.25">
      <c r="A81" s="148" t="s">
        <v>625</v>
      </c>
      <c r="B81" s="83" t="s">
        <v>739</v>
      </c>
      <c r="C81" s="85"/>
      <c r="D81" s="146">
        <f t="shared" si="8"/>
        <v>39412.1</v>
      </c>
      <c r="E81" s="146">
        <v>39412.1</v>
      </c>
      <c r="F81" s="146" t="s">
        <v>0</v>
      </c>
      <c r="G81" s="146">
        <f>+D81/252*62</f>
        <v>9696.6277777777777</v>
      </c>
      <c r="H81" s="146">
        <f>+D81/252*124</f>
        <v>19393.255555555555</v>
      </c>
      <c r="I81" s="146">
        <f>+D81/252*187</f>
        <v>29246.280555555553</v>
      </c>
      <c r="J81" s="146">
        <f>+D81</f>
        <v>39412.1</v>
      </c>
    </row>
    <row r="82" spans="1:10" ht="57" x14ac:dyDescent="0.25">
      <c r="A82" s="143" t="s">
        <v>626</v>
      </c>
      <c r="B82" s="86" t="s">
        <v>842</v>
      </c>
      <c r="C82" s="144">
        <v>7421</v>
      </c>
      <c r="D82" s="88">
        <f>SUM(D83:D85)</f>
        <v>0</v>
      </c>
      <c r="E82" s="88">
        <f>SUM(E83:E85)</f>
        <v>0</v>
      </c>
      <c r="F82" s="88" t="s">
        <v>0</v>
      </c>
      <c r="G82" s="82">
        <f>SUM(G83:G85)</f>
        <v>0</v>
      </c>
      <c r="H82" s="82">
        <f>SUM(H83:H85)</f>
        <v>0</v>
      </c>
      <c r="I82" s="82">
        <f>SUM(I83:I85)</f>
        <v>0</v>
      </c>
      <c r="J82" s="82">
        <f>SUM(J83:J85)</f>
        <v>0</v>
      </c>
    </row>
    <row r="83" spans="1:10" ht="108" x14ac:dyDescent="0.25">
      <c r="A83" s="145" t="s">
        <v>627</v>
      </c>
      <c r="B83" s="83" t="s">
        <v>863</v>
      </c>
      <c r="C83" s="85"/>
      <c r="D83" s="146">
        <f>SUM(E83:F83)</f>
        <v>0</v>
      </c>
      <c r="E83" s="146">
        <v>0</v>
      </c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s="260" customFormat="1" ht="67.5" x14ac:dyDescent="0.25">
      <c r="A84" s="145" t="s">
        <v>628</v>
      </c>
      <c r="B84" s="83" t="s">
        <v>740</v>
      </c>
      <c r="C84" s="79"/>
      <c r="D84" s="146">
        <f>SUM(E84:F84)</f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ht="67.5" x14ac:dyDescent="0.25">
      <c r="A85" s="148" t="s">
        <v>664</v>
      </c>
      <c r="B85" s="89" t="s">
        <v>741</v>
      </c>
      <c r="C85" s="79"/>
      <c r="D85" s="146">
        <f>SUM(E85:F85)</f>
        <v>0</v>
      </c>
      <c r="E85" s="146"/>
      <c r="F85" s="146" t="s">
        <v>0</v>
      </c>
      <c r="G85" s="146">
        <f>+D85/252*62</f>
        <v>0</v>
      </c>
      <c r="H85" s="146">
        <f>+D85/252*124</f>
        <v>0</v>
      </c>
      <c r="I85" s="146">
        <f>+D85/252*187</f>
        <v>0</v>
      </c>
      <c r="J85" s="146">
        <f>+D85</f>
        <v>0</v>
      </c>
    </row>
    <row r="86" spans="1:10" s="260" customFormat="1" ht="28.5" x14ac:dyDescent="0.25">
      <c r="A86" s="143" t="s">
        <v>629</v>
      </c>
      <c r="B86" s="86" t="s">
        <v>742</v>
      </c>
      <c r="C86" s="144">
        <v>7422</v>
      </c>
      <c r="D86" s="88">
        <f>D87+D110+D111</f>
        <v>526559.5</v>
      </c>
      <c r="E86" s="88">
        <f>E87+E110+E111</f>
        <v>526559.5</v>
      </c>
      <c r="F86" s="88" t="s">
        <v>0</v>
      </c>
      <c r="G86" s="82">
        <f>G87+G110+G111</f>
        <v>129550.35317460317</v>
      </c>
      <c r="H86" s="82">
        <f>H87+H110+H111</f>
        <v>259100.70634920633</v>
      </c>
      <c r="I86" s="82">
        <f>I87+I110+I111</f>
        <v>390740.58134920639</v>
      </c>
      <c r="J86" s="82">
        <f>J87+J110+J111</f>
        <v>526559.5</v>
      </c>
    </row>
    <row r="87" spans="1:10" s="260" customFormat="1" ht="14.25" x14ac:dyDescent="0.25">
      <c r="A87" s="145" t="s">
        <v>630</v>
      </c>
      <c r="B87" s="83" t="s">
        <v>864</v>
      </c>
      <c r="C87" s="86"/>
      <c r="D87" s="146">
        <f>SUM(D89,D90,D91,D92,D93,D94,D95,D99,D100,D101,D102,D103,D104,D105,D106,D107,D108,D109)</f>
        <v>466559.5</v>
      </c>
      <c r="E87" s="146">
        <f>SUM(E89,E90,E91,E92,E93,E94,E95,E99,E100,E101,E102,E103,E104,E105,E106,E107,E108,E109)</f>
        <v>466559.5</v>
      </c>
      <c r="F87" s="146" t="s">
        <v>0</v>
      </c>
      <c r="G87" s="146">
        <f>SUM(G89,G90,G91,G92,G93,G94,G95,G99,G100,G101,G102,G103,G104,G105,G106,G107,G108,G109)</f>
        <v>114788.4484126984</v>
      </c>
      <c r="H87" s="146">
        <f>SUM(H89,H90,H91,H92,H93,H94,H95,H99,H100,H101,H102,H103,H104,H105,H106,H107,H108,H109)</f>
        <v>229576.89682539681</v>
      </c>
      <c r="I87" s="146">
        <f>SUM(I89,I90,I91,I92,I93,I94,I95,I99,I100,I101,I102,I103,I104,I105,I106,I107,I108,I109)</f>
        <v>346216.77182539686</v>
      </c>
      <c r="J87" s="146">
        <f>SUM(J89,J90,J91,J92,J93,J94,J95,J99,J100,J101,J102,J103,J104,J105,J106,J107,J108,J109)</f>
        <v>466559.5</v>
      </c>
    </row>
    <row r="88" spans="1:10" s="260" customFormat="1" ht="14.25" x14ac:dyDescent="0.25">
      <c r="A88" s="145"/>
      <c r="B88" s="83" t="s">
        <v>379</v>
      </c>
      <c r="C88" s="86"/>
      <c r="D88" s="146"/>
      <c r="E88" s="146"/>
      <c r="F88" s="146"/>
      <c r="G88" s="146"/>
      <c r="H88" s="146"/>
      <c r="I88" s="146"/>
      <c r="J88" s="146"/>
    </row>
    <row r="89" spans="1:10" s="260" customFormat="1" ht="67.5" x14ac:dyDescent="0.25">
      <c r="A89" s="145" t="s">
        <v>665</v>
      </c>
      <c r="B89" s="83" t="s">
        <v>666</v>
      </c>
      <c r="C89" s="79"/>
      <c r="D89" s="146">
        <f t="shared" ref="D89:D94" si="9">E89</f>
        <v>750</v>
      </c>
      <c r="E89" s="146">
        <v>750</v>
      </c>
      <c r="F89" s="146" t="s">
        <v>0</v>
      </c>
      <c r="G89" s="146">
        <f t="shared" ref="G89:G111" si="10">+D89/252*62</f>
        <v>184.52380952380952</v>
      </c>
      <c r="H89" s="146">
        <f t="shared" ref="H89:H111" si="11">+D89/252*124</f>
        <v>369.04761904761904</v>
      </c>
      <c r="I89" s="146">
        <f t="shared" ref="I89:I111" si="12">+D89/252*187</f>
        <v>556.54761904761904</v>
      </c>
      <c r="J89" s="146">
        <f t="shared" ref="J89:J111" si="13">+D89</f>
        <v>750</v>
      </c>
    </row>
    <row r="90" spans="1:10" s="260" customFormat="1" ht="121.5" x14ac:dyDescent="0.25">
      <c r="A90" s="145" t="s">
        <v>667</v>
      </c>
      <c r="B90" s="83" t="s">
        <v>668</v>
      </c>
      <c r="C90" s="79"/>
      <c r="D90" s="146">
        <f t="shared" si="9"/>
        <v>1500</v>
      </c>
      <c r="E90" s="146">
        <v>1500</v>
      </c>
      <c r="F90" s="146" t="s">
        <v>0</v>
      </c>
      <c r="G90" s="146">
        <f t="shared" si="10"/>
        <v>369.04761904761904</v>
      </c>
      <c r="H90" s="146">
        <f t="shared" si="11"/>
        <v>738.09523809523807</v>
      </c>
      <c r="I90" s="146">
        <f t="shared" si="12"/>
        <v>1113.0952380952381</v>
      </c>
      <c r="J90" s="146">
        <f t="shared" si="13"/>
        <v>1500</v>
      </c>
    </row>
    <row r="91" spans="1:10" s="260" customFormat="1" ht="54" x14ac:dyDescent="0.25">
      <c r="A91" s="145" t="s">
        <v>669</v>
      </c>
      <c r="B91" s="83" t="s">
        <v>670</v>
      </c>
      <c r="C91" s="79"/>
      <c r="D91" s="146">
        <f t="shared" si="9"/>
        <v>0</v>
      </c>
      <c r="E91" s="146"/>
      <c r="F91" s="146" t="s">
        <v>0</v>
      </c>
      <c r="G91" s="146">
        <f t="shared" si="10"/>
        <v>0</v>
      </c>
      <c r="H91" s="146">
        <f t="shared" si="11"/>
        <v>0</v>
      </c>
      <c r="I91" s="146">
        <f t="shared" si="12"/>
        <v>0</v>
      </c>
      <c r="J91" s="146">
        <f t="shared" si="13"/>
        <v>0</v>
      </c>
    </row>
    <row r="92" spans="1:10" s="260" customFormat="1" ht="67.5" x14ac:dyDescent="0.25">
      <c r="A92" s="145" t="s">
        <v>671</v>
      </c>
      <c r="B92" s="83" t="s">
        <v>672</v>
      </c>
      <c r="C92" s="79"/>
      <c r="D92" s="146">
        <f t="shared" si="9"/>
        <v>675</v>
      </c>
      <c r="E92" s="146">
        <v>675</v>
      </c>
      <c r="F92" s="146" t="s">
        <v>0</v>
      </c>
      <c r="G92" s="146">
        <f t="shared" si="10"/>
        <v>166.07142857142856</v>
      </c>
      <c r="H92" s="146">
        <f t="shared" si="11"/>
        <v>332.14285714285711</v>
      </c>
      <c r="I92" s="146">
        <f t="shared" si="12"/>
        <v>500.89285714285711</v>
      </c>
      <c r="J92" s="146">
        <f t="shared" si="13"/>
        <v>675</v>
      </c>
    </row>
    <row r="93" spans="1:10" s="260" customFormat="1" ht="27" x14ac:dyDescent="0.25">
      <c r="A93" s="145" t="s">
        <v>673</v>
      </c>
      <c r="B93" s="83" t="s">
        <v>674</v>
      </c>
      <c r="C93" s="79"/>
      <c r="D93" s="146">
        <f t="shared" si="9"/>
        <v>7500</v>
      </c>
      <c r="E93" s="146">
        <v>7500</v>
      </c>
      <c r="F93" s="146" t="s">
        <v>0</v>
      </c>
      <c r="G93" s="146">
        <f t="shared" si="10"/>
        <v>1845.2380952380952</v>
      </c>
      <c r="H93" s="146">
        <f t="shared" si="11"/>
        <v>3690.4761904761904</v>
      </c>
      <c r="I93" s="146">
        <f t="shared" si="12"/>
        <v>5565.4761904761908</v>
      </c>
      <c r="J93" s="146">
        <f t="shared" si="13"/>
        <v>7500</v>
      </c>
    </row>
    <row r="94" spans="1:10" s="260" customFormat="1" ht="40.5" x14ac:dyDescent="0.25">
      <c r="A94" s="145" t="s">
        <v>675</v>
      </c>
      <c r="B94" s="83" t="s">
        <v>676</v>
      </c>
      <c r="C94" s="79"/>
      <c r="D94" s="146">
        <f t="shared" si="9"/>
        <v>75</v>
      </c>
      <c r="E94" s="146">
        <v>75</v>
      </c>
      <c r="F94" s="146" t="s">
        <v>0</v>
      </c>
      <c r="G94" s="146">
        <f t="shared" si="10"/>
        <v>18.452380952380953</v>
      </c>
      <c r="H94" s="146">
        <f t="shared" si="11"/>
        <v>36.904761904761905</v>
      </c>
      <c r="I94" s="146">
        <f t="shared" si="12"/>
        <v>55.654761904761905</v>
      </c>
      <c r="J94" s="146">
        <f t="shared" si="13"/>
        <v>75</v>
      </c>
    </row>
    <row r="95" spans="1:10" s="260" customFormat="1" ht="14.25" x14ac:dyDescent="0.25">
      <c r="A95" s="145" t="s">
        <v>677</v>
      </c>
      <c r="B95" s="86" t="s">
        <v>678</v>
      </c>
      <c r="C95" s="79"/>
      <c r="D95" s="146">
        <f>SUM(D96:D98)</f>
        <v>233900</v>
      </c>
      <c r="E95" s="146">
        <f>SUM(E96:E98)</f>
        <v>233900</v>
      </c>
      <c r="F95" s="146" t="s">
        <v>0</v>
      </c>
      <c r="G95" s="146">
        <f t="shared" si="10"/>
        <v>57546.825396825392</v>
      </c>
      <c r="H95" s="146">
        <f t="shared" si="11"/>
        <v>115093.65079365078</v>
      </c>
      <c r="I95" s="146">
        <f t="shared" si="12"/>
        <v>173568.6507936508</v>
      </c>
      <c r="J95" s="146">
        <f t="shared" si="13"/>
        <v>233900</v>
      </c>
    </row>
    <row r="96" spans="1:10" s="260" customFormat="1" ht="40.5" x14ac:dyDescent="0.25">
      <c r="A96" s="145"/>
      <c r="B96" s="83" t="s">
        <v>679</v>
      </c>
      <c r="C96" s="79"/>
      <c r="D96" s="146">
        <f t="shared" ref="D96:D110" si="14">E96</f>
        <v>135900</v>
      </c>
      <c r="E96" s="146">
        <v>135900</v>
      </c>
      <c r="F96" s="146" t="s">
        <v>0</v>
      </c>
      <c r="G96" s="146">
        <f t="shared" si="10"/>
        <v>33435.71428571429</v>
      </c>
      <c r="H96" s="146">
        <f t="shared" si="11"/>
        <v>66871.42857142858</v>
      </c>
      <c r="I96" s="146">
        <f t="shared" si="12"/>
        <v>100846.42857142858</v>
      </c>
      <c r="J96" s="146">
        <f t="shared" si="13"/>
        <v>135900</v>
      </c>
    </row>
    <row r="97" spans="1:10" s="260" customFormat="1" ht="54" x14ac:dyDescent="0.25">
      <c r="A97" s="145"/>
      <c r="B97" s="83" t="s">
        <v>680</v>
      </c>
      <c r="C97" s="79"/>
      <c r="D97" s="146">
        <f t="shared" si="14"/>
        <v>90000</v>
      </c>
      <c r="E97" s="146">
        <v>90000</v>
      </c>
      <c r="F97" s="146" t="s">
        <v>0</v>
      </c>
      <c r="G97" s="146">
        <f t="shared" si="10"/>
        <v>22142.857142857145</v>
      </c>
      <c r="H97" s="146">
        <f t="shared" si="11"/>
        <v>44285.71428571429</v>
      </c>
      <c r="I97" s="146">
        <f t="shared" si="12"/>
        <v>66785.71428571429</v>
      </c>
      <c r="J97" s="146">
        <f t="shared" si="13"/>
        <v>90000</v>
      </c>
    </row>
    <row r="98" spans="1:10" s="260" customFormat="1" ht="14.25" x14ac:dyDescent="0.25">
      <c r="A98" s="145"/>
      <c r="B98" s="83" t="s">
        <v>681</v>
      </c>
      <c r="C98" s="79"/>
      <c r="D98" s="146">
        <f t="shared" si="14"/>
        <v>8000</v>
      </c>
      <c r="E98" s="146">
        <v>8000</v>
      </c>
      <c r="F98" s="146" t="s">
        <v>0</v>
      </c>
      <c r="G98" s="146">
        <f t="shared" si="10"/>
        <v>1968.2539682539682</v>
      </c>
      <c r="H98" s="146">
        <f t="shared" si="11"/>
        <v>3936.5079365079364</v>
      </c>
      <c r="I98" s="146">
        <f t="shared" si="12"/>
        <v>5936.5079365079364</v>
      </c>
      <c r="J98" s="146">
        <f t="shared" si="13"/>
        <v>8000</v>
      </c>
    </row>
    <row r="99" spans="1:10" s="260" customFormat="1" ht="81" x14ac:dyDescent="0.25">
      <c r="A99" s="145" t="s">
        <v>682</v>
      </c>
      <c r="B99" s="83" t="s">
        <v>683</v>
      </c>
      <c r="C99" s="79"/>
      <c r="D99" s="146">
        <f t="shared" si="14"/>
        <v>0</v>
      </c>
      <c r="E99" s="146">
        <v>0</v>
      </c>
      <c r="F99" s="146" t="s">
        <v>0</v>
      </c>
      <c r="G99" s="146">
        <f t="shared" si="10"/>
        <v>0</v>
      </c>
      <c r="H99" s="146">
        <f t="shared" si="11"/>
        <v>0</v>
      </c>
      <c r="I99" s="146">
        <f t="shared" si="12"/>
        <v>0</v>
      </c>
      <c r="J99" s="146">
        <f t="shared" si="13"/>
        <v>0</v>
      </c>
    </row>
    <row r="100" spans="1:10" s="260" customFormat="1" ht="54" x14ac:dyDescent="0.25">
      <c r="A100" s="145" t="s">
        <v>684</v>
      </c>
      <c r="B100" s="83" t="s">
        <v>685</v>
      </c>
      <c r="C100" s="79"/>
      <c r="D100" s="146">
        <f t="shared" si="14"/>
        <v>0</v>
      </c>
      <c r="E100" s="146">
        <v>0</v>
      </c>
      <c r="F100" s="146" t="s">
        <v>0</v>
      </c>
      <c r="G100" s="146">
        <f t="shared" si="10"/>
        <v>0</v>
      </c>
      <c r="H100" s="146">
        <f t="shared" si="11"/>
        <v>0</v>
      </c>
      <c r="I100" s="146">
        <f t="shared" si="12"/>
        <v>0</v>
      </c>
      <c r="J100" s="146">
        <f t="shared" si="13"/>
        <v>0</v>
      </c>
    </row>
    <row r="101" spans="1:10" s="260" customFormat="1" ht="67.5" x14ac:dyDescent="0.25">
      <c r="A101" s="145" t="s">
        <v>686</v>
      </c>
      <c r="B101" s="83" t="s">
        <v>687</v>
      </c>
      <c r="C101" s="79"/>
      <c r="D101" s="146">
        <f t="shared" si="14"/>
        <v>0</v>
      </c>
      <c r="E101" s="146">
        <v>0</v>
      </c>
      <c r="F101" s="146" t="s">
        <v>0</v>
      </c>
      <c r="G101" s="146">
        <f t="shared" si="10"/>
        <v>0</v>
      </c>
      <c r="H101" s="146">
        <f t="shared" si="11"/>
        <v>0</v>
      </c>
      <c r="I101" s="146">
        <f t="shared" si="12"/>
        <v>0</v>
      </c>
      <c r="J101" s="146">
        <f t="shared" si="13"/>
        <v>0</v>
      </c>
    </row>
    <row r="102" spans="1:10" s="260" customFormat="1" ht="148.5" x14ac:dyDescent="0.25">
      <c r="A102" s="145" t="s">
        <v>688</v>
      </c>
      <c r="B102" s="83" t="s">
        <v>743</v>
      </c>
      <c r="C102" s="79"/>
      <c r="D102" s="146">
        <f t="shared" si="14"/>
        <v>0</v>
      </c>
      <c r="E102" s="146">
        <v>0</v>
      </c>
      <c r="F102" s="146" t="s">
        <v>0</v>
      </c>
      <c r="G102" s="146">
        <f t="shared" si="10"/>
        <v>0</v>
      </c>
      <c r="H102" s="146">
        <f t="shared" si="11"/>
        <v>0</v>
      </c>
      <c r="I102" s="146">
        <f t="shared" si="12"/>
        <v>0</v>
      </c>
      <c r="J102" s="146">
        <f t="shared" si="13"/>
        <v>0</v>
      </c>
    </row>
    <row r="103" spans="1:10" s="260" customFormat="1" ht="54" x14ac:dyDescent="0.25">
      <c r="A103" s="145" t="s">
        <v>689</v>
      </c>
      <c r="B103" s="83" t="s">
        <v>690</v>
      </c>
      <c r="C103" s="79"/>
      <c r="D103" s="146">
        <f t="shared" si="14"/>
        <v>0</v>
      </c>
      <c r="E103" s="146">
        <v>0</v>
      </c>
      <c r="F103" s="146" t="s">
        <v>0</v>
      </c>
      <c r="G103" s="146">
        <f t="shared" si="10"/>
        <v>0</v>
      </c>
      <c r="H103" s="146">
        <f t="shared" si="11"/>
        <v>0</v>
      </c>
      <c r="I103" s="146">
        <f t="shared" si="12"/>
        <v>0</v>
      </c>
      <c r="J103" s="146">
        <f t="shared" si="13"/>
        <v>0</v>
      </c>
    </row>
    <row r="104" spans="1:10" s="260" customFormat="1" ht="67.5" x14ac:dyDescent="0.25">
      <c r="A104" s="145" t="s">
        <v>691</v>
      </c>
      <c r="B104" s="83" t="s">
        <v>692</v>
      </c>
      <c r="C104" s="79"/>
      <c r="D104" s="146">
        <f t="shared" si="14"/>
        <v>106752</v>
      </c>
      <c r="E104" s="146">
        <v>106752</v>
      </c>
      <c r="F104" s="146" t="s">
        <v>0</v>
      </c>
      <c r="G104" s="146">
        <f t="shared" si="10"/>
        <v>26264.38095238095</v>
      </c>
      <c r="H104" s="146">
        <f t="shared" si="11"/>
        <v>52528.761904761901</v>
      </c>
      <c r="I104" s="146">
        <f t="shared" si="12"/>
        <v>79216.761904761894</v>
      </c>
      <c r="J104" s="146">
        <f t="shared" si="13"/>
        <v>106752</v>
      </c>
    </row>
    <row r="105" spans="1:10" s="260" customFormat="1" ht="94.5" x14ac:dyDescent="0.25">
      <c r="A105" s="145" t="s">
        <v>693</v>
      </c>
      <c r="B105" s="83" t="s">
        <v>694</v>
      </c>
      <c r="C105" s="79"/>
      <c r="D105" s="146">
        <f t="shared" si="14"/>
        <v>90177.5</v>
      </c>
      <c r="E105" s="146">
        <v>90177.5</v>
      </c>
      <c r="F105" s="146" t="s">
        <v>0</v>
      </c>
      <c r="G105" s="146">
        <f t="shared" si="10"/>
        <v>22186.527777777777</v>
      </c>
      <c r="H105" s="146">
        <f t="shared" si="11"/>
        <v>44373.055555555555</v>
      </c>
      <c r="I105" s="146">
        <f t="shared" si="12"/>
        <v>66917.430555555562</v>
      </c>
      <c r="J105" s="146">
        <f t="shared" si="13"/>
        <v>90177.5</v>
      </c>
    </row>
    <row r="106" spans="1:10" s="260" customFormat="1" ht="94.5" x14ac:dyDescent="0.25">
      <c r="A106" s="145" t="s">
        <v>695</v>
      </c>
      <c r="B106" s="83" t="s">
        <v>696</v>
      </c>
      <c r="C106" s="79"/>
      <c r="D106" s="146">
        <f t="shared" si="14"/>
        <v>0</v>
      </c>
      <c r="E106" s="146"/>
      <c r="F106" s="146" t="s">
        <v>0</v>
      </c>
      <c r="G106" s="146">
        <f t="shared" si="10"/>
        <v>0</v>
      </c>
      <c r="H106" s="146">
        <f t="shared" si="11"/>
        <v>0</v>
      </c>
      <c r="I106" s="146">
        <f t="shared" si="12"/>
        <v>0</v>
      </c>
      <c r="J106" s="146">
        <f t="shared" si="13"/>
        <v>0</v>
      </c>
    </row>
    <row r="107" spans="1:10" s="260" customFormat="1" ht="54" x14ac:dyDescent="0.25">
      <c r="A107" s="145" t="s">
        <v>697</v>
      </c>
      <c r="B107" s="83" t="s">
        <v>698</v>
      </c>
      <c r="C107" s="79"/>
      <c r="D107" s="146">
        <f t="shared" si="14"/>
        <v>25140</v>
      </c>
      <c r="E107" s="146">
        <v>25140</v>
      </c>
      <c r="F107" s="146" t="s">
        <v>0</v>
      </c>
      <c r="G107" s="146">
        <f t="shared" si="10"/>
        <v>6185.2380952380954</v>
      </c>
      <c r="H107" s="146">
        <f t="shared" si="11"/>
        <v>12370.476190476191</v>
      </c>
      <c r="I107" s="146">
        <f t="shared" si="12"/>
        <v>18655.476190476191</v>
      </c>
      <c r="J107" s="146">
        <f t="shared" si="13"/>
        <v>25140</v>
      </c>
    </row>
    <row r="108" spans="1:10" s="260" customFormat="1" ht="14.25" x14ac:dyDescent="0.25">
      <c r="A108" s="145" t="s">
        <v>699</v>
      </c>
      <c r="B108" s="83" t="s">
        <v>700</v>
      </c>
      <c r="C108" s="79"/>
      <c r="D108" s="146">
        <f t="shared" si="14"/>
        <v>0</v>
      </c>
      <c r="E108" s="146"/>
      <c r="F108" s="146" t="s">
        <v>0</v>
      </c>
      <c r="G108" s="146">
        <f t="shared" si="10"/>
        <v>0</v>
      </c>
      <c r="H108" s="146">
        <f t="shared" si="11"/>
        <v>0</v>
      </c>
      <c r="I108" s="146">
        <f t="shared" si="12"/>
        <v>0</v>
      </c>
      <c r="J108" s="146">
        <f t="shared" si="13"/>
        <v>0</v>
      </c>
    </row>
    <row r="109" spans="1:10" s="260" customFormat="1" ht="27" x14ac:dyDescent="0.25">
      <c r="A109" s="145" t="s">
        <v>701</v>
      </c>
      <c r="B109" s="83" t="s">
        <v>702</v>
      </c>
      <c r="C109" s="79"/>
      <c r="D109" s="146">
        <f t="shared" si="14"/>
        <v>90</v>
      </c>
      <c r="E109" s="146">
        <v>90</v>
      </c>
      <c r="F109" s="146" t="s">
        <v>0</v>
      </c>
      <c r="G109" s="146">
        <f t="shared" si="10"/>
        <v>22.142857142857142</v>
      </c>
      <c r="H109" s="146">
        <f t="shared" si="11"/>
        <v>44.285714285714285</v>
      </c>
      <c r="I109" s="146">
        <f t="shared" si="12"/>
        <v>66.785714285714292</v>
      </c>
      <c r="J109" s="146">
        <f t="shared" si="13"/>
        <v>90</v>
      </c>
    </row>
    <row r="110" spans="1:10" s="260" customFormat="1" ht="40.5" x14ac:dyDescent="0.25">
      <c r="A110" s="145" t="s">
        <v>631</v>
      </c>
      <c r="B110" s="83" t="s">
        <v>703</v>
      </c>
      <c r="C110" s="79"/>
      <c r="D110" s="146">
        <f t="shared" si="14"/>
        <v>60000</v>
      </c>
      <c r="E110" s="146">
        <v>60000</v>
      </c>
      <c r="F110" s="146" t="s">
        <v>0</v>
      </c>
      <c r="G110" s="146">
        <f t="shared" si="10"/>
        <v>14761.904761904761</v>
      </c>
      <c r="H110" s="146">
        <f t="shared" si="11"/>
        <v>29523.809523809523</v>
      </c>
      <c r="I110" s="146">
        <f t="shared" si="12"/>
        <v>44523.809523809527</v>
      </c>
      <c r="J110" s="146">
        <f t="shared" si="13"/>
        <v>60000</v>
      </c>
    </row>
    <row r="111" spans="1:10" s="260" customFormat="1" ht="14.25" x14ac:dyDescent="0.25">
      <c r="A111" s="145" t="s">
        <v>647</v>
      </c>
      <c r="B111" s="83" t="s">
        <v>704</v>
      </c>
      <c r="C111" s="79"/>
      <c r="D111" s="146">
        <f>E111</f>
        <v>0</v>
      </c>
      <c r="E111" s="146"/>
      <c r="F111" s="146" t="s">
        <v>0</v>
      </c>
      <c r="G111" s="146">
        <f t="shared" si="10"/>
        <v>0</v>
      </c>
      <c r="H111" s="146">
        <f t="shared" si="11"/>
        <v>0</v>
      </c>
      <c r="I111" s="146">
        <f t="shared" si="12"/>
        <v>0</v>
      </c>
      <c r="J111" s="146">
        <f t="shared" si="13"/>
        <v>0</v>
      </c>
    </row>
    <row r="112" spans="1:10" ht="28.5" x14ac:dyDescent="0.25">
      <c r="A112" s="143" t="s">
        <v>632</v>
      </c>
      <c r="B112" s="86" t="s">
        <v>744</v>
      </c>
      <c r="C112" s="144">
        <v>7431</v>
      </c>
      <c r="D112" s="88">
        <f>SUM(D113:D114)</f>
        <v>8750</v>
      </c>
      <c r="E112" s="88">
        <f>SUM(E113:E114)</f>
        <v>8750</v>
      </c>
      <c r="F112" s="88" t="s">
        <v>0</v>
      </c>
      <c r="G112" s="82">
        <f>SUM(G113:G114)</f>
        <v>2152.7777777777778</v>
      </c>
      <c r="H112" s="82">
        <f>SUM(H113:H114)</f>
        <v>4305.5555555555557</v>
      </c>
      <c r="I112" s="82">
        <f>SUM(I113:I114)</f>
        <v>6493.0555555555557</v>
      </c>
      <c r="J112" s="82">
        <f>SUM(J113:J114)</f>
        <v>8750</v>
      </c>
    </row>
    <row r="113" spans="1:10" ht="54" x14ac:dyDescent="0.25">
      <c r="A113" s="145" t="s">
        <v>633</v>
      </c>
      <c r="B113" s="83" t="s">
        <v>865</v>
      </c>
      <c r="C113" s="85"/>
      <c r="D113" s="146">
        <f>SUM(E113:F113)</f>
        <v>8750</v>
      </c>
      <c r="E113" s="146">
        <v>8750</v>
      </c>
      <c r="F113" s="146" t="s">
        <v>0</v>
      </c>
      <c r="G113" s="146">
        <f>+D113/252*62</f>
        <v>2152.7777777777778</v>
      </c>
      <c r="H113" s="146">
        <f>+D113/252*124</f>
        <v>4305.5555555555557</v>
      </c>
      <c r="I113" s="146">
        <f>+D113/252*187</f>
        <v>6493.0555555555557</v>
      </c>
      <c r="J113" s="146">
        <f>+D113</f>
        <v>8750</v>
      </c>
    </row>
    <row r="114" spans="1:10" s="260" customFormat="1" ht="40.5" x14ac:dyDescent="0.25">
      <c r="A114" s="145" t="s">
        <v>634</v>
      </c>
      <c r="B114" s="83" t="s">
        <v>745</v>
      </c>
      <c r="C114" s="85"/>
      <c r="D114" s="146">
        <f>SUM(E114:F114)</f>
        <v>0</v>
      </c>
      <c r="E114" s="146">
        <v>0</v>
      </c>
      <c r="F114" s="146" t="s">
        <v>0</v>
      </c>
      <c r="G114" s="146">
        <f>+D114/252*62</f>
        <v>0</v>
      </c>
      <c r="H114" s="146">
        <f>+D114/252*124</f>
        <v>0</v>
      </c>
      <c r="I114" s="146">
        <f>+D114/252*187</f>
        <v>0</v>
      </c>
      <c r="J114" s="146">
        <f>+D114</f>
        <v>0</v>
      </c>
    </row>
    <row r="115" spans="1:10" ht="28.5" x14ac:dyDescent="0.25">
      <c r="A115" s="143" t="s">
        <v>635</v>
      </c>
      <c r="B115" s="86" t="s">
        <v>746</v>
      </c>
      <c r="C115" s="144">
        <v>7441</v>
      </c>
      <c r="D115" s="88">
        <f>SUM(D116:D117)</f>
        <v>0</v>
      </c>
      <c r="E115" s="88">
        <f>SUM(E116:E117)</f>
        <v>0</v>
      </c>
      <c r="F115" s="88" t="s">
        <v>0</v>
      </c>
      <c r="G115" s="82">
        <f>SUM(G116:G117)</f>
        <v>0</v>
      </c>
      <c r="H115" s="82">
        <f>SUM(H116:H117)</f>
        <v>0</v>
      </c>
      <c r="I115" s="82">
        <f>SUM(I116:I117)</f>
        <v>0</v>
      </c>
      <c r="J115" s="82">
        <f>SUM(J116:J117)</f>
        <v>0</v>
      </c>
    </row>
    <row r="116" spans="1:10" s="260" customFormat="1" ht="121.5" x14ac:dyDescent="0.25">
      <c r="A116" s="83" t="s">
        <v>636</v>
      </c>
      <c r="B116" s="83" t="s">
        <v>866</v>
      </c>
      <c r="C116" s="85"/>
      <c r="D116" s="146">
        <f>SUM(E116:F116)</f>
        <v>0</v>
      </c>
      <c r="E116" s="146">
        <v>0</v>
      </c>
      <c r="F116" s="146" t="s">
        <v>0</v>
      </c>
      <c r="G116" s="146">
        <f>+D116/252*62</f>
        <v>0</v>
      </c>
      <c r="H116" s="146">
        <f>+D116/252*124</f>
        <v>0</v>
      </c>
      <c r="I116" s="146">
        <f>+D116/252*187</f>
        <v>0</v>
      </c>
      <c r="J116" s="146">
        <f>+D116</f>
        <v>0</v>
      </c>
    </row>
    <row r="117" spans="1:10" s="260" customFormat="1" ht="108" x14ac:dyDescent="0.25">
      <c r="A117" s="148" t="s">
        <v>637</v>
      </c>
      <c r="B117" s="83" t="s">
        <v>747</v>
      </c>
      <c r="C117" s="85"/>
      <c r="D117" s="146">
        <f>SUM(E117:F117)</f>
        <v>0</v>
      </c>
      <c r="E117" s="146">
        <v>0</v>
      </c>
      <c r="F117" s="146" t="s">
        <v>0</v>
      </c>
      <c r="G117" s="146">
        <f>+D117/252*62</f>
        <v>0</v>
      </c>
      <c r="H117" s="146">
        <f>+D117/252*124</f>
        <v>0</v>
      </c>
      <c r="I117" s="146">
        <f>+D117/252*187</f>
        <v>0</v>
      </c>
      <c r="J117" s="146">
        <f>+D117</f>
        <v>0</v>
      </c>
    </row>
    <row r="118" spans="1:10" s="260" customFormat="1" ht="28.5" x14ac:dyDescent="0.25">
      <c r="A118" s="143" t="s">
        <v>638</v>
      </c>
      <c r="B118" s="86" t="s">
        <v>748</v>
      </c>
      <c r="C118" s="144">
        <v>7442</v>
      </c>
      <c r="D118" s="88">
        <f>SUM(D119:D120)</f>
        <v>0</v>
      </c>
      <c r="E118" s="88" t="s">
        <v>0</v>
      </c>
      <c r="F118" s="88">
        <f>SUM(F119:F120)</f>
        <v>0</v>
      </c>
      <c r="G118" s="88">
        <f>SUM(G119:G120)</f>
        <v>0</v>
      </c>
      <c r="H118" s="88">
        <f>SUM(H119:H120)</f>
        <v>0</v>
      </c>
      <c r="I118" s="88">
        <f>SUM(I119:I120)</f>
        <v>0</v>
      </c>
      <c r="J118" s="88">
        <f>SUM(J119:J120)</f>
        <v>0</v>
      </c>
    </row>
    <row r="119" spans="1:10" s="260" customFormat="1" ht="135" x14ac:dyDescent="0.25">
      <c r="A119" s="145" t="s">
        <v>639</v>
      </c>
      <c r="B119" s="89" t="s">
        <v>843</v>
      </c>
      <c r="C119" s="85"/>
      <c r="D119" s="146">
        <f>SUM(E119:F119)</f>
        <v>0</v>
      </c>
      <c r="E119" s="146" t="s">
        <v>0</v>
      </c>
      <c r="F119" s="146">
        <v>0</v>
      </c>
      <c r="G119" s="146">
        <f>+D119/252*62</f>
        <v>0</v>
      </c>
      <c r="H119" s="146">
        <f>+D119/252*124</f>
        <v>0</v>
      </c>
      <c r="I119" s="146">
        <f>+D119/252*187</f>
        <v>0</v>
      </c>
      <c r="J119" s="146">
        <f>+D119</f>
        <v>0</v>
      </c>
    </row>
    <row r="120" spans="1:10" s="260" customFormat="1" ht="121.5" x14ac:dyDescent="0.25">
      <c r="A120" s="145" t="s">
        <v>640</v>
      </c>
      <c r="B120" s="83" t="s">
        <v>749</v>
      </c>
      <c r="C120" s="85"/>
      <c r="D120" s="146">
        <f>SUM(E120:F120)</f>
        <v>0</v>
      </c>
      <c r="E120" s="146" t="s">
        <v>0</v>
      </c>
      <c r="F120" s="146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ht="28.5" x14ac:dyDescent="0.25">
      <c r="A121" s="150" t="s">
        <v>641</v>
      </c>
      <c r="B121" s="86" t="s">
        <v>844</v>
      </c>
      <c r="C121" s="144">
        <v>7452</v>
      </c>
      <c r="D121" s="88">
        <f>+D122+D124</f>
        <v>23600</v>
      </c>
      <c r="E121" s="88">
        <f>SUM(E122:E124)</f>
        <v>23600</v>
      </c>
      <c r="F121" s="88">
        <f>SUM(F122:F124)</f>
        <v>346884.7</v>
      </c>
      <c r="G121" s="88">
        <f>+G122+G124</f>
        <v>5806.3492063492058</v>
      </c>
      <c r="H121" s="88">
        <f>+H122+H124</f>
        <v>11612.698412698412</v>
      </c>
      <c r="I121" s="88">
        <f>+I122+I124</f>
        <v>17512.69841269841</v>
      </c>
      <c r="J121" s="88">
        <f>+J122+J124</f>
        <v>23600</v>
      </c>
    </row>
    <row r="122" spans="1:10" s="260" customFormat="1" ht="27" x14ac:dyDescent="0.25">
      <c r="A122" s="145" t="s">
        <v>642</v>
      </c>
      <c r="B122" s="83" t="s">
        <v>840</v>
      </c>
      <c r="C122" s="85"/>
      <c r="D122" s="146">
        <f>SUM(E122:F122)</f>
        <v>0</v>
      </c>
      <c r="E122" s="146" t="s">
        <v>0</v>
      </c>
      <c r="F122" s="146">
        <v>0</v>
      </c>
      <c r="G122" s="146">
        <f>+D122/252*62</f>
        <v>0</v>
      </c>
      <c r="H122" s="146">
        <f>+D122/252*124</f>
        <v>0</v>
      </c>
      <c r="I122" s="146">
        <f>+D122/252*187</f>
        <v>0</v>
      </c>
      <c r="J122" s="146">
        <f>+D122</f>
        <v>0</v>
      </c>
    </row>
    <row r="123" spans="1:10" s="260" customFormat="1" ht="40.5" x14ac:dyDescent="0.25">
      <c r="A123" s="145" t="s">
        <v>643</v>
      </c>
      <c r="B123" s="83" t="s">
        <v>750</v>
      </c>
      <c r="C123" s="85"/>
      <c r="D123" s="146">
        <f>+F123</f>
        <v>346884.7</v>
      </c>
      <c r="E123" s="146" t="s">
        <v>0</v>
      </c>
      <c r="F123" s="151">
        <f>+'6.Gorcarakan ev tntesagitakan'!I776</f>
        <v>346884.7</v>
      </c>
      <c r="G123" s="151">
        <f>+'6.Gorcarakan ev tntesagitakan'!J776</f>
        <v>85344.648412698414</v>
      </c>
      <c r="H123" s="151">
        <f>+'6.Gorcarakan ev tntesagitakan'!K776</f>
        <v>170689.29682539683</v>
      </c>
      <c r="I123" s="151">
        <f>+'6.Gorcarakan ev tntesagitakan'!L776</f>
        <v>257410.47182539685</v>
      </c>
      <c r="J123" s="151">
        <f>+'6.Gorcarakan ev tntesagitakan'!M776</f>
        <v>346884.7</v>
      </c>
    </row>
    <row r="124" spans="1:10" ht="40.5" x14ac:dyDescent="0.25">
      <c r="A124" s="145" t="s">
        <v>644</v>
      </c>
      <c r="B124" s="83" t="s">
        <v>751</v>
      </c>
      <c r="C124" s="85"/>
      <c r="D124" s="146">
        <f>SUM(E124:F124)</f>
        <v>23600</v>
      </c>
      <c r="E124" s="261">
        <v>23600</v>
      </c>
      <c r="F124" s="146">
        <v>0</v>
      </c>
      <c r="G124" s="146">
        <f>+D124/252*62</f>
        <v>5806.3492063492058</v>
      </c>
      <c r="H124" s="146">
        <f>+D124/252*124</f>
        <v>11612.698412698412</v>
      </c>
      <c r="I124" s="146">
        <f>+D124/252*187</f>
        <v>17512.69841269841</v>
      </c>
      <c r="J124" s="146">
        <f>+D124</f>
        <v>23600</v>
      </c>
    </row>
    <row r="125" spans="1:10" x14ac:dyDescent="0.25">
      <c r="A125" s="90"/>
      <c r="C125" s="90"/>
      <c r="E125" s="90"/>
      <c r="F125" s="90"/>
      <c r="H125" s="90"/>
      <c r="I125" s="90"/>
    </row>
    <row r="126" spans="1:10" x14ac:dyDescent="0.25">
      <c r="A126" s="90"/>
      <c r="C126" s="90"/>
      <c r="E126" s="90"/>
      <c r="F126" s="90"/>
      <c r="H126" s="90"/>
      <c r="I126" s="90"/>
    </row>
    <row r="127" spans="1:10" x14ac:dyDescent="0.25">
      <c r="A127" s="90"/>
      <c r="C127" s="90"/>
      <c r="E127" s="90"/>
      <c r="F127" s="90"/>
      <c r="H127" s="90"/>
      <c r="I127" s="90"/>
    </row>
    <row r="128" spans="1:10" x14ac:dyDescent="0.25">
      <c r="A128" s="90"/>
      <c r="C128" s="90"/>
      <c r="E128" s="90"/>
      <c r="F128" s="90"/>
      <c r="H128" s="90"/>
      <c r="I128" s="90"/>
    </row>
    <row r="129" spans="1:9" x14ac:dyDescent="0.25">
      <c r="A129" s="90"/>
      <c r="C129" s="90"/>
      <c r="E129" s="90"/>
      <c r="F129" s="90"/>
      <c r="H129" s="90"/>
      <c r="I129" s="90"/>
    </row>
    <row r="130" spans="1:9" x14ac:dyDescent="0.25">
      <c r="A130" s="90"/>
      <c r="C130" s="90"/>
      <c r="E130" s="90"/>
      <c r="F130" s="90"/>
      <c r="H130" s="90"/>
      <c r="I130" s="90"/>
    </row>
    <row r="131" spans="1:9" x14ac:dyDescent="0.25">
      <c r="A131" s="90"/>
      <c r="C131" s="90"/>
      <c r="E131" s="90"/>
      <c r="F131" s="90"/>
      <c r="H131" s="90"/>
      <c r="I131" s="90"/>
    </row>
    <row r="132" spans="1:9" x14ac:dyDescent="0.25">
      <c r="A132" s="90"/>
      <c r="C132" s="90"/>
      <c r="E132" s="90"/>
      <c r="F132" s="90"/>
      <c r="H132" s="90"/>
      <c r="I132" s="90"/>
    </row>
    <row r="133" spans="1:9" x14ac:dyDescent="0.25">
      <c r="A133" s="90"/>
      <c r="C133" s="90"/>
      <c r="E133" s="90"/>
      <c r="F133" s="90"/>
      <c r="H133" s="90"/>
      <c r="I133" s="90"/>
    </row>
    <row r="134" spans="1:9" x14ac:dyDescent="0.25">
      <c r="A134" s="90"/>
      <c r="C134" s="90"/>
      <c r="E134" s="90"/>
      <c r="F134" s="90"/>
      <c r="H134" s="90"/>
      <c r="I134" s="90"/>
    </row>
    <row r="135" spans="1:9" x14ac:dyDescent="0.25">
      <c r="A135" s="90"/>
      <c r="C135" s="90"/>
      <c r="E135" s="90"/>
      <c r="F135" s="90"/>
      <c r="H135" s="90"/>
      <c r="I135" s="90"/>
    </row>
    <row r="136" spans="1:9" x14ac:dyDescent="0.25">
      <c r="A136" s="90"/>
      <c r="C136" s="90"/>
      <c r="E136" s="90"/>
      <c r="F136" s="90"/>
      <c r="H136" s="90"/>
      <c r="I136" s="90"/>
    </row>
    <row r="137" spans="1:9" x14ac:dyDescent="0.25">
      <c r="A137" s="90"/>
      <c r="C137" s="90"/>
      <c r="E137" s="90"/>
      <c r="F137" s="90"/>
      <c r="H137" s="90"/>
      <c r="I137" s="90"/>
    </row>
    <row r="138" spans="1:9" x14ac:dyDescent="0.25">
      <c r="A138" s="90"/>
      <c r="C138" s="90"/>
      <c r="E138" s="90"/>
      <c r="F138" s="90"/>
      <c r="H138" s="90"/>
      <c r="I138" s="90"/>
    </row>
    <row r="139" spans="1:9" x14ac:dyDescent="0.25">
      <c r="A139" s="90"/>
      <c r="C139" s="90"/>
      <c r="E139" s="90"/>
      <c r="F139" s="90"/>
      <c r="H139" s="90"/>
      <c r="I139" s="90"/>
    </row>
    <row r="140" spans="1:9" x14ac:dyDescent="0.25">
      <c r="A140" s="90"/>
      <c r="C140" s="90"/>
      <c r="E140" s="90"/>
      <c r="F140" s="90"/>
      <c r="H140" s="90"/>
      <c r="I140" s="90"/>
    </row>
    <row r="141" spans="1:9" x14ac:dyDescent="0.25">
      <c r="A141" s="90"/>
      <c r="C141" s="90"/>
      <c r="E141" s="90"/>
      <c r="F141" s="90"/>
      <c r="H141" s="90"/>
      <c r="I141" s="90"/>
    </row>
    <row r="142" spans="1:9" x14ac:dyDescent="0.25">
      <c r="A142" s="90"/>
      <c r="C142" s="90"/>
      <c r="E142" s="90"/>
      <c r="F142" s="90"/>
      <c r="H142" s="90"/>
      <c r="I142" s="90"/>
    </row>
    <row r="143" spans="1:9" x14ac:dyDescent="0.25">
      <c r="A143" s="90"/>
      <c r="C143" s="90"/>
      <c r="E143" s="90"/>
      <c r="F143" s="90"/>
      <c r="H143" s="90"/>
      <c r="I143" s="90"/>
    </row>
    <row r="144" spans="1:9" x14ac:dyDescent="0.25">
      <c r="A144" s="90"/>
      <c r="C144" s="90"/>
      <c r="E144" s="90"/>
      <c r="F144" s="90"/>
      <c r="H144" s="90"/>
      <c r="I144" s="90"/>
    </row>
    <row r="145" spans="1:9" x14ac:dyDescent="0.25">
      <c r="A145" s="90"/>
      <c r="C145" s="90"/>
      <c r="E145" s="90"/>
      <c r="F145" s="90"/>
      <c r="H145" s="90"/>
      <c r="I145" s="90"/>
    </row>
    <row r="146" spans="1:9" x14ac:dyDescent="0.25">
      <c r="A146" s="90"/>
      <c r="C146" s="90"/>
      <c r="E146" s="90"/>
      <c r="F146" s="90"/>
      <c r="H146" s="90"/>
      <c r="I146" s="90"/>
    </row>
    <row r="147" spans="1:9" x14ac:dyDescent="0.25">
      <c r="A147" s="90"/>
      <c r="C147" s="90"/>
      <c r="E147" s="90"/>
      <c r="F147" s="90"/>
      <c r="H147" s="90"/>
      <c r="I147" s="90"/>
    </row>
    <row r="148" spans="1:9" x14ac:dyDescent="0.25">
      <c r="A148" s="90"/>
      <c r="C148" s="90"/>
      <c r="E148" s="90"/>
      <c r="F148" s="90"/>
      <c r="H148" s="90"/>
      <c r="I148" s="90"/>
    </row>
    <row r="149" spans="1:9" x14ac:dyDescent="0.25">
      <c r="A149" s="90"/>
      <c r="C149" s="90"/>
      <c r="E149" s="90"/>
      <c r="F149" s="90"/>
      <c r="H149" s="90"/>
      <c r="I149" s="90"/>
    </row>
    <row r="150" spans="1:9" x14ac:dyDescent="0.25">
      <c r="A150" s="90"/>
      <c r="C150" s="90"/>
      <c r="E150" s="90"/>
      <c r="F150" s="90"/>
      <c r="H150" s="90"/>
      <c r="I150" s="90"/>
    </row>
    <row r="151" spans="1:9" x14ac:dyDescent="0.25">
      <c r="A151" s="90"/>
      <c r="C151" s="90"/>
      <c r="E151" s="90"/>
      <c r="F151" s="90"/>
      <c r="H151" s="90"/>
      <c r="I151" s="90"/>
    </row>
    <row r="152" spans="1:9" x14ac:dyDescent="0.25">
      <c r="A152" s="90"/>
      <c r="C152" s="90"/>
      <c r="E152" s="90"/>
      <c r="F152" s="90"/>
      <c r="H152" s="90"/>
      <c r="I152" s="90"/>
    </row>
    <row r="153" spans="1:9" x14ac:dyDescent="0.25">
      <c r="A153" s="90"/>
      <c r="C153" s="90"/>
      <c r="E153" s="90"/>
      <c r="F153" s="90"/>
      <c r="H153" s="90"/>
      <c r="I153" s="90"/>
    </row>
    <row r="154" spans="1:9" x14ac:dyDescent="0.25">
      <c r="A154" s="90"/>
      <c r="C154" s="90"/>
      <c r="E154" s="90"/>
      <c r="F154" s="90"/>
      <c r="H154" s="90"/>
      <c r="I154" s="90"/>
    </row>
    <row r="155" spans="1:9" x14ac:dyDescent="0.25">
      <c r="A155" s="90"/>
      <c r="C155" s="90"/>
      <c r="E155" s="90"/>
      <c r="F155" s="90"/>
      <c r="H155" s="90"/>
      <c r="I155" s="90"/>
    </row>
    <row r="156" spans="1:9" x14ac:dyDescent="0.25">
      <c r="A156" s="90"/>
      <c r="C156" s="90"/>
      <c r="E156" s="90"/>
      <c r="F156" s="90"/>
      <c r="H156" s="90"/>
      <c r="I156" s="90"/>
    </row>
    <row r="157" spans="1:9" x14ac:dyDescent="0.25">
      <c r="A157" s="90"/>
      <c r="C157" s="90"/>
      <c r="E157" s="90"/>
      <c r="F157" s="90"/>
      <c r="H157" s="90"/>
      <c r="I157" s="90"/>
    </row>
    <row r="158" spans="1:9" x14ac:dyDescent="0.25">
      <c r="A158" s="90"/>
      <c r="C158" s="90"/>
      <c r="E158" s="90"/>
      <c r="F158" s="90"/>
      <c r="H158" s="90"/>
      <c r="I158" s="90"/>
    </row>
    <row r="159" spans="1:9" x14ac:dyDescent="0.25">
      <c r="A159" s="90"/>
      <c r="C159" s="90"/>
      <c r="E159" s="90"/>
      <c r="F159" s="90"/>
      <c r="H159" s="90"/>
      <c r="I159" s="90"/>
    </row>
    <row r="160" spans="1:9" x14ac:dyDescent="0.25">
      <c r="A160" s="90"/>
      <c r="C160" s="90"/>
      <c r="E160" s="90"/>
      <c r="F160" s="90"/>
      <c r="H160" s="90"/>
      <c r="I160" s="90"/>
    </row>
    <row r="161" spans="1:9" x14ac:dyDescent="0.25">
      <c r="A161" s="90"/>
      <c r="C161" s="90"/>
      <c r="E161" s="90"/>
      <c r="F161" s="90"/>
      <c r="H161" s="90"/>
      <c r="I161" s="90"/>
    </row>
  </sheetData>
  <protectedRanges>
    <protectedRange sqref="E55" name="Range7"/>
    <protectedRange sqref="E113:E114 E116:E117 F119:F120 F122 E124:F124" name="Range4"/>
    <protectedRange sqref="E45:E46 E49:E52 F57 E59 F61" name="Range2"/>
    <protectedRange sqref="E15:E17 G61:J61 G59:J59 G57:J57 G55:J55 G65:J68 G15:J17 G19:J19 G22:J42 G45:J46 G70:J71 G74:J74 G76:J76 G78:J81 G88:J111 G113:J114 G116:J117 G119:J120 G122:J122 G124:J124 G48:J52 G83:J85" name="Range1"/>
    <protectedRange sqref="E65:E68 F74 E76 E78:E81 E83 F71 E85" name="Range3"/>
    <protectedRange sqref="A5 F5" name="Range8"/>
    <protectedRange sqref="E24" name="Range1_1"/>
    <protectedRange sqref="E23 E25:E42" name="Range3_1"/>
    <protectedRange sqref="E88:E90 E96:E111 E92:E94" name="Range3_2"/>
    <protectedRange sqref="G63:J63" name="Range1_1_1"/>
  </protectedRanges>
  <mergeCells count="10">
    <mergeCell ref="G4:J4"/>
    <mergeCell ref="G1:J1"/>
    <mergeCell ref="G2:J2"/>
    <mergeCell ref="G3:J3"/>
    <mergeCell ref="C8:C10"/>
    <mergeCell ref="A5:F5"/>
    <mergeCell ref="A6:F6"/>
    <mergeCell ref="G8:J8"/>
    <mergeCell ref="D9:D10"/>
    <mergeCell ref="G9:J9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zoomScaleSheetLayoutView="100" workbookViewId="0">
      <selection activeCell="A10" sqref="A10:I10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3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1030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86" t="s">
        <v>610</v>
      </c>
      <c r="J2" s="286"/>
      <c r="K2" s="286"/>
      <c r="L2" s="286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86" t="s">
        <v>1025</v>
      </c>
      <c r="J3" s="286"/>
      <c r="K3" s="286"/>
      <c r="L3" s="286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87" t="s">
        <v>1029</v>
      </c>
      <c r="J4" s="287"/>
      <c r="K4" s="287"/>
      <c r="L4" s="287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301" t="s">
        <v>1031</v>
      </c>
      <c r="J5" s="301"/>
      <c r="K5" s="301"/>
      <c r="L5" s="301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86" t="s">
        <v>610</v>
      </c>
      <c r="J6" s="286"/>
      <c r="K6" s="286"/>
      <c r="L6" s="286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86" t="s">
        <v>867</v>
      </c>
      <c r="J7" s="286"/>
      <c r="K7" s="286"/>
      <c r="L7" s="286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87" t="s">
        <v>1032</v>
      </c>
      <c r="J8" s="287"/>
      <c r="K8" s="287"/>
      <c r="L8" s="287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2" t="s">
        <v>195</v>
      </c>
      <c r="B10" s="292"/>
      <c r="C10" s="292"/>
      <c r="D10" s="292"/>
      <c r="E10" s="292"/>
      <c r="F10" s="292"/>
      <c r="G10" s="292"/>
      <c r="H10" s="292"/>
      <c r="I10" s="292"/>
      <c r="J10" s="291"/>
      <c r="K10" s="291"/>
      <c r="L10" s="291"/>
    </row>
    <row r="11" spans="1:20" s="2" customFormat="1" ht="31.5" customHeight="1" x14ac:dyDescent="0.25">
      <c r="A11" s="290" t="s">
        <v>17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6"/>
      <c r="B13" s="298"/>
      <c r="C13" s="299"/>
      <c r="D13" s="299"/>
      <c r="E13" s="300"/>
      <c r="F13" s="250" t="s">
        <v>370</v>
      </c>
      <c r="G13" s="293" t="s">
        <v>371</v>
      </c>
      <c r="H13" s="295"/>
      <c r="I13" s="293" t="s">
        <v>372</v>
      </c>
      <c r="J13" s="294"/>
      <c r="K13" s="294"/>
      <c r="L13" s="295"/>
    </row>
    <row r="14" spans="1:20" s="23" customFormat="1" ht="27.75" thickBot="1" x14ac:dyDescent="0.3">
      <c r="A14" s="297"/>
      <c r="B14" s="298"/>
      <c r="C14" s="299"/>
      <c r="D14" s="299"/>
      <c r="E14" s="300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5645393.1547999997</v>
      </c>
      <c r="G16" s="29">
        <f>+G17+G52+G69+G95+G148+G168+G188+G217+G247+G278+G310</f>
        <v>4621821.8119999999</v>
      </c>
      <c r="H16" s="29">
        <f>+H17+H52+H69+H95+H148+H168+H188+H217+H247+H278</f>
        <v>1370456.0427999997</v>
      </c>
      <c r="I16" s="29">
        <f>+I17+I52+I69+I95+I148+I168+I188+I217+I247+I278</f>
        <v>2220222.6205936489</v>
      </c>
      <c r="J16" s="29">
        <f>+J17+J52+J69+J95+J148+J168+J188+J217+J247+J278</f>
        <v>3351533.3783872998</v>
      </c>
      <c r="K16" s="29">
        <f>+K17+K52+K69+K95+K148+K168+K188+K217+K247+K278</f>
        <v>4490653.7241650773</v>
      </c>
      <c r="L16" s="29">
        <f>+L17+L52+L69+L95+L148+L168+L188+L217+L247+L278</f>
        <v>5645393.1547999997</v>
      </c>
      <c r="N16" s="29">
        <v>5645393.1547999997</v>
      </c>
      <c r="O16" s="29">
        <v>4621821.8119999999</v>
      </c>
      <c r="P16" s="29">
        <v>1370456.0427999999</v>
      </c>
      <c r="Q16" s="29">
        <v>2220222.6205936489</v>
      </c>
      <c r="R16" s="29">
        <v>3351533.3783872998</v>
      </c>
      <c r="S16" s="29">
        <v>4490653.7241650773</v>
      </c>
      <c r="T16" s="29">
        <v>5645393.1547999997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820330.76199999964</v>
      </c>
      <c r="G17" s="29">
        <f t="shared" ref="G17:L17" si="0">+G19+G24+G28+G33+G36+G39+G42+G45</f>
        <v>790678.36199999962</v>
      </c>
      <c r="H17" s="29">
        <f t="shared" si="0"/>
        <v>29652.400000000001</v>
      </c>
      <c r="I17" s="29">
        <f t="shared" si="0"/>
        <v>244491.41696031802</v>
      </c>
      <c r="J17" s="29">
        <f t="shared" si="0"/>
        <v>448734.04742857144</v>
      </c>
      <c r="K17" s="29">
        <f t="shared" si="0"/>
        <v>659307.91646428546</v>
      </c>
      <c r="L17" s="29">
        <f t="shared" si="0"/>
        <v>820330.76199999964</v>
      </c>
      <c r="N17" s="271">
        <f>+F16-N16</f>
        <v>0</v>
      </c>
      <c r="O17" s="271">
        <f t="shared" ref="O17:T17" si="1">+G16-O16</f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  <c r="T17" s="271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+'6.Gorcarakan ev tntesagitakan'!G18</f>
        <v>676420.76199999964</v>
      </c>
      <c r="G19" s="29">
        <f>+'6.Gorcarakan ev tntesagitakan'!H18</f>
        <v>658928.36199999962</v>
      </c>
      <c r="H19" s="29">
        <f>+'6.Gorcarakan ev tntesagitakan'!I18</f>
        <v>17492.400000000001</v>
      </c>
      <c r="I19" s="29">
        <f>+'6.Gorcarakan ev tntesagitakan'!J18</f>
        <v>173994.11537301642</v>
      </c>
      <c r="J19" s="29">
        <f>+'6.Gorcarakan ev tntesagitakan'!K18</f>
        <v>370855.79346031748</v>
      </c>
      <c r="K19" s="29">
        <f>+'6.Gorcarakan ev tntesagitakan'!L18</f>
        <v>523136.01170238067</v>
      </c>
      <c r="L19" s="29">
        <f>+'6.Gorcarakan ev tntesagitakan'!M18</f>
        <v>676420.76199999964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+'6.Gorcarakan ev tntesagitakan'!G20</f>
        <v>676420.76199999964</v>
      </c>
      <c r="G21" s="29">
        <f>+'6.Gorcarakan ev tntesagitakan'!H20</f>
        <v>658928.36199999962</v>
      </c>
      <c r="H21" s="29">
        <f>+'6.Gorcarakan ev tntesagitakan'!I20</f>
        <v>17492.400000000001</v>
      </c>
      <c r="I21" s="29">
        <f>+'6.Gorcarakan ev tntesagitakan'!J20</f>
        <v>173994.11537301642</v>
      </c>
      <c r="J21" s="29">
        <f>+'6.Gorcarakan ev tntesagitakan'!K20</f>
        <v>370855.79346031748</v>
      </c>
      <c r="K21" s="29">
        <f>+'6.Gorcarakan ev tntesagitakan'!L20</f>
        <v>523136.01170238067</v>
      </c>
      <c r="L21" s="29">
        <f>+'6.Gorcarakan ev tntesagitakan'!M20</f>
        <v>676420.76199999964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+'6.Gorcarakan ev tntesagitakan'!G66</f>
        <v>0</v>
      </c>
      <c r="G28" s="29">
        <f>+'6.Gorcarakan ev tntesagitakan'!H66</f>
        <v>0</v>
      </c>
      <c r="H28" s="29"/>
      <c r="I28" s="29">
        <f>+'6.Gorcarakan ev tntesagitakan'!J64</f>
        <v>0</v>
      </c>
      <c r="J28" s="29">
        <f>+'6.Gorcarakan ev tntesagitakan'!K64</f>
        <v>0</v>
      </c>
      <c r="K28" s="29">
        <f>+'6.Gorcarakan ev tntesagitakan'!L64</f>
        <v>0</v>
      </c>
      <c r="L28" s="29">
        <f>+'6.Gorcarakan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+'6.Gorcarakan ev tntesagitakan'!G76</f>
        <v>0</v>
      </c>
      <c r="G32" s="29">
        <f>+'6.Gorcarakan ev tntesagitakan'!H76</f>
        <v>0</v>
      </c>
      <c r="H32" s="29"/>
      <c r="I32" s="29">
        <f>+'6.Gorcarakan ev tntesagitakan'!J76</f>
        <v>0</v>
      </c>
      <c r="J32" s="29">
        <f>+'6.Gorcarakan ev tntesagitakan'!K76</f>
        <v>0</v>
      </c>
      <c r="K32" s="29">
        <f>+'6.Gorcarakan ev tntesagitakan'!L76</f>
        <v>0</v>
      </c>
      <c r="L32" s="29">
        <f>+'6.Gorcarakan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+'6.Gorcarakan ev tntesagitakan'!G92</f>
        <v>18910</v>
      </c>
      <c r="G36" s="29">
        <f>+'6.Gorcarakan ev tntesagitakan'!H92</f>
        <v>6750</v>
      </c>
      <c r="H36" s="29">
        <f>+'6.Gorcarakan ev tntesagitakan'!I92</f>
        <v>12160</v>
      </c>
      <c r="I36" s="29">
        <f>+'6.Gorcarakan ev tntesagitakan'!J92</f>
        <v>15140.15873015873</v>
      </c>
      <c r="J36" s="29">
        <f>+'6.Gorcarakan ev tntesagitakan'!K92</f>
        <v>16370.317460317459</v>
      </c>
      <c r="K36" s="29">
        <f>+'6.Gorcarakan ev tntesagitakan'!L92</f>
        <v>17620.317460317459</v>
      </c>
      <c r="L36" s="29">
        <f>+'6.Gorcarakan ev tntesagitakan'!M92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+'6.Gorcarakan ev tntesagitakan'!G94</f>
        <v>18910</v>
      </c>
      <c r="G38" s="29">
        <f>+'6.Gorcarakan ev tntesagitakan'!H94</f>
        <v>6750</v>
      </c>
      <c r="H38" s="29">
        <f>+'6.Gorcarakan ev tntesagitakan'!I94</f>
        <v>12160</v>
      </c>
      <c r="I38" s="29">
        <f>+'6.Gorcarakan ev tntesagitakan'!J94</f>
        <v>15140.15873015873</v>
      </c>
      <c r="J38" s="29">
        <f>+'6.Gorcarakan ev tntesagitakan'!K94</f>
        <v>16370.317460317459</v>
      </c>
      <c r="K38" s="29">
        <f>+'6.Gorcarakan ev tntesagitakan'!L94</f>
        <v>17620.317460317459</v>
      </c>
      <c r="L38" s="29">
        <f>+'6.Gorcarakan ev tntesagitakan'!M94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+'6.Gorcarakan ev tntesagitakan'!G99</f>
        <v>125000</v>
      </c>
      <c r="G39" s="29">
        <f>+'6.Gorcarakan ev tntesagitakan'!H99</f>
        <v>125000</v>
      </c>
      <c r="H39" s="29"/>
      <c r="I39" s="29">
        <f>+'6.Gorcarakan ev tntesagitakan'!J99</f>
        <v>55357.142857142862</v>
      </c>
      <c r="J39" s="29">
        <f>+'6.Gorcarakan ev tntesagitakan'!K99</f>
        <v>61507.936507936509</v>
      </c>
      <c r="K39" s="29">
        <f>+'6.Gorcarakan ev tntesagitakan'!L99</f>
        <v>118551.58730158731</v>
      </c>
      <c r="L39" s="29">
        <f>+'6.Gorcarakan ev tntesagitakan'!M99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+'6.Gorcarakan ev tntesagitakan'!G101</f>
        <v>125000</v>
      </c>
      <c r="G41" s="29">
        <f>+'6.Gorcarakan ev tntesagitakan'!H101</f>
        <v>125000</v>
      </c>
      <c r="H41" s="29"/>
      <c r="I41" s="29">
        <f>+'6.Gorcarakan ev tntesagitakan'!J101</f>
        <v>55357.142857142862</v>
      </c>
      <c r="J41" s="29">
        <f>+'6.Gorcarakan ev tntesagitakan'!K101</f>
        <v>61507.936507936509</v>
      </c>
      <c r="K41" s="29">
        <f>+'6.Gorcarakan ev tntesagitakan'!L101</f>
        <v>118551.58730158731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+'6.Gorcarakan ev tntesagitakan'!G154</f>
        <v>2400</v>
      </c>
      <c r="G68" s="29">
        <f>+'6.Gorcarakan ev tntesagitakan'!H154</f>
        <v>2400</v>
      </c>
      <c r="H68" s="29">
        <f>+'6.Gorcarakan ev tntesagitakan'!I154</f>
        <v>0</v>
      </c>
      <c r="I68" s="29">
        <f>+'6.Gorcarakan ev tntesagitakan'!J154</f>
        <v>590.47619047619048</v>
      </c>
      <c r="J68" s="29">
        <f>+'6.Gorcarakan ev tntesagitakan'!K154</f>
        <v>1180.952380952381</v>
      </c>
      <c r="K68" s="29">
        <f>+'6.Gorcarakan ev tntesagitakan'!L154</f>
        <v>1780.952380952381</v>
      </c>
      <c r="L68" s="29">
        <f>+'6.Gorcarakan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-309301.80420000013</v>
      </c>
      <c r="G95" s="29">
        <f t="shared" ref="G95:L95" si="4">+G97+G101+G107+G115+G120+G127+G130+G136+G145</f>
        <v>137745.54999999999</v>
      </c>
      <c r="H95" s="29">
        <f t="shared" si="4"/>
        <v>-447047.35420000018</v>
      </c>
      <c r="I95" s="29">
        <f t="shared" si="4"/>
        <v>183006.2255619046</v>
      </c>
      <c r="J95" s="29">
        <f t="shared" si="4"/>
        <v>151634.65294285631</v>
      </c>
      <c r="K95" s="29">
        <f t="shared" si="4"/>
        <v>-79920.009557144018</v>
      </c>
      <c r="L95" s="29">
        <f t="shared" si="4"/>
        <v>-309301.80420000013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2144776.1957999999</v>
      </c>
      <c r="G120" s="29">
        <f t="shared" si="6"/>
        <v>137745.54999999999</v>
      </c>
      <c r="H120" s="29">
        <f t="shared" si="6"/>
        <v>2007030.6457999998</v>
      </c>
      <c r="I120" s="29">
        <f t="shared" si="6"/>
        <v>786787.32079999987</v>
      </c>
      <c r="J120" s="29">
        <f t="shared" si="6"/>
        <v>1359196.8434190468</v>
      </c>
      <c r="K120" s="29">
        <f t="shared" si="6"/>
        <v>1741161.6809190463</v>
      </c>
      <c r="L120" s="29">
        <f t="shared" si="6"/>
        <v>2144776.1957999999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+'6.Gorcarakan ev tntesagitakan'!G279</f>
        <v>2144776.1957999999</v>
      </c>
      <c r="G122" s="29">
        <f>+'6.Gorcarakan ev tntesagitakan'!H279</f>
        <v>137745.54999999999</v>
      </c>
      <c r="H122" s="29">
        <f>+'6.Gorcarakan ev tntesagitakan'!I279</f>
        <v>2007030.6457999998</v>
      </c>
      <c r="I122" s="29">
        <f>+'6.Gorcarakan ev tntesagitakan'!J279</f>
        <v>786787.32079999987</v>
      </c>
      <c r="J122" s="29">
        <f>+'6.Gorcarakan ev tntesagitakan'!K279</f>
        <v>1359196.8434190468</v>
      </c>
      <c r="K122" s="29">
        <f>+'6.Gorcarakan ev tntesagitakan'!L279</f>
        <v>1741161.6809190463</v>
      </c>
      <c r="L122" s="29">
        <f>+'6.Gorcarakan ev tntesagitakan'!M279</f>
        <v>2144776.1957999999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+'6.Gorcarakan ev tntesagitakan'!G348</f>
        <v>-2454078</v>
      </c>
      <c r="G147" s="29"/>
      <c r="H147" s="29">
        <f>+'6.Gorcarakan ev tntesagitakan'!I348</f>
        <v>-2454078</v>
      </c>
      <c r="I147" s="29">
        <f>+'6.Gorcarakan ev tntesagitakan'!J348</f>
        <v>-603781.09523809527</v>
      </c>
      <c r="J147" s="29">
        <f>+'6.Gorcarakan ev tntesagitakan'!K348</f>
        <v>-1207562.1904761905</v>
      </c>
      <c r="K147" s="29">
        <f>+'6.Gorcarakan ev tntesagitakan'!L348</f>
        <v>-1821081.6904761903</v>
      </c>
      <c r="L147" s="29">
        <f>+'6.Gorcarakan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786325.77300000028</v>
      </c>
      <c r="G148" s="29">
        <f t="shared" ref="G148:L148" si="8">+G150+G153+G156+G159+G162+G165</f>
        <v>687180.04600000032</v>
      </c>
      <c r="H148" s="29">
        <f t="shared" si="8"/>
        <v>99145.726999999999</v>
      </c>
      <c r="I148" s="29">
        <f t="shared" si="8"/>
        <v>255105.44399206055</v>
      </c>
      <c r="J148" s="29">
        <f t="shared" si="8"/>
        <v>424358.28144444263</v>
      </c>
      <c r="K148" s="29">
        <f t="shared" si="8"/>
        <v>585931.15718650701</v>
      </c>
      <c r="L148" s="29">
        <f t="shared" si="8"/>
        <v>786325.77300000028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551112.24600000028</v>
      </c>
      <c r="G150" s="29">
        <f t="shared" ref="G150:L150" si="9">+G152</f>
        <v>549112.24600000028</v>
      </c>
      <c r="H150" s="29">
        <f t="shared" si="9"/>
        <v>2000</v>
      </c>
      <c r="I150" s="29">
        <f t="shared" si="9"/>
        <v>127268.43286507641</v>
      </c>
      <c r="J150" s="29">
        <f t="shared" si="9"/>
        <v>262829.98619047436</v>
      </c>
      <c r="K150" s="29">
        <f t="shared" si="9"/>
        <v>388135.91193253879</v>
      </c>
      <c r="L150" s="29">
        <f t="shared" si="9"/>
        <v>551112.24600000028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+'6.Gorcarakan ev tntesagitakan'!G356</f>
        <v>551112.24600000028</v>
      </c>
      <c r="G152" s="29">
        <f>+'6.Gorcarakan ev tntesagitakan'!H356</f>
        <v>549112.24600000028</v>
      </c>
      <c r="H152" s="29">
        <f>+'6.Gorcarakan ev tntesagitakan'!I356</f>
        <v>2000</v>
      </c>
      <c r="I152" s="29">
        <f>+'6.Gorcarakan ev tntesagitakan'!J356</f>
        <v>127268.43286507641</v>
      </c>
      <c r="J152" s="29">
        <f>+'6.Gorcarakan ev tntesagitakan'!K356</f>
        <v>262829.98619047436</v>
      </c>
      <c r="K152" s="29">
        <f>+'6.Gorcarakan ev tntesagitakan'!L356</f>
        <v>388135.91193253879</v>
      </c>
      <c r="L152" s="29">
        <f>+'6.Gorcarakan ev tntesagitakan'!M356</f>
        <v>551112.24600000028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161528.29525396827</v>
      </c>
      <c r="K165" s="29">
        <f t="shared" si="10"/>
        <v>197795.24525396829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+'6.Gorcarakan ev tntesagitakan'!G396</f>
        <v>235213.527</v>
      </c>
      <c r="G167" s="29">
        <f>+'6.Gorcarakan ev tntesagitakan'!H396</f>
        <v>138067.79999999999</v>
      </c>
      <c r="H167" s="29">
        <f>+'6.Gorcarakan ev tntesagitakan'!I396</f>
        <v>97145.726999999999</v>
      </c>
      <c r="I167" s="29">
        <f>+'6.Gorcarakan ev tntesagitakan'!J396</f>
        <v>127837.01112698413</v>
      </c>
      <c r="J167" s="29">
        <f>+'6.Gorcarakan ev tntesagitakan'!K396</f>
        <v>161528.29525396827</v>
      </c>
      <c r="K167" s="29">
        <f>+'6.Gorcarakan ev tntesagitakan'!L396</f>
        <v>197795.24525396829</v>
      </c>
      <c r="L167" s="29">
        <f>+'6.Gorcarakan ev tntesagitakan'!M396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2031972.3399999996</v>
      </c>
      <c r="G168" s="29">
        <f t="shared" ref="G168:L168" si="11">+G170+G173+G176+G179+G182+G185</f>
        <v>350767.07</v>
      </c>
      <c r="H168" s="29">
        <f t="shared" si="11"/>
        <v>1681205.2699999998</v>
      </c>
      <c r="I168" s="29">
        <f t="shared" si="11"/>
        <v>948241.31896825461</v>
      </c>
      <c r="J168" s="29">
        <f t="shared" si="11"/>
        <v>1171950.9203174612</v>
      </c>
      <c r="K168" s="29">
        <f t="shared" si="11"/>
        <v>1598945.8378174608</v>
      </c>
      <c r="L168" s="29">
        <f t="shared" si="11"/>
        <v>2031972.3399999996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175956.4</v>
      </c>
      <c r="G179" s="29">
        <f t="shared" ref="G179:L179" si="12">+G181</f>
        <v>169556.4</v>
      </c>
      <c r="H179" s="29">
        <f t="shared" si="12"/>
        <v>6400</v>
      </c>
      <c r="I179" s="29">
        <f t="shared" si="12"/>
        <v>54265.923809523811</v>
      </c>
      <c r="J179" s="29">
        <f t="shared" si="12"/>
        <v>93975.447619047613</v>
      </c>
      <c r="K179" s="29">
        <f t="shared" si="12"/>
        <v>134325.4476190476</v>
      </c>
      <c r="L179" s="29">
        <f t="shared" si="12"/>
        <v>175956.4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+'6.Gorcarakan ev tntesagitakan'!G429</f>
        <v>175956.4</v>
      </c>
      <c r="G181" s="29">
        <f>+'6.Gorcarakan ev tntesagitakan'!H429</f>
        <v>169556.4</v>
      </c>
      <c r="H181" s="29">
        <f>+'6.Gorcarakan ev tntesagitakan'!I429</f>
        <v>6400</v>
      </c>
      <c r="I181" s="29">
        <f>+'6.Gorcarakan ev tntesagitakan'!J429</f>
        <v>54265.923809523811</v>
      </c>
      <c r="J181" s="29">
        <f>+'6.Gorcarakan ev tntesagitakan'!K429</f>
        <v>93975.447619047613</v>
      </c>
      <c r="K181" s="29">
        <f>+'6.Gorcarakan ev tntesagitakan'!L429</f>
        <v>134325.4476190476</v>
      </c>
      <c r="L181" s="29">
        <f>+'6.Gorcarakan ev tntesagitakan'!M429</f>
        <v>175956.4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1856015.9399999997</v>
      </c>
      <c r="G185" s="29">
        <f t="shared" ref="G185:L185" si="13">+G187</f>
        <v>181210.67</v>
      </c>
      <c r="H185" s="29">
        <f t="shared" si="13"/>
        <v>1674805.2699999998</v>
      </c>
      <c r="I185" s="29">
        <f t="shared" si="13"/>
        <v>893975.3951587308</v>
      </c>
      <c r="J185" s="29">
        <f t="shared" si="13"/>
        <v>1077975.4726984135</v>
      </c>
      <c r="K185" s="29">
        <f t="shared" si="13"/>
        <v>1464620.390198413</v>
      </c>
      <c r="L185" s="29">
        <f t="shared" si="13"/>
        <v>1856015.9399999997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+'6.Gorcarakan ev tntesagitakan'!G445</f>
        <v>1856015.9399999997</v>
      </c>
      <c r="G187" s="29">
        <f>+'6.Gorcarakan ev tntesagitakan'!H445</f>
        <v>181210.67</v>
      </c>
      <c r="H187" s="29">
        <f>+'6.Gorcarakan ev tntesagitakan'!I445</f>
        <v>1674805.2699999998</v>
      </c>
      <c r="I187" s="29">
        <f>+'6.Gorcarakan ev tntesagitakan'!J445</f>
        <v>893975.3951587308</v>
      </c>
      <c r="J187" s="29">
        <f>+'6.Gorcarakan ev tntesagitakan'!K445</f>
        <v>1077975.4726984135</v>
      </c>
      <c r="K187" s="29">
        <f>+'6.Gorcarakan ev tntesagitakan'!L445</f>
        <v>1464620.390198413</v>
      </c>
      <c r="L187" s="29">
        <f>+'6.Gorcarakan ev tntesagitakan'!M445</f>
        <v>1856015.9399999997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1411827.2000000002</v>
      </c>
      <c r="G217" s="29">
        <f t="shared" ref="G217:L217" si="14">+G219+G222+G231+G236+G241+G244</f>
        <v>1404327.2000000002</v>
      </c>
      <c r="H217" s="29">
        <f t="shared" si="14"/>
        <v>7500</v>
      </c>
      <c r="I217" s="29">
        <f t="shared" si="14"/>
        <v>353189.27142857143</v>
      </c>
      <c r="J217" s="29">
        <f t="shared" si="14"/>
        <v>698639.54285714263</v>
      </c>
      <c r="K217" s="29">
        <f t="shared" si="14"/>
        <v>1049661.5928571427</v>
      </c>
      <c r="L217" s="29">
        <f t="shared" si="14"/>
        <v>1411827.2000000002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621473.1</v>
      </c>
      <c r="G219" s="29">
        <f t="shared" ref="G219:L219" si="15">+G221</f>
        <v>621473.1</v>
      </c>
      <c r="H219" s="29"/>
      <c r="I219" s="29">
        <f t="shared" si="15"/>
        <v>156150.35793650791</v>
      </c>
      <c r="J219" s="29">
        <f t="shared" si="15"/>
        <v>307992.5158730158</v>
      </c>
      <c r="K219" s="29">
        <f t="shared" si="15"/>
        <v>462283.74087301578</v>
      </c>
      <c r="L219" s="29">
        <f t="shared" si="15"/>
        <v>621473.1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+'6.Gorcarakan ev tntesagitakan'!G541</f>
        <v>621473.1</v>
      </c>
      <c r="G221" s="29">
        <f>+'6.Gorcarakan ev tntesagitakan'!H541</f>
        <v>621473.1</v>
      </c>
      <c r="H221" s="29"/>
      <c r="I221" s="29">
        <f>+'6.Gorcarakan ev tntesagitakan'!J541</f>
        <v>156150.35793650791</v>
      </c>
      <c r="J221" s="29">
        <f>+'6.Gorcarakan ev tntesagitakan'!K541</f>
        <v>307992.5158730158</v>
      </c>
      <c r="K221" s="29">
        <f>+'6.Gorcarakan ev tntesagitakan'!L541</f>
        <v>462283.74087301578</v>
      </c>
      <c r="L221" s="29">
        <f>+'6.Gorcarakan ev tntesagitakan'!M541</f>
        <v>621473.1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+'6.Gorcarakan ev tntesagitakan'!G552</f>
        <v>733339.5</v>
      </c>
      <c r="G222" s="29">
        <f>+'6.Gorcarakan ev tntesagitakan'!H552</f>
        <v>725839.5</v>
      </c>
      <c r="H222" s="29">
        <f>+'6.Gorcarakan ev tntesagitakan'!I552</f>
        <v>7500</v>
      </c>
      <c r="I222" s="29">
        <f>+'6.Gorcarakan ev tntesagitakan'!J552</f>
        <v>182397.32936507938</v>
      </c>
      <c r="J222" s="29">
        <f>+'6.Gorcarakan ev tntesagitakan'!K552</f>
        <v>362178.45873015875</v>
      </c>
      <c r="K222" s="29">
        <f>+'6.Gorcarakan ev tntesagitakan'!L552</f>
        <v>544859.2837301587</v>
      </c>
      <c r="L222" s="29">
        <f>+'6.Gorcarakan ev tntesagitakan'!M552</f>
        <v>733339.5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+'6.Gorcarakan ev tntesagitakan'!G554</f>
        <v>57660.1</v>
      </c>
      <c r="G224" s="29">
        <f>+'6.Gorcarakan ev tntesagitakan'!H554</f>
        <v>57660.1</v>
      </c>
      <c r="H224" s="29"/>
      <c r="I224" s="29">
        <f>+'6.Gorcarakan ev tntesagitakan'!J554</f>
        <v>14233.488888888889</v>
      </c>
      <c r="J224" s="29">
        <f>+'6.Gorcarakan ev tntesagitakan'!K554</f>
        <v>28404.277777777777</v>
      </c>
      <c r="K224" s="29">
        <f>+'6.Gorcarakan ev tntesagitakan'!L554</f>
        <v>42803.627777777787</v>
      </c>
      <c r="L224" s="29">
        <f>+'6.Gorcarakan ev tntesagitakan'!M554</f>
        <v>57660.1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+'6.Gorcarakan ev tntesagitakan'!G560</f>
        <v>77321.7</v>
      </c>
      <c r="G225" s="29">
        <f>+'6.Gorcarakan ev tntesagitakan'!H560</f>
        <v>77321.7</v>
      </c>
      <c r="H225" s="29"/>
      <c r="I225" s="29">
        <f>+'6.Gorcarakan ev tntesagitakan'!J560</f>
        <v>19303.390476190478</v>
      </c>
      <c r="J225" s="29">
        <f>+'6.Gorcarakan ev tntesagitakan'!K560</f>
        <v>38235.680952380957</v>
      </c>
      <c r="K225" s="29">
        <f>+'6.Gorcarakan ev tntesagitakan'!L560</f>
        <v>57473.330952380958</v>
      </c>
      <c r="L225" s="29">
        <f>+'6.Gorcarakan ev tntesagitakan'!M560</f>
        <v>77321.7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+'6.Gorcarakan ev tntesagitakan'!G566</f>
        <v>588857.70000000007</v>
      </c>
      <c r="G226" s="29">
        <f>+'6.Gorcarakan ev tntesagitakan'!H566</f>
        <v>588857.70000000007</v>
      </c>
      <c r="H226" s="29"/>
      <c r="I226" s="29">
        <f>+'6.Gorcarakan ev tntesagitakan'!J566</f>
        <v>146523.14841269841</v>
      </c>
      <c r="J226" s="29">
        <f>+'6.Gorcarakan ev tntesagitakan'!K566</f>
        <v>290863.89682539681</v>
      </c>
      <c r="K226" s="29">
        <f>+'6.Gorcarakan ev tntesagitakan'!L566</f>
        <v>437532.72182539682</v>
      </c>
      <c r="L226" s="29">
        <f>+'6.Gorcarakan ev tntesagitakan'!M566</f>
        <v>588857.70000000007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+'6.Gorcarakan ev tntesagitakan'!G585</f>
        <v>9500</v>
      </c>
      <c r="G230" s="29">
        <f>+'6.Gorcarakan ev tntesagitakan'!H585</f>
        <v>2000</v>
      </c>
      <c r="H230" s="29">
        <f>+'6.Gorcarakan ev tntesagitakan'!I585</f>
        <v>7500</v>
      </c>
      <c r="I230" s="29">
        <f>+'6.Gorcarakan ev tntesagitakan'!J585</f>
        <v>2337.301587301587</v>
      </c>
      <c r="J230" s="29">
        <f>+'6.Gorcarakan ev tntesagitakan'!K585</f>
        <v>4674.603174603174</v>
      </c>
      <c r="K230" s="29">
        <f>+'6.Gorcarakan ev tntesagitakan'!L585</f>
        <v>7049.603174603174</v>
      </c>
      <c r="L230" s="29">
        <f>+'6.Gorcarakan ev tntesagitakan'!M585</f>
        <v>9500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26200</v>
      </c>
      <c r="G236" s="29">
        <f t="shared" ref="G236:L236" si="16">+G239</f>
        <v>26200</v>
      </c>
      <c r="H236" s="29">
        <f t="shared" si="16"/>
        <v>0</v>
      </c>
      <c r="I236" s="29">
        <f t="shared" si="16"/>
        <v>6446.0317460317456</v>
      </c>
      <c r="J236" s="29">
        <f t="shared" si="16"/>
        <v>12892.063492063491</v>
      </c>
      <c r="K236" s="29">
        <f t="shared" si="16"/>
        <v>19442.063492063491</v>
      </c>
      <c r="L236" s="29">
        <f t="shared" si="16"/>
        <v>26200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+'6.Gorcarakan ev tntesagitakan'!G612</f>
        <v>26200</v>
      </c>
      <c r="G239" s="29">
        <f>+'6.Gorcarakan ev tntesagitakan'!H612</f>
        <v>26200</v>
      </c>
      <c r="H239" s="29">
        <f>+'6.Gorcarakan ev tntesagitakan'!I612</f>
        <v>0</v>
      </c>
      <c r="I239" s="29">
        <f>+'6.Gorcarakan ev tntesagitakan'!J612</f>
        <v>6446.0317460317456</v>
      </c>
      <c r="J239" s="29">
        <f>+'6.Gorcarakan ev tntesagitakan'!K612</f>
        <v>12892.063492063491</v>
      </c>
      <c r="K239" s="29">
        <f>+'6.Gorcarakan ev tntesagitakan'!L612</f>
        <v>19442.063492063491</v>
      </c>
      <c r="L239" s="29">
        <f>+'6.Gorcarakan ev tntesagitakan'!M612</f>
        <v>26200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+'6.Gorcarakan ev tntesagitakan'!G628</f>
        <v>30814.6</v>
      </c>
      <c r="G246" s="29">
        <f>+'6.Gorcarakan ev tntesagitakan'!H628</f>
        <v>30814.6</v>
      </c>
      <c r="H246" s="29"/>
      <c r="I246" s="29">
        <f>+'6.Gorcarakan ev tntesagitakan'!J628</f>
        <v>8195.5523809523802</v>
      </c>
      <c r="J246" s="29">
        <f>+'6.Gorcarakan ev tntesagitakan'!K628</f>
        <v>15576.504761904762</v>
      </c>
      <c r="K246" s="29">
        <f>+'6.Gorcarakan ev tntesagitakan'!L628</f>
        <v>23076.504761904762</v>
      </c>
      <c r="L246" s="29">
        <f>+'6.Gorcarakan ev tntesagitakan'!M628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830161.88399999996</v>
      </c>
      <c r="G247" s="29">
        <f t="shared" ref="G247:L247" si="18">+G249+G253+G257+G261+G265+G269+G272+G275</f>
        <v>830161.88399999996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619444.47542857146</v>
      </c>
      <c r="L247" s="29">
        <f t="shared" si="18"/>
        <v>830161.88399999996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783947.18400000001</v>
      </c>
      <c r="G249" s="29">
        <f t="shared" ref="G249:L249" si="19">+G251</f>
        <v>783947.18400000001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584927.71193650796</v>
      </c>
      <c r="L249" s="29">
        <f t="shared" si="19"/>
        <v>783947.18400000001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+'6.Gorcarakan ev tntesagitakan'!G639</f>
        <v>783947.18400000001</v>
      </c>
      <c r="G251" s="29">
        <f>+'6.Gorcarakan ev tntesagitakan'!H639</f>
        <v>783947.18400000001</v>
      </c>
      <c r="H251" s="29">
        <f>+'6.Gorcarakan ev tntesagitakan'!I639</f>
        <v>0</v>
      </c>
      <c r="I251" s="29">
        <f>+'6.Gorcarakan ev tntesagitakan'!J639</f>
        <v>202197.95796825399</v>
      </c>
      <c r="J251" s="29">
        <f>+'6.Gorcarakan ev tntesagitakan'!K639</f>
        <v>392031.91593650798</v>
      </c>
      <c r="K251" s="29">
        <f>+'6.Gorcarakan ev tntesagitakan'!L639</f>
        <v>584927.71193650796</v>
      </c>
      <c r="L251" s="29">
        <f>+'6.Gorcarakan ev tntesagitakan'!M639</f>
        <v>783947.18400000001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+'6.Gorcarakan ev tntesagitakan'!G690</f>
        <v>46214.7</v>
      </c>
      <c r="G271" s="29">
        <f>+'6.Gorcarakan ev tntesagitakan'!H690</f>
        <v>46214.7</v>
      </c>
      <c r="H271" s="29">
        <f>+'6.Gorcarakan ev tntesagitakan'!I690</f>
        <v>0</v>
      </c>
      <c r="I271" s="29">
        <f>+'6.Gorcarakan ev tntesagitakan'!J690</f>
        <v>12020.731746031746</v>
      </c>
      <c r="J271" s="29">
        <f>+'6.Gorcarakan ev tntesagitakan'!K690</f>
        <v>23178.763492063492</v>
      </c>
      <c r="K271" s="29">
        <f>+'6.Gorcarakan ev tntesagitakan'!L690</f>
        <v>34516.763492063488</v>
      </c>
      <c r="L271" s="29">
        <f>+'6.Gorcarakan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71677</v>
      </c>
      <c r="G278" s="29">
        <f t="shared" ref="G278:L278" si="21">+G280+G284+G287+G290+G293+G296+G299+G302+G306</f>
        <v>71677</v>
      </c>
      <c r="H278" s="29">
        <f t="shared" si="21"/>
        <v>0</v>
      </c>
      <c r="I278" s="29">
        <f t="shared" si="21"/>
        <v>21379.777777777777</v>
      </c>
      <c r="J278" s="29">
        <f t="shared" si="21"/>
        <v>39824.30158730159</v>
      </c>
      <c r="K278" s="29">
        <f>+K280+K284+K287+K290+K293+K296+K299+K302+K306</f>
        <v>55501.801587301583</v>
      </c>
      <c r="L278" s="29">
        <f t="shared" si="21"/>
        <v>71677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+'6.Gorcarakan ev tntesagitakan'!G721</f>
        <v>2547</v>
      </c>
      <c r="G289" s="29">
        <f>+'6.Gorcarakan ev tntesagitakan'!H721</f>
        <v>2547</v>
      </c>
      <c r="H289" s="29"/>
      <c r="I289" s="29">
        <f>+'6.Gorcarakan ev tntesagitakan'!J721</f>
        <v>662.07936507936506</v>
      </c>
      <c r="J289" s="29">
        <f>+'6.Gorcarakan ev tntesagitakan'!K721</f>
        <v>1277.1587301587301</v>
      </c>
      <c r="K289" s="29">
        <f>+'6.Gorcarakan ev tntesagitakan'!L721</f>
        <v>1902.1587301587301</v>
      </c>
      <c r="L289" s="29">
        <f>+'6.Gorcarakan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41370</v>
      </c>
      <c r="G290" s="29">
        <f>+G292</f>
        <v>41370</v>
      </c>
      <c r="H290" s="29">
        <f>+H292</f>
        <v>0</v>
      </c>
      <c r="I290" s="29">
        <f>+'6.Gorcarakan ev tntesagitakan'!J727</f>
        <v>13887.857142857143</v>
      </c>
      <c r="J290" s="29">
        <f>+'6.Gorcarakan ev tntesagitakan'!K727</f>
        <v>22855.714285714286</v>
      </c>
      <c r="K290" s="29">
        <f>+'6.Gorcarakan ev tntesagitakan'!L727</f>
        <v>31968.214285714286</v>
      </c>
      <c r="L290" s="29">
        <f>+'6.Gorcarakan ev tntesagitakan'!M727</f>
        <v>41370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+'6.Gorcarakan ev tntesagitakan'!G727</f>
        <v>41370</v>
      </c>
      <c r="G292" s="29">
        <f>+'6.Gorcarakan ev tntesagitakan'!H727</f>
        <v>41370</v>
      </c>
      <c r="H292" s="29">
        <f>+'6.Gorcarakan ev tntesagitakan'!I727</f>
        <v>0</v>
      </c>
      <c r="I292" s="29">
        <f>+'6.Gorcarakan ev tntesagitakan'!J727</f>
        <v>13887.857142857143</v>
      </c>
      <c r="J292" s="29">
        <f>+'6.Gorcarakan ev tntesagitakan'!K727</f>
        <v>22855.714285714286</v>
      </c>
      <c r="K292" s="29">
        <f>+'6.Gorcarakan ev tntesagitakan'!L727</f>
        <v>31968.214285714286</v>
      </c>
      <c r="L292" s="29">
        <f>+'6.Gorcarakan ev tntesagitakan'!M727</f>
        <v>41370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+'6.Gorcarakan ev tntesagitakan'!G736</f>
        <v>1260</v>
      </c>
      <c r="G298" s="29">
        <f>+'6.Gorcarakan ev tntesagitakan'!H736</f>
        <v>1260</v>
      </c>
      <c r="H298" s="29">
        <f>+'6.Gorcarakan ev tntesagitakan'!I736</f>
        <v>0</v>
      </c>
      <c r="I298" s="29">
        <f>+'6.Gorcarakan ev tntesagitakan'!J736</f>
        <v>310</v>
      </c>
      <c r="J298" s="29">
        <f>+'6.Gorcarakan ev tntesagitakan'!K736</f>
        <v>620</v>
      </c>
      <c r="K298" s="29">
        <f>+'6.Gorcarakan ev tntesagitakan'!L736</f>
        <v>935</v>
      </c>
      <c r="L298" s="29">
        <f>+'6.Gorcarakan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+'6.Gorcarakan ev tntesagitakan'!G743</f>
        <v>26500</v>
      </c>
      <c r="G301" s="29">
        <f>+'6.Gorcarakan ev tntesagitakan'!H743</f>
        <v>26500</v>
      </c>
      <c r="H301" s="29">
        <f>+'6.Gorcarakan ev tntesagitakan'!I743</f>
        <v>0</v>
      </c>
      <c r="I301" s="29">
        <f>+'6.Gorcarakan ev tntesagitakan'!J743</f>
        <v>6519.8412698412694</v>
      </c>
      <c r="J301" s="29">
        <f>+'6.Gorcarakan ev tntesagitakan'!K743</f>
        <v>15071.428571428571</v>
      </c>
      <c r="K301" s="29">
        <f>+'6.Gorcarakan ev tntesagitakan'!L743</f>
        <v>20696.428571428569</v>
      </c>
      <c r="L301" s="29">
        <f>+'6.Gorcarakan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+'6.Gorcarakan ev tntesagitakan'!G756</f>
        <v>0</v>
      </c>
      <c r="G308" s="29">
        <f>+'6.Gorcarakan ev tntesagitakan'!H756</f>
        <v>0</v>
      </c>
      <c r="H308" s="29"/>
      <c r="I308" s="29">
        <f>+'6.Gorcarakan ev tntesagitakan'!J756</f>
        <v>0</v>
      </c>
      <c r="J308" s="29">
        <f>+'6.Gorcarakan ev tntesagitakan'!K756</f>
        <v>0</v>
      </c>
      <c r="K308" s="29">
        <f>+'6.Gorcarakan ev tntesagitakan'!L756</f>
        <v>0</v>
      </c>
      <c r="L308" s="29">
        <f>+'6.Gorcarakan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+'6.Gorcarakan ev tntesagitakan'!H776</f>
        <v>346884.7</v>
      </c>
      <c r="H314" s="29">
        <f>+'6.Gorcarakan ev tntesagitakan'!I776</f>
        <v>346884.7</v>
      </c>
      <c r="I314" s="29">
        <f>+'6.Gorcarakan ev tntesagitakan'!J776</f>
        <v>85344.648412698414</v>
      </c>
      <c r="J314" s="29">
        <f>+'6.Gorcarakan ev tntesagitakan'!K776</f>
        <v>170689.29682539683</v>
      </c>
      <c r="K314" s="29">
        <f>+'6.Gorcarakan ev tntesagitakan'!L776</f>
        <v>257410.47182539685</v>
      </c>
      <c r="L314" s="29">
        <f>+'6.Gorcarakan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A10" sqref="A10:I10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0.710937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1026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86" t="s">
        <v>610</v>
      </c>
      <c r="H2" s="286"/>
      <c r="I2" s="286"/>
      <c r="J2" s="286"/>
    </row>
    <row r="3" spans="1:10" s="90" customFormat="1" ht="13.5" customHeight="1" x14ac:dyDescent="0.25">
      <c r="A3" s="92"/>
      <c r="C3" s="92"/>
      <c r="E3" s="92"/>
      <c r="F3" s="92"/>
      <c r="G3" s="286" t="s">
        <v>1025</v>
      </c>
      <c r="H3" s="286"/>
      <c r="I3" s="286"/>
      <c r="J3" s="286"/>
    </row>
    <row r="4" spans="1:10" s="90" customFormat="1" ht="13.5" customHeight="1" x14ac:dyDescent="0.25">
      <c r="A4" s="92"/>
      <c r="C4" s="92"/>
      <c r="E4" s="92"/>
      <c r="F4" s="92"/>
      <c r="G4" s="287" t="s">
        <v>1033</v>
      </c>
      <c r="H4" s="287"/>
      <c r="I4" s="287"/>
      <c r="J4" s="287"/>
    </row>
    <row r="5" spans="1:10" s="90" customFormat="1" ht="27" customHeight="1" x14ac:dyDescent="0.25">
      <c r="A5" s="92"/>
      <c r="C5" s="92"/>
      <c r="E5" s="92"/>
      <c r="F5" s="92"/>
      <c r="G5" s="301" t="s">
        <v>1034</v>
      </c>
      <c r="H5" s="301"/>
      <c r="I5" s="301"/>
      <c r="J5" s="301"/>
    </row>
    <row r="6" spans="1:10" s="90" customFormat="1" ht="13.5" customHeight="1" x14ac:dyDescent="0.25">
      <c r="A6" s="92"/>
      <c r="C6" s="92"/>
      <c r="E6" s="92"/>
      <c r="F6" s="92"/>
      <c r="G6" s="286" t="s">
        <v>610</v>
      </c>
      <c r="H6" s="286"/>
      <c r="I6" s="286"/>
      <c r="J6" s="286"/>
    </row>
    <row r="7" spans="1:10" s="90" customFormat="1" ht="13.5" customHeight="1" x14ac:dyDescent="0.25">
      <c r="A7" s="92"/>
      <c r="C7" s="92"/>
      <c r="E7" s="92"/>
      <c r="F7" s="92"/>
      <c r="G7" s="286" t="s">
        <v>867</v>
      </c>
      <c r="H7" s="286"/>
      <c r="I7" s="286"/>
      <c r="J7" s="286"/>
    </row>
    <row r="8" spans="1:10" s="90" customFormat="1" ht="24.75" customHeight="1" x14ac:dyDescent="0.25">
      <c r="A8" s="92"/>
      <c r="C8" s="92"/>
      <c r="E8" s="92"/>
      <c r="F8" s="92"/>
      <c r="G8" s="287" t="s">
        <v>1035</v>
      </c>
      <c r="H8" s="287"/>
      <c r="I8" s="287"/>
      <c r="J8" s="287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3" t="s">
        <v>613</v>
      </c>
      <c r="B10" s="303"/>
      <c r="C10" s="303"/>
      <c r="D10" s="303"/>
      <c r="E10" s="303"/>
      <c r="F10" s="303"/>
      <c r="G10" s="303"/>
      <c r="H10" s="19"/>
      <c r="I10" s="19"/>
      <c r="J10" s="19"/>
    </row>
    <row r="11" spans="1:10" ht="32.25" customHeight="1" x14ac:dyDescent="0.25">
      <c r="A11" s="302" t="s">
        <v>140</v>
      </c>
      <c r="B11" s="302"/>
      <c r="C11" s="302"/>
      <c r="D11" s="302"/>
      <c r="E11" s="302"/>
      <c r="F11" s="302"/>
      <c r="G11" s="302"/>
      <c r="H11" s="302"/>
      <c r="I11" s="302"/>
      <c r="J11" s="302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298" t="s">
        <v>377</v>
      </c>
      <c r="C14" s="298"/>
      <c r="D14" s="298" t="s">
        <v>373</v>
      </c>
      <c r="E14" s="298" t="s">
        <v>154</v>
      </c>
      <c r="F14" s="298"/>
      <c r="G14" s="293" t="s">
        <v>372</v>
      </c>
      <c r="H14" s="294"/>
      <c r="I14" s="294"/>
      <c r="J14" s="295"/>
    </row>
    <row r="15" spans="1:10" ht="27" x14ac:dyDescent="0.25">
      <c r="A15" s="305"/>
      <c r="B15" s="298"/>
      <c r="C15" s="298"/>
      <c r="D15" s="298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5645393.1547999997</v>
      </c>
      <c r="E17" s="21">
        <f t="shared" ref="E17:J17" si="0">SUM(E19,E178,E213)</f>
        <v>4621821.8119999999</v>
      </c>
      <c r="F17" s="21">
        <f>SUM(F178,F213)</f>
        <v>1370456.0427999999</v>
      </c>
      <c r="G17" s="21">
        <f t="shared" si="0"/>
        <v>2220222.6205936489</v>
      </c>
      <c r="H17" s="21">
        <f t="shared" si="0"/>
        <v>3351533.3783873003</v>
      </c>
      <c r="I17" s="21">
        <f t="shared" si="0"/>
        <v>4490653.7241650764</v>
      </c>
      <c r="J17" s="21">
        <f t="shared" si="0"/>
        <v>5645393.1547999997</v>
      </c>
      <c r="L17" s="21">
        <v>5645393.1547999997</v>
      </c>
      <c r="M17" s="21">
        <v>4621821.8119999999</v>
      </c>
      <c r="N17" s="21">
        <v>1370456.0427999999</v>
      </c>
      <c r="O17" s="21">
        <v>2220222.6205936493</v>
      </c>
      <c r="P17" s="21">
        <v>3351533.3783873003</v>
      </c>
      <c r="Q17" s="21">
        <v>4490653.7241650783</v>
      </c>
      <c r="R17" s="21">
        <v>5645393.1547999997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4274937.1119999997</v>
      </c>
      <c r="E19" s="21">
        <f t="shared" si="1"/>
        <v>4621821.8119999999</v>
      </c>
      <c r="F19" s="21">
        <f>SUM(F21,F34,F77,F92,F102,F134,F149,)</f>
        <v>346884.7</v>
      </c>
      <c r="G19" s="21">
        <f t="shared" si="1"/>
        <v>1111306.62938095</v>
      </c>
      <c r="H19" s="21">
        <f t="shared" si="1"/>
        <v>2157272.7387619028</v>
      </c>
      <c r="I19" s="21">
        <f t="shared" si="1"/>
        <v>3209671.9095396814</v>
      </c>
      <c r="J19" s="21">
        <f t="shared" si="1"/>
        <v>4274937.1119999997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1138874.7190000003</v>
      </c>
      <c r="E21" s="21">
        <f>SUM(E23,E28,E31)</f>
        <v>1138874.7190000003</v>
      </c>
      <c r="F21" s="21" t="s">
        <v>0</v>
      </c>
      <c r="G21" s="21">
        <f>SUM(G23,G28,G31)</f>
        <v>257107.25665872789</v>
      </c>
      <c r="H21" s="21">
        <f>SUM(H23,H28,H31)</f>
        <v>582640.519666665</v>
      </c>
      <c r="I21" s="21">
        <f>SUM(I23,I28,I31)</f>
        <v>835642.50735317403</v>
      </c>
      <c r="J21" s="21">
        <f>SUM(J23,J28,J31)</f>
        <v>1138874.7190000003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1138874.7190000003</v>
      </c>
      <c r="E23" s="21">
        <f>SUM(E25:E27)</f>
        <v>1138874.7190000003</v>
      </c>
      <c r="F23" s="21" t="s">
        <v>1</v>
      </c>
      <c r="G23" s="21">
        <f>SUM(G25:G27)</f>
        <v>257107.25665872789</v>
      </c>
      <c r="H23" s="21">
        <f>SUM(H25:H27)</f>
        <v>582640.519666665</v>
      </c>
      <c r="I23" s="21">
        <f>SUM(I25:I27)</f>
        <v>835642.50735317403</v>
      </c>
      <c r="J23" s="21">
        <f>SUM(J25:J27)</f>
        <v>1138874.7190000003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+'6.Gorcarakan ev tntesagitakan'!G21+'6.Gorcarakan ev tntesagitakan'!G78+'6.Gorcarakan ev tntesagitakan'!G358+'6.Gorcarakan ev tntesagitakan'!G398+'6.Gorcarakan ev tntesagitakan'!G447+'6.Gorcarakan ev tntesagitakan'!G758</f>
        <v>1138874.7190000003</v>
      </c>
      <c r="E25" s="21">
        <f>+'6.Gorcarakan ev tntesagitakan'!H21+'6.Gorcarakan ev tntesagitakan'!H78+'6.Gorcarakan ev tntesagitakan'!H358+'6.Gorcarakan ev tntesagitakan'!H398+'6.Gorcarakan ev tntesagitakan'!H447+'6.Gorcarakan ev tntesagitakan'!H758</f>
        <v>1138874.7190000003</v>
      </c>
      <c r="F25" s="21" t="s">
        <v>1</v>
      </c>
      <c r="G25" s="21">
        <f>+'6.Gorcarakan ev tntesagitakan'!J21+'6.Gorcarakan ev tntesagitakan'!J78+'6.Gorcarakan ev tntesagitakan'!J358+'6.Gorcarakan ev tntesagitakan'!J398+'6.Gorcarakan ev tntesagitakan'!J447+'6.Gorcarakan ev tntesagitakan'!J758</f>
        <v>257107.25665872789</v>
      </c>
      <c r="H25" s="21">
        <f>+'6.Gorcarakan ev tntesagitakan'!K21+'6.Gorcarakan ev tntesagitakan'!K78+'6.Gorcarakan ev tntesagitakan'!K358+'6.Gorcarakan ev tntesagitakan'!K398+'6.Gorcarakan ev tntesagitakan'!K447+'6.Gorcarakan ev tntesagitakan'!K758</f>
        <v>582640.519666665</v>
      </c>
      <c r="I25" s="21">
        <f>+'6.Gorcarakan ev tntesagitakan'!L21+'6.Gorcarakan ev tntesagitakan'!L78+'6.Gorcarakan ev tntesagitakan'!L358+'6.Gorcarakan ev tntesagitakan'!L398+'6.Gorcarakan ev tntesagitakan'!L447+'6.Gorcarakan ev tntesagitakan'!L758</f>
        <v>835642.50735317403</v>
      </c>
      <c r="J25" s="21">
        <f>+'6.Gorcarakan ev tntesagitakan'!M21+'6.Gorcarakan ev tntesagitakan'!M78+'6.Gorcarakan ev tntesagitakan'!M358+'6.Gorcarakan ev tntesagitakan'!M398+'6.Gorcarakan ev tntesagitakan'!M447+'6.Gorcarakan ev tntesagitakan'!M758</f>
        <v>1138874.7190000003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+'6.Gorcarakan ev tntesagitakan'!G22</f>
        <v>0</v>
      </c>
      <c r="E26" s="21">
        <f>+'6.Gorcarakan ev tntesagitakan'!H22</f>
        <v>0</v>
      </c>
      <c r="F26" s="21" t="s">
        <v>1</v>
      </c>
      <c r="G26" s="21">
        <f>+'6.Gorcarakan ev tntesagitakan'!J22</f>
        <v>0</v>
      </c>
      <c r="H26" s="21">
        <f>+'6.Gorcarakan ev tntesagitakan'!K22</f>
        <v>0</v>
      </c>
      <c r="I26" s="21">
        <f>+'6.Gorcarakan ev tntesagitakan'!L22</f>
        <v>0</v>
      </c>
      <c r="J26" s="21">
        <f>+'6.Gorcarakan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741663.0089999995</v>
      </c>
      <c r="E34" s="21">
        <f>SUM(E36,E45,E50,E60,E63,E67)</f>
        <v>741663.0089999995</v>
      </c>
      <c r="F34" s="21" t="s">
        <v>0</v>
      </c>
      <c r="G34" s="21">
        <f>SUM(G36,G45,G50,G60,G63,G67)</f>
        <v>220943.01634126977</v>
      </c>
      <c r="H34" s="21">
        <f>SUM(H36,H45,H50,H60,H63,H67)</f>
        <v>383261.85553968232</v>
      </c>
      <c r="I34" s="21">
        <f>SUM(I36,I45,I50,I60,I63,I67)</f>
        <v>564749.54183730099</v>
      </c>
      <c r="J34" s="21">
        <f>SUM(J36,J45,J50,J60,J63,J67)</f>
        <v>741663.0089999995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79674.774039682408</v>
      </c>
      <c r="H36" s="21">
        <f>SUM(H38:H44)</f>
        <v>136791.0580793648</v>
      </c>
      <c r="I36" s="21">
        <f>SUM(I38:I44)</f>
        <v>194828.59060714245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+'6.Gorcarakan ev tntesagitakan'!G23+'6.Gorcarakan ev tntesagitakan'!G79+'6.Gorcarakan ev tntesagitakan'!G431+'6.Gorcarakan ev tntesagitakan'!G759</f>
        <v>187682.4789999995</v>
      </c>
      <c r="E39" s="21">
        <f>+'6.Gorcarakan ev tntesagitakan'!H23+'6.Gorcarakan ev tntesagitakan'!H79+'6.Gorcarakan ev tntesagitakan'!H431+'6.Gorcarakan ev tntesagitakan'!H759</f>
        <v>187682.4789999995</v>
      </c>
      <c r="F39" s="21" t="s">
        <v>1</v>
      </c>
      <c r="G39" s="21">
        <f>+'6.Gorcarakan ev tntesagitakan'!J23+'6.Gorcarakan ev tntesagitakan'!J79+'6.Gorcarakan ev tntesagitakan'!J431+'6.Gorcarakan ev tntesagitakan'!J759</f>
        <v>58618.118484126862</v>
      </c>
      <c r="H39" s="21">
        <f>+'6.Gorcarakan ev tntesagitakan'!K23+'6.Gorcarakan ev tntesagitakan'!K79+'6.Gorcarakan ev tntesagitakan'!K431+'6.Gorcarakan ev tntesagitakan'!K759</f>
        <v>100733.8469682537</v>
      </c>
      <c r="I39" s="21">
        <f>+'6.Gorcarakan ev tntesagitakan'!L23+'6.Gorcarakan ev tntesagitakan'!L79+'6.Gorcarakan ev tntesagitakan'!L431+'6.Gorcarakan ev tntesagitakan'!L759</f>
        <v>143528.93171825359</v>
      </c>
      <c r="J39" s="21">
        <f>+'6.Gorcarakan ev tntesagitakan'!M23+'6.Gorcarakan ev tntesagitakan'!M79+'6.Gorcarakan ev tntesagitakan'!M431+'6.Gorcarakan ev tntesagitakan'!M759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+'6.Gorcarakan ev tntesagitakan'!G24+'6.Gorcarakan ev tntesagitakan'!G80+'6.Gorcarakan ev tntesagitakan'!G399</f>
        <v>45684.55</v>
      </c>
      <c r="E40" s="21">
        <f>+'6.Gorcarakan ev tntesagitakan'!H24+'6.Gorcarakan ev tntesagitakan'!H80+'6.Gorcarakan ev tntesagitakan'!H399</f>
        <v>45684.55</v>
      </c>
      <c r="F40" s="21" t="s">
        <v>1</v>
      </c>
      <c r="G40" s="21">
        <f>+'6.Gorcarakan ev tntesagitakan'!J24+'6.Gorcarakan ev tntesagitakan'!J80+'6.Gorcarakan ev tntesagitakan'!J399</f>
        <v>15676.663492063493</v>
      </c>
      <c r="H40" s="21">
        <f>+'6.Gorcarakan ev tntesagitakan'!K24+'6.Gorcarakan ev tntesagitakan'!K80+'6.Gorcarakan ev tntesagitakan'!K399</f>
        <v>25468.726984126981</v>
      </c>
      <c r="I40" s="21">
        <f>+'6.Gorcarakan ev tntesagitakan'!L24+'6.Gorcarakan ev tntesagitakan'!L80+'6.Gorcarakan ev tntesagitakan'!L399</f>
        <v>35418.674761904767</v>
      </c>
      <c r="J40" s="21">
        <f>+'6.Gorcarakan ev tntesagitakan'!M24+'6.Gorcarakan ev tntesagitakan'!M80+'6.Gorcarakan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+'6.Gorcarakan ev tntesagitakan'!G25+'6.Gorcarakan ev tntesagitakan'!G81+'6.Gorcarakan ev tntesagitakan'!G760</f>
        <v>6371.5</v>
      </c>
      <c r="E41" s="21">
        <f>+'6.Gorcarakan ev tntesagitakan'!H25+'6.Gorcarakan ev tntesagitakan'!H81+'6.Gorcarakan ev tntesagitakan'!H760</f>
        <v>6371.5</v>
      </c>
      <c r="F41" s="21" t="s">
        <v>1</v>
      </c>
      <c r="G41" s="21">
        <f>+'6.Gorcarakan ev tntesagitakan'!J25+'6.Gorcarakan ev tntesagitakan'!J81+'6.Gorcarakan ev tntesagitakan'!J760</f>
        <v>1696.8968253968255</v>
      </c>
      <c r="H41" s="21">
        <f>+'6.Gorcarakan ev tntesagitakan'!K25+'6.Gorcarakan ev tntesagitakan'!K81+'6.Gorcarakan ev tntesagitakan'!K760</f>
        <v>3222.2936507936511</v>
      </c>
      <c r="I41" s="21">
        <f>+'6.Gorcarakan ev tntesagitakan'!L25+'6.Gorcarakan ev tntesagitakan'!L81+'6.Gorcarakan ev tntesagitakan'!L760</f>
        <v>4772.2936507936511</v>
      </c>
      <c r="J41" s="21">
        <f>+'6.Gorcarakan ev tntesagitakan'!M25+'6.Gorcarakan ev tntesagitakan'!M81+'6.Gorcarakan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+'6.Gorcarakan ev tntesagitakan'!G26+'6.Gorcarakan ev tntesagitakan'!G362+'6.Gorcarakan ev tntesagitakan'!G448</f>
        <v>7600</v>
      </c>
      <c r="E42" s="21">
        <f>+'6.Gorcarakan ev tntesagitakan'!H26+'6.Gorcarakan ev tntesagitakan'!H362+'6.Gorcarakan ev tntesagitakan'!H448</f>
        <v>7600</v>
      </c>
      <c r="F42" s="21" t="s">
        <v>1</v>
      </c>
      <c r="G42" s="21">
        <f>+'6.Gorcarakan ev tntesagitakan'!J26+'6.Gorcarakan ev tntesagitakan'!J362+'6.Gorcarakan ev tntesagitakan'!J448</f>
        <v>1869.8412698412699</v>
      </c>
      <c r="H42" s="21">
        <f>+'6.Gorcarakan ev tntesagitakan'!K26+'6.Gorcarakan ev tntesagitakan'!K362+'6.Gorcarakan ev tntesagitakan'!K448</f>
        <v>3739.6825396825398</v>
      </c>
      <c r="I42" s="21">
        <f>+'6.Gorcarakan ev tntesagitakan'!L26+'6.Gorcarakan ev tntesagitakan'!L362+'6.Gorcarakan ev tntesagitakan'!L448</f>
        <v>5639.6825396825407</v>
      </c>
      <c r="J42" s="21">
        <f>+'6.Gorcarakan ev tntesagitakan'!M26+'6.Gorcarakan ev tntesagitakan'!M362+'6.Gorcarakan ev tntesagitakan'!M448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+'6.Gorcarakan ev tntesagitakan'!G27+'6.Gorcarakan ev tntesagitakan'!G359+'6.Gorcarakan ev tntesagitakan'!G549+'6.Gorcarakan ev tntesagitakan'!G557+'6.Gorcarakan ev tntesagitakan'!G762</f>
        <v>7370</v>
      </c>
      <c r="E43" s="21">
        <f>+'6.Gorcarakan ev tntesagitakan'!H27+'6.Gorcarakan ev tntesagitakan'!H359+'6.Gorcarakan ev tntesagitakan'!H549+'6.Gorcarakan ev tntesagitakan'!H557+'6.Gorcarakan ev tntesagitakan'!H762</f>
        <v>7370</v>
      </c>
      <c r="F43" s="21" t="s">
        <v>1</v>
      </c>
      <c r="G43" s="21">
        <f>+'6.Gorcarakan ev tntesagitakan'!J27+'6.Gorcarakan ev tntesagitakan'!J359+'6.Gorcarakan ev tntesagitakan'!J549+'6.Gorcarakan ev tntesagitakan'!J557+'6.Gorcarakan ev tntesagitakan'!J762</f>
        <v>1813.2539682539682</v>
      </c>
      <c r="H43" s="21">
        <f>+'6.Gorcarakan ev tntesagitakan'!K27+'6.Gorcarakan ev tntesagitakan'!K359+'6.Gorcarakan ev tntesagitakan'!K549+'6.Gorcarakan ev tntesagitakan'!K557+'6.Gorcarakan ev tntesagitakan'!K762</f>
        <v>3626.5079365079364</v>
      </c>
      <c r="I43" s="21">
        <f>+'6.Gorcarakan ev tntesagitakan'!L27+'6.Gorcarakan ev tntesagitakan'!L359+'6.Gorcarakan ev tntesagitakan'!L549+'6.Gorcarakan ev tntesagitakan'!L557+'6.Gorcarakan ev tntesagitakan'!L762</f>
        <v>5469.0079365079373</v>
      </c>
      <c r="J43" s="21">
        <f>+'6.Gorcarakan ev tntesagitakan'!M27+'6.Gorcarakan ev tntesagitakan'!M359+'6.Gorcarakan ev tntesagitakan'!M549+'6.Gorcarakan ev tntesagitakan'!M557+'6.Gorcarakan ev tntesagitakan'!M762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+'6.Gorcarakan ev tntesagitakan'!G28</f>
        <v>0</v>
      </c>
      <c r="E44" s="21">
        <f>+'6.Gorcarakan ev tntesagitakan'!H28</f>
        <v>0</v>
      </c>
      <c r="F44" s="21" t="s">
        <v>1</v>
      </c>
      <c r="G44" s="21">
        <f>+'6.Gorcarakan ev tntesagitakan'!J28</f>
        <v>0</v>
      </c>
      <c r="H44" s="21">
        <f>+'6.Gorcarakan ev tntesagitakan'!K28</f>
        <v>0</v>
      </c>
      <c r="I44" s="21">
        <f>+'6.Gorcarakan ev tntesagitakan'!L28</f>
        <v>0</v>
      </c>
      <c r="J44" s="21">
        <f>+'6.Gorcarakan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40000</v>
      </c>
      <c r="E45" s="21">
        <f>SUM(E47:E49)</f>
        <v>40000</v>
      </c>
      <c r="F45" s="21" t="s">
        <v>1</v>
      </c>
      <c r="G45" s="21">
        <f>SUM(G47:G49)</f>
        <v>9841.269841269841</v>
      </c>
      <c r="H45" s="21">
        <f>SUM(H47:H49)</f>
        <v>19682.539682539682</v>
      </c>
      <c r="I45" s="21">
        <f>SUM(I47:I49)</f>
        <v>29682.539682539678</v>
      </c>
      <c r="J45" s="21">
        <f>SUM(J47:J49)</f>
        <v>40000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+'6.Gorcarakan ev tntesagitakan'!G29+'6.Gorcarakan ev tntesagitakan'!G82+'6.Gorcarakan ev tntesagitakan'!G543+'6.Gorcarakan ev tntesagitakan'!G764</f>
        <v>36000</v>
      </c>
      <c r="E47" s="21">
        <f>+'6.Gorcarakan ev tntesagitakan'!H29+'6.Gorcarakan ev tntesagitakan'!H82+'6.Gorcarakan ev tntesagitakan'!H543+'6.Gorcarakan ev tntesagitakan'!H764</f>
        <v>36000</v>
      </c>
      <c r="F47" s="21" t="s">
        <v>1</v>
      </c>
      <c r="G47" s="21">
        <f>+'6.Gorcarakan ev tntesagitakan'!J29+'6.Gorcarakan ev tntesagitakan'!J82+'6.Gorcarakan ev tntesagitakan'!J543+'6.Gorcarakan ev tntesagitakan'!J764</f>
        <v>8857.1428571428569</v>
      </c>
      <c r="H47" s="21">
        <f>+'6.Gorcarakan ev tntesagitakan'!K29+'6.Gorcarakan ev tntesagitakan'!K82+'6.Gorcarakan ev tntesagitakan'!K543+'6.Gorcarakan ev tntesagitakan'!K764</f>
        <v>17714.285714285714</v>
      </c>
      <c r="I47" s="21">
        <f>+'6.Gorcarakan ev tntesagitakan'!L29+'6.Gorcarakan ev tntesagitakan'!L82+'6.Gorcarakan ev tntesagitakan'!L543+'6.Gorcarakan ev tntesagitakan'!L764</f>
        <v>26714.28571428571</v>
      </c>
      <c r="J47" s="21">
        <f>+'6.Gorcarakan ev tntesagitakan'!M29+'6.Gorcarakan ev tntesagitakan'!M82+'6.Gorcarakan ev tntesagitakan'!M543+'6.Gorcarakan ev tntesagitakan'!M764</f>
        <v>36000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+'6.Gorcarakan ev tntesagitakan'!G30+'6.Gorcarakan ev tntesagitakan'!G544</f>
        <v>4000</v>
      </c>
      <c r="E48" s="21">
        <f>+'6.Gorcarakan ev tntesagitakan'!H30+'6.Gorcarakan ev tntesagitakan'!H544</f>
        <v>4000</v>
      </c>
      <c r="F48" s="21" t="s">
        <v>1</v>
      </c>
      <c r="G48" s="21">
        <f>+'6.Gorcarakan ev tntesagitakan'!J30+'6.Gorcarakan ev tntesagitakan'!J544</f>
        <v>984.1269841269841</v>
      </c>
      <c r="H48" s="21">
        <f>+'6.Gorcarakan ev tntesagitakan'!K30+'6.Gorcarakan ev tntesagitakan'!K544</f>
        <v>1968.2539682539682</v>
      </c>
      <c r="I48" s="21">
        <f>+'6.Gorcarakan ev tntesagitakan'!L30+'6.Gorcarakan ev tntesagitakan'!L544</f>
        <v>2968.2539682539682</v>
      </c>
      <c r="J48" s="21">
        <f>+'6.Gorcarakan ev tntesagitakan'!M30+'6.Gorcarakan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61477.1</v>
      </c>
      <c r="E50" s="21">
        <f>SUM(E52:E59)</f>
        <v>61477.1</v>
      </c>
      <c r="F50" s="21" t="s">
        <v>1</v>
      </c>
      <c r="G50" s="21">
        <f>SUM(G52:G59)</f>
        <v>22470.195238095293</v>
      </c>
      <c r="H50" s="21">
        <f>SUM(H52:H59)</f>
        <v>32550.115873015922</v>
      </c>
      <c r="I50" s="21">
        <f>SUM(I52:I59)</f>
        <v>48909.441269841089</v>
      </c>
      <c r="J50" s="21">
        <f>SUM(J52:J59)</f>
        <v>61477.1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+'6.Gorcarakan ev tntesagitakan'!G31</f>
        <v>10000</v>
      </c>
      <c r="E53" s="21">
        <f>+'6.Gorcarakan ev tntesagitakan'!H31</f>
        <v>10000</v>
      </c>
      <c r="F53" s="21" t="s">
        <v>1</v>
      </c>
      <c r="G53" s="21">
        <f>+'6.Gorcarakan ev tntesagitakan'!J31</f>
        <v>4182.5396825397347</v>
      </c>
      <c r="H53" s="21">
        <f>+'6.Gorcarakan ev tntesagitakan'!K31</f>
        <v>4920.6349206349723</v>
      </c>
      <c r="I53" s="21">
        <f>+'6.Gorcarakan ev tntesagitakan'!L31</f>
        <v>7226.1904761902988</v>
      </c>
      <c r="J53" s="21">
        <f>+'6.Gorcarakan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+'6.Gorcarakan ev tntesagitakan'!G32</f>
        <v>5466</v>
      </c>
      <c r="E55" s="21">
        <f>+'6.Gorcarakan ev tntesagitakan'!H32</f>
        <v>5466</v>
      </c>
      <c r="F55" s="21" t="s">
        <v>1</v>
      </c>
      <c r="G55" s="21">
        <f>+'6.Gorcarakan ev tntesagitakan'!J32</f>
        <v>1696.1587301587301</v>
      </c>
      <c r="H55" s="21">
        <f>+'6.Gorcarakan ev tntesagitakan'!K32</f>
        <v>2926.3174603174602</v>
      </c>
      <c r="I55" s="21">
        <f>+'6.Gorcarakan ev tntesagitakan'!L32</f>
        <v>4176.3174603174602</v>
      </c>
      <c r="J55" s="21">
        <f>+'6.Gorcarakan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+'6.Gorcarakan ev tntesagitakan'!G33</f>
        <v>15147.1</v>
      </c>
      <c r="E58" s="21">
        <f>+'6.Gorcarakan ev tntesagitakan'!H33</f>
        <v>15147.1</v>
      </c>
      <c r="F58" s="21" t="s">
        <v>1</v>
      </c>
      <c r="G58" s="21">
        <f>+'6.Gorcarakan ev tntesagitakan'!J33</f>
        <v>6476.465079365079</v>
      </c>
      <c r="H58" s="21">
        <f>+'6.Gorcarakan ev tntesagitakan'!K33</f>
        <v>9305.8301587301576</v>
      </c>
      <c r="I58" s="21">
        <f>+'6.Gorcarakan ev tntesagitakan'!L33</f>
        <v>12180.830158730159</v>
      </c>
      <c r="J58" s="21">
        <f>+'6.Gorcarakan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+'6.Gorcarakan ev tntesagitakan'!G34+'6.Gorcarakan ev tntesagitakan'!G83+'6.Gorcarakan ev tntesagitakan'!G160+'6.Gorcarakan ev tntesagitakan'!G281+'6.Gorcarakan ev tntesagitakan'!G360+'6.Gorcarakan ev tntesagitakan'!G432+'6.Gorcarakan ev tntesagitakan'!G449+'6.Gorcarakan ev tntesagitakan'!G721+'6.Gorcarakan ev tntesagitakan'!G745</f>
        <v>30864</v>
      </c>
      <c r="E59" s="21">
        <f>+'6.Gorcarakan ev tntesagitakan'!H34+'6.Gorcarakan ev tntesagitakan'!H83+'6.Gorcarakan ev tntesagitakan'!H160+'6.Gorcarakan ev tntesagitakan'!H281+'6.Gorcarakan ev tntesagitakan'!H360+'6.Gorcarakan ev tntesagitakan'!H432+'6.Gorcarakan ev tntesagitakan'!H449+'6.Gorcarakan ev tntesagitakan'!H721+'6.Gorcarakan ev tntesagitakan'!H745</f>
        <v>30864</v>
      </c>
      <c r="F59" s="21" t="s">
        <v>1</v>
      </c>
      <c r="G59" s="21">
        <f>+'6.Gorcarakan ev tntesagitakan'!J34+'6.Gorcarakan ev tntesagitakan'!J83+'6.Gorcarakan ev tntesagitakan'!J160+'6.Gorcarakan ev tntesagitakan'!J281+'6.Gorcarakan ev tntesagitakan'!J360+'6.Gorcarakan ev tntesagitakan'!J432+'6.Gorcarakan ev tntesagitakan'!J449+'6.Gorcarakan ev tntesagitakan'!J721+'6.Gorcarakan ev tntesagitakan'!J745</f>
        <v>10115.031746031747</v>
      </c>
      <c r="H59" s="21">
        <f>+'6.Gorcarakan ev tntesagitakan'!K34+'6.Gorcarakan ev tntesagitakan'!K83+'6.Gorcarakan ev tntesagitakan'!K160+'6.Gorcarakan ev tntesagitakan'!K281+'6.Gorcarakan ev tntesagitakan'!K360+'6.Gorcarakan ev tntesagitakan'!K432+'6.Gorcarakan ev tntesagitakan'!K449+'6.Gorcarakan ev tntesagitakan'!K721+'6.Gorcarakan ev tntesagitakan'!K745</f>
        <v>15397.333333333332</v>
      </c>
      <c r="I59" s="21">
        <f>+'6.Gorcarakan ev tntesagitakan'!L34+'6.Gorcarakan ev tntesagitakan'!L83+'6.Gorcarakan ev tntesagitakan'!L160+'6.Gorcarakan ev tntesagitakan'!L281+'6.Gorcarakan ev tntesagitakan'!L360+'6.Gorcarakan ev tntesagitakan'!L432+'6.Gorcarakan ev tntesagitakan'!L449+'6.Gorcarakan ev tntesagitakan'!L721+'6.Gorcarakan ev tntesagitakan'!L745</f>
        <v>25326.103174603177</v>
      </c>
      <c r="J59" s="21">
        <f>+'6.Gorcarakan ev tntesagitakan'!M34+'6.Gorcarakan ev tntesagitakan'!M83+'6.Gorcarakan ev tntesagitakan'!M160+'6.Gorcarakan ev tntesagitakan'!M281+'6.Gorcarakan ev tntesagitakan'!M360+'6.Gorcarakan ev tntesagitakan'!M432+'6.Gorcarakan ev tntesagitakan'!M449+'6.Gorcarakan ev tntesagitakan'!M721+'6.Gorcarakan ev tntesagitakan'!M745</f>
        <v>30864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28452.9</v>
      </c>
      <c r="E60" s="21">
        <f>+E62</f>
        <v>28452.9</v>
      </c>
      <c r="F60" s="21" t="s">
        <v>1</v>
      </c>
      <c r="G60" s="21">
        <f>+G62</f>
        <v>8319.7611111111109</v>
      </c>
      <c r="H60" s="21">
        <f>+H62</f>
        <v>14889.522222222222</v>
      </c>
      <c r="I60" s="21">
        <f>+I62</f>
        <v>21565.24722222222</v>
      </c>
      <c r="J60" s="21">
        <f>+J62</f>
        <v>28452.9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+'6.Gorcarakan ev tntesagitakan'!G35+'6.Gorcarakan ev tntesagitakan'!G96+'6.Gorcarakan ev tntesagitakan'!G103+'6.Gorcarakan ev tntesagitakan'!G363+'6.Gorcarakan ev tntesagitakan'!G450</f>
        <v>28452.9</v>
      </c>
      <c r="E62" s="21">
        <f>+'6.Gorcarakan ev tntesagitakan'!H35+'6.Gorcarakan ev tntesagitakan'!H96+'6.Gorcarakan ev tntesagitakan'!H103+'6.Gorcarakan ev tntesagitakan'!H363+'6.Gorcarakan ev tntesagitakan'!H450</f>
        <v>28452.9</v>
      </c>
      <c r="F62" s="21" t="s">
        <v>1</v>
      </c>
      <c r="G62" s="21">
        <f>+'6.Gorcarakan ev tntesagitakan'!J35+'6.Gorcarakan ev tntesagitakan'!J96+'6.Gorcarakan ev tntesagitakan'!J103+'6.Gorcarakan ev tntesagitakan'!J363+'6.Gorcarakan ev tntesagitakan'!J450</f>
        <v>8319.7611111111109</v>
      </c>
      <c r="H62" s="21">
        <f>+'6.Gorcarakan ev tntesagitakan'!K35+'6.Gorcarakan ev tntesagitakan'!K96+'6.Gorcarakan ev tntesagitakan'!K103+'6.Gorcarakan ev tntesagitakan'!K363+'6.Gorcarakan ev tntesagitakan'!K450</f>
        <v>14889.522222222222</v>
      </c>
      <c r="I62" s="21">
        <f>+'6.Gorcarakan ev tntesagitakan'!L35+'6.Gorcarakan ev tntesagitakan'!L96+'6.Gorcarakan ev tntesagitakan'!L103+'6.Gorcarakan ev tntesagitakan'!L363+'6.Gorcarakan ev tntesagitakan'!L450</f>
        <v>21565.24722222222</v>
      </c>
      <c r="J62" s="21">
        <f>+'6.Gorcarakan ev tntesagitakan'!M35+'6.Gorcarakan ev tntesagitakan'!M96+'6.Gorcarakan ev tntesagitakan'!M103+'6.Gorcarakan ev tntesagitakan'!M363+'6.Gorcarakan ev tntesagitakan'!M450</f>
        <v>28452.9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135434.54999999999</v>
      </c>
      <c r="E63" s="21">
        <f>SUM(E65:E66)</f>
        <v>135434.54999999999</v>
      </c>
      <c r="F63" s="21" t="s">
        <v>1</v>
      </c>
      <c r="G63" s="21">
        <f>SUM(G65:G66)</f>
        <v>34092.468650793649</v>
      </c>
      <c r="H63" s="21">
        <f>SUM(H65:H66)</f>
        <v>66664.746825396825</v>
      </c>
      <c r="I63" s="21">
        <f>SUM(I65:I66)</f>
        <v>100512.38432539682</v>
      </c>
      <c r="J63" s="21">
        <f>SUM(J65:J66)</f>
        <v>135434.54999999999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+'6.Gorcarakan ev tntesagitakan'!G282+'6.Gorcarakan ev tntesagitakan'!G451+'6.Gorcarakan ev tntesagitakan'!G588</f>
        <v>127740.55</v>
      </c>
      <c r="E65" s="21">
        <f>+'6.Gorcarakan ev tntesagitakan'!H282+'6.Gorcarakan ev tntesagitakan'!H451+'6.Gorcarakan ev tntesagitakan'!H588</f>
        <v>127740.55</v>
      </c>
      <c r="F65" s="21" t="s">
        <v>1</v>
      </c>
      <c r="G65" s="21">
        <f>+'6.Gorcarakan ev tntesagitakan'!J282+'6.Gorcarakan ev tntesagitakan'!J451+'6.Gorcarakan ev tntesagitakan'!J588</f>
        <v>31428.230555555554</v>
      </c>
      <c r="H65" s="21">
        <f>+'6.Gorcarakan ev tntesagitakan'!K282+'6.Gorcarakan ev tntesagitakan'!K451+'6.Gorcarakan ev tntesagitakan'!K588</f>
        <v>62856.461111111108</v>
      </c>
      <c r="I65" s="21">
        <f>+'6.Gorcarakan ev tntesagitakan'!L282+'6.Gorcarakan ev tntesagitakan'!L451+'6.Gorcarakan ev tntesagitakan'!L588</f>
        <v>94791.598611111112</v>
      </c>
      <c r="J65" s="21">
        <f>+'6.Gorcarakan ev tntesagitakan'!M282+'6.Gorcarakan ev tntesagitakan'!M451+'6.Gorcarakan ev tntesagitakan'!M588</f>
        <v>127740.55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+'6.Gorcarakan ev tntesagitakan'!G37+'6.Gorcarakan ev tntesagitakan'!G364+'6.Gorcarakan ev tntesagitakan'!G452</f>
        <v>7694</v>
      </c>
      <c r="E66" s="21">
        <f>+'6.Gorcarakan ev tntesagitakan'!H37+'6.Gorcarakan ev tntesagitakan'!H364+'6.Gorcarakan ev tntesagitakan'!H452</f>
        <v>7694</v>
      </c>
      <c r="F66" s="21" t="s">
        <v>1</v>
      </c>
      <c r="G66" s="21">
        <f>+'6.Gorcarakan ev tntesagitakan'!J37+'6.Gorcarakan ev tntesagitakan'!J364+'6.Gorcarakan ev tntesagitakan'!J452</f>
        <v>2664.2380952380954</v>
      </c>
      <c r="H66" s="21">
        <f>+'6.Gorcarakan ev tntesagitakan'!K37+'6.Gorcarakan ev tntesagitakan'!K364+'6.Gorcarakan ev tntesagitakan'!K452</f>
        <v>3808.2857142857142</v>
      </c>
      <c r="I66" s="21">
        <f>+'6.Gorcarakan ev tntesagitakan'!L37+'6.Gorcarakan ev tntesagitakan'!L364+'6.Gorcarakan ev tntesagitakan'!L452</f>
        <v>5720.7857142857138</v>
      </c>
      <c r="J66" s="21">
        <f>+'6.Gorcarakan ev tntesagitakan'!M37+'6.Gorcarakan ev tntesagitakan'!M364+'6.Gorcarakan ev tntesagitakan'!M452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221589.93</v>
      </c>
      <c r="E67" s="21">
        <f>SUM(E69:E76)</f>
        <v>221589.93</v>
      </c>
      <c r="F67" s="21" t="s">
        <v>1</v>
      </c>
      <c r="G67" s="21">
        <f>SUM(G69:G76)</f>
        <v>66544.547460317452</v>
      </c>
      <c r="H67" s="21">
        <f>SUM(H69:H76)</f>
        <v>112683.87285714285</v>
      </c>
      <c r="I67" s="21">
        <f>SUM(I69:I76)</f>
        <v>169251.33873015872</v>
      </c>
      <c r="J67" s="21">
        <f>SUM(J69:J76)</f>
        <v>221589.93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+'6.Gorcarakan ev tntesagitakan'!G38+'6.Gorcarakan ev tntesagitakan'!G84+'6.Gorcarakan ev tntesagitakan'!G156+'6.Gorcarakan ev tntesagitakan'!G365+'6.Gorcarakan ev tntesagitakan'!G746+'6.Gorcarakan ev tntesagitakan'!G763</f>
        <v>10160</v>
      </c>
      <c r="E69" s="21">
        <f>+'6.Gorcarakan ev tntesagitakan'!H38+'6.Gorcarakan ev tntesagitakan'!H84+'6.Gorcarakan ev tntesagitakan'!H156+'6.Gorcarakan ev tntesagitakan'!H365+'6.Gorcarakan ev tntesagitakan'!H746+'6.Gorcarakan ev tntesagitakan'!H763</f>
        <v>10160</v>
      </c>
      <c r="F69" s="21" t="s">
        <v>1</v>
      </c>
      <c r="G69" s="21">
        <f>+'6.Gorcarakan ev tntesagitakan'!J38+'6.Gorcarakan ev tntesagitakan'!J84+'6.Gorcarakan ev tntesagitakan'!J156+'6.Gorcarakan ev tntesagitakan'!J365+'6.Gorcarakan ev tntesagitakan'!J746+'6.Gorcarakan ev tntesagitakan'!J763</f>
        <v>2499.6825396825398</v>
      </c>
      <c r="H69" s="21">
        <f>+'6.Gorcarakan ev tntesagitakan'!K38+'6.Gorcarakan ev tntesagitakan'!K84+'6.Gorcarakan ev tntesagitakan'!K156+'6.Gorcarakan ev tntesagitakan'!K365+'6.Gorcarakan ev tntesagitakan'!K746+'6.Gorcarakan ev tntesagitakan'!K763</f>
        <v>7031.1111111111113</v>
      </c>
      <c r="I69" s="21">
        <f>+'6.Gorcarakan ev tntesagitakan'!L38+'6.Gorcarakan ev tntesagitakan'!L84+'6.Gorcarakan ev tntesagitakan'!L156+'6.Gorcarakan ev tntesagitakan'!L365+'6.Gorcarakan ev tntesagitakan'!L746+'6.Gorcarakan ev tntesagitakan'!L763</f>
        <v>8571.1111111111113</v>
      </c>
      <c r="J69" s="21">
        <f>+'6.Gorcarakan ev tntesagitakan'!M38+'6.Gorcarakan ev tntesagitakan'!M84+'6.Gorcarakan ev tntesagitakan'!M156+'6.Gorcarakan ev tntesagitakan'!M365+'6.Gorcarakan ev tntesagitakan'!M746+'6.Gorcarakan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+'6.Gorcarakan ev tntesagitakan'!G400</f>
        <v>3465</v>
      </c>
      <c r="E70" s="21">
        <f>+'6.Gorcarakan ev tntesagitakan'!H400</f>
        <v>3465</v>
      </c>
      <c r="F70" s="21" t="s">
        <v>1</v>
      </c>
      <c r="G70" s="21">
        <f>+'6.Gorcarakan ev tntesagitakan'!J400</f>
        <v>852.5</v>
      </c>
      <c r="H70" s="21">
        <f>+'6.Gorcarakan ev tntesagitakan'!K400</f>
        <v>1705</v>
      </c>
      <c r="I70" s="21">
        <f>+'6.Gorcarakan ev tntesagitakan'!L400</f>
        <v>2571.25</v>
      </c>
      <c r="J70" s="21">
        <f>+'6.Gorcarakan ev tntesagitakan'!M400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+'6.Gorcarakan ev tntesagitakan'!G39+'6.Gorcarakan ev tntesagitakan'!G157+'6.Gorcarakan ev tntesagitakan'!G366+'6.Gorcarakan ev tntesagitakan'!G401+'6.Gorcarakan ev tntesagitakan'!G453+'6.Gorcarakan ev tntesagitakan'!G765</f>
        <v>154618.03</v>
      </c>
      <c r="E72" s="21">
        <f>+'6.Gorcarakan ev tntesagitakan'!H39+'6.Gorcarakan ev tntesagitakan'!H157+'6.Gorcarakan ev tntesagitakan'!H366+'6.Gorcarakan ev tntesagitakan'!H401+'6.Gorcarakan ev tntesagitakan'!H453+'6.Gorcarakan ev tntesagitakan'!H765</f>
        <v>154618.03</v>
      </c>
      <c r="F72" s="21" t="s">
        <v>1</v>
      </c>
      <c r="G72" s="21">
        <f>+'6.Gorcarakan ev tntesagitakan'!J39+'6.Gorcarakan ev tntesagitakan'!J157+'6.Gorcarakan ev tntesagitakan'!J366+'6.Gorcarakan ev tntesagitakan'!J401+'6.Gorcarakan ev tntesagitakan'!J453+'6.Gorcarakan ev tntesagitakan'!J765</f>
        <v>43943.480793650793</v>
      </c>
      <c r="H72" s="21">
        <f>+'6.Gorcarakan ev tntesagitakan'!K39+'6.Gorcarakan ev tntesagitakan'!K157+'6.Gorcarakan ev tntesagitakan'!K366+'6.Gorcarakan ev tntesagitakan'!K401+'6.Gorcarakan ev tntesagitakan'!K453+'6.Gorcarakan ev tntesagitakan'!K765</f>
        <v>74235.147460317457</v>
      </c>
      <c r="I72" s="21">
        <f>+'6.Gorcarakan ev tntesagitakan'!L39+'6.Gorcarakan ev tntesagitakan'!L157+'6.Gorcarakan ev tntesagitakan'!L366+'6.Gorcarakan ev tntesagitakan'!L401+'6.Gorcarakan ev tntesagitakan'!L453+'6.Gorcarakan ev tntesagitakan'!L765</f>
        <v>116763.86333333333</v>
      </c>
      <c r="J72" s="21">
        <f>+'6.Gorcarakan ev tntesagitakan'!M39+'6.Gorcarakan ev tntesagitakan'!M157+'6.Gorcarakan ev tntesagitakan'!M366+'6.Gorcarakan ev tntesagitakan'!M401+'6.Gorcarakan ev tntesagitakan'!M453+'6.Gorcarakan ev tntesagitakan'!M765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+'6.Gorcarakan ev tntesagitakan'!G158+'6.Gorcarakan ev tntesagitakan'!G761</f>
        <v>0</v>
      </c>
      <c r="E75" s="21">
        <f>+'6.Gorcarakan ev tntesagitakan'!H158+'6.Gorcarakan ev tntesagitakan'!H761</f>
        <v>0</v>
      </c>
      <c r="F75" s="21" t="s">
        <v>1</v>
      </c>
      <c r="G75" s="21">
        <f>+'6.Gorcarakan ev tntesagitakan'!J158+'6.Gorcarakan ev tntesagitakan'!J761</f>
        <v>0</v>
      </c>
      <c r="H75" s="21">
        <f>+'6.Gorcarakan ev tntesagitakan'!K158+'6.Gorcarakan ev tntesagitakan'!K761</f>
        <v>0</v>
      </c>
      <c r="I75" s="21">
        <f>+'6.Gorcarakan ev tntesagitakan'!L158+'6.Gorcarakan ev tntesagitakan'!L761</f>
        <v>0</v>
      </c>
      <c r="J75" s="21">
        <f>+'6.Gorcarakan ev tntesagitakan'!M158+'6.Gorcarakan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+'6.Gorcarakan ev tntesagitakan'!G40+'6.Gorcarakan ev tntesagitakan'!G85+'6.Gorcarakan ev tntesagitakan'!G283+'6.Gorcarakan ev tntesagitakan'!G367+'6.Gorcarakan ev tntesagitakan'!G402+'6.Gorcarakan ev tntesagitakan'!G433+'6.Gorcarakan ev tntesagitakan'!G454+'6.Gorcarakan ev tntesagitakan'!G589</f>
        <v>53346.9</v>
      </c>
      <c r="E76" s="21">
        <f>+'6.Gorcarakan ev tntesagitakan'!H40+'6.Gorcarakan ev tntesagitakan'!H85+'6.Gorcarakan ev tntesagitakan'!H283+'6.Gorcarakan ev tntesagitakan'!H367+'6.Gorcarakan ev tntesagitakan'!H402+'6.Gorcarakan ev tntesagitakan'!H433+'6.Gorcarakan ev tntesagitakan'!H454+'6.Gorcarakan ev tntesagitakan'!H589</f>
        <v>53346.9</v>
      </c>
      <c r="F76" s="21" t="s">
        <v>1</v>
      </c>
      <c r="G76" s="21">
        <f>+'6.Gorcarakan ev tntesagitakan'!J40+'6.Gorcarakan ev tntesagitakan'!J85+'6.Gorcarakan ev tntesagitakan'!J283+'6.Gorcarakan ev tntesagitakan'!J367+'6.Gorcarakan ev tntesagitakan'!J402+'6.Gorcarakan ev tntesagitakan'!J433+'6.Gorcarakan ev tntesagitakan'!J454+'6.Gorcarakan ev tntesagitakan'!J589</f>
        <v>19248.884126984125</v>
      </c>
      <c r="H76" s="21">
        <f>+'6.Gorcarakan ev tntesagitakan'!K40+'6.Gorcarakan ev tntesagitakan'!K85+'6.Gorcarakan ev tntesagitakan'!K283+'6.Gorcarakan ev tntesagitakan'!K367+'6.Gorcarakan ev tntesagitakan'!K402+'6.Gorcarakan ev tntesagitakan'!K433+'6.Gorcarakan ev tntesagitakan'!K454+'6.Gorcarakan ev tntesagitakan'!K589</f>
        <v>29712.61428571428</v>
      </c>
      <c r="I76" s="21">
        <f>+'6.Gorcarakan ev tntesagitakan'!L40+'6.Gorcarakan ev tntesagitakan'!L85+'6.Gorcarakan ev tntesagitakan'!L283+'6.Gorcarakan ev tntesagitakan'!L367+'6.Gorcarakan ev tntesagitakan'!L402+'6.Gorcarakan ev tntesagitakan'!L433+'6.Gorcarakan ev tntesagitakan'!L454+'6.Gorcarakan ev tntesagitakan'!L589</f>
        <v>41345.114285714284</v>
      </c>
      <c r="J76" s="21">
        <f>+'6.Gorcarakan ev tntesagitakan'!M40+'6.Gorcarakan ev tntesagitakan'!M85+'6.Gorcarakan ev tntesagitakan'!M283+'6.Gorcarakan ev tntesagitakan'!M367+'6.Gorcarakan ev tntesagitakan'!M402+'6.Gorcarakan ev tntesagitakan'!M433+'6.Gorcarakan ev tntesagitakan'!M454+'6.Gorcarakan ev tntesagitakan'!M589</f>
        <v>53346.9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90000</v>
      </c>
      <c r="E77" s="21">
        <f>SUM(E79,E83,E87)</f>
        <v>90000</v>
      </c>
      <c r="F77" s="21" t="s">
        <v>0</v>
      </c>
      <c r="G77" s="21">
        <f>SUM(G79,G83,G87)</f>
        <v>44285.71428571429</v>
      </c>
      <c r="H77" s="21">
        <f>SUM(H79,H83,H87)</f>
        <v>44285.71428571429</v>
      </c>
      <c r="I77" s="21">
        <f>SUM(I79,I83,I87)</f>
        <v>90000</v>
      </c>
      <c r="J77" s="21">
        <f>SUM(J79,J83,J87)</f>
        <v>90000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90000</v>
      </c>
      <c r="E79" s="21">
        <f>SUM(E81:E82)</f>
        <v>90000</v>
      </c>
      <c r="F79" s="21" t="s">
        <v>0</v>
      </c>
      <c r="G79" s="21">
        <f>SUM(G81:G82)</f>
        <v>44285.71428571429</v>
      </c>
      <c r="H79" s="21">
        <f>SUM(H81:H82)</f>
        <v>44285.71428571429</v>
      </c>
      <c r="I79" s="21">
        <f>SUM(I81:I82)</f>
        <v>90000</v>
      </c>
      <c r="J79" s="21">
        <f>SUM(J81:J82)</f>
        <v>90000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+'6.Gorcarakan ev tntesagitakan'!G107</f>
        <v>90000</v>
      </c>
      <c r="E82" s="21">
        <f>+'6.Gorcarakan ev tntesagitakan'!H107</f>
        <v>90000</v>
      </c>
      <c r="F82" s="21" t="s">
        <v>1</v>
      </c>
      <c r="G82" s="21">
        <f>+'6.Gorcarakan ev tntesagitakan'!J107</f>
        <v>44285.71428571429</v>
      </c>
      <c r="H82" s="21">
        <f>+'6.Gorcarakan ev tntesagitakan'!K107</f>
        <v>44285.71428571429</v>
      </c>
      <c r="I82" s="21">
        <f>+'6.Gorcarakan ev tntesagitakan'!L107</f>
        <v>90000</v>
      </c>
      <c r="J82" s="21">
        <f>+'6.Gorcarakan ev tntesagitakan'!M107</f>
        <v>90000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1985331.8840000001</v>
      </c>
      <c r="E92" s="21">
        <f>SUM(E94,E98)</f>
        <v>1985331.8840000001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1476431.4377301587</v>
      </c>
      <c r="J92" s="21">
        <f>SUM(J94,J98)</f>
        <v>1985331.8840000001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1970331.8840000001</v>
      </c>
      <c r="E94" s="21">
        <f>SUM(E96:E97)</f>
        <v>1970331.8840000001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1465300.4853492063</v>
      </c>
      <c r="J94" s="21">
        <f>SUM(J96:J97)</f>
        <v>1970331.8840000001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+'6.Gorcarakan ev tntesagitakan'!G456+'6.Gorcarakan ev tntesagitakan'!G545+'6.Gorcarakan ev tntesagitakan'!G556+'6.Gorcarakan ev tntesagitakan'!G563+'6.Gorcarakan ev tntesagitakan'!G569+'6.Gorcarakan ev tntesagitakan'!G640</f>
        <v>1970331.8840000001</v>
      </c>
      <c r="E96" s="21">
        <f>+'6.Gorcarakan ev tntesagitakan'!H456+'6.Gorcarakan ev tntesagitakan'!H545+'6.Gorcarakan ev tntesagitakan'!H556+'6.Gorcarakan ev tntesagitakan'!H563+'6.Gorcarakan ev tntesagitakan'!H569+'6.Gorcarakan ev tntesagitakan'!H640</f>
        <v>1970331.8840000001</v>
      </c>
      <c r="F96" s="21" t="s">
        <v>0</v>
      </c>
      <c r="G96" s="21">
        <f>+'6.Gorcarakan ev tntesagitakan'!J456+'6.Gorcarakan ev tntesagitakan'!J545+'6.Gorcarakan ev tntesagitakan'!J556+'6.Gorcarakan ev tntesagitakan'!J563+'6.Gorcarakan ev tntesagitakan'!J569+'6.Gorcarakan ev tntesagitakan'!J640</f>
        <v>494086.25717460318</v>
      </c>
      <c r="H96" s="21">
        <f>+'6.Gorcarakan ev tntesagitakan'!K456+'6.Gorcarakan ev tntesagitakan'!K545+'6.Gorcarakan ev tntesagitakan'!K556+'6.Gorcarakan ev tntesagitakan'!K563+'6.Gorcarakan ev tntesagitakan'!K569+'6.Gorcarakan ev tntesagitakan'!K640</f>
        <v>975808.51434920635</v>
      </c>
      <c r="I96" s="21">
        <f>+'6.Gorcarakan ev tntesagitakan'!L456+'6.Gorcarakan ev tntesagitakan'!L545+'6.Gorcarakan ev tntesagitakan'!L556+'6.Gorcarakan ev tntesagitakan'!L563+'6.Gorcarakan ev tntesagitakan'!L569+'6.Gorcarakan ev tntesagitakan'!L640</f>
        <v>1465300.4853492063</v>
      </c>
      <c r="J96" s="21">
        <f>+'6.Gorcarakan ev tntesagitakan'!M456+'6.Gorcarakan ev tntesagitakan'!M545+'6.Gorcarakan ev tntesagitakan'!M556+'6.Gorcarakan ev tntesagitakan'!M563+'6.Gorcarakan ev tntesagitakan'!M569+'6.Gorcarakan ev tntesagitakan'!M640</f>
        <v>1970331.8840000001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11130.952380952382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+'6.Gorcarakan ev tntesagitakan'!G159+'6.Gorcarakan ev tntesagitakan'!G455</f>
        <v>15000</v>
      </c>
      <c r="E100" s="21">
        <f>+'6.Gorcarakan ev tntesagitakan'!H159+'6.Gorcarakan ev tntesagitakan'!H455</f>
        <v>15000</v>
      </c>
      <c r="F100" s="21" t="s">
        <v>1</v>
      </c>
      <c r="G100" s="21">
        <f>+'6.Gorcarakan ev tntesagitakan'!J159+'6.Gorcarakan ev tntesagitakan'!J455</f>
        <v>3690.4761904761904</v>
      </c>
      <c r="H100" s="21">
        <f>+'6.Gorcarakan ev tntesagitakan'!K159+'6.Gorcarakan ev tntesagitakan'!K455</f>
        <v>7380.9523809523807</v>
      </c>
      <c r="I100" s="21">
        <f>+'6.Gorcarakan ev tntesagitakan'!L159+'6.Gorcarakan ev tntesagitakan'!L455</f>
        <v>11130.952380952382</v>
      </c>
      <c r="J100" s="21">
        <f>+'6.Gorcarakan ev tntesagitakan'!M159+'6.Gorcarakan ev tntesagitakan'!M455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+'6.Gorcarakan ev tntesagitakan'!G614</f>
        <v>0</v>
      </c>
      <c r="E114" s="21">
        <f>+'6.Gorcarakan ev tntesagitakan'!H614</f>
        <v>0</v>
      </c>
      <c r="F114" s="21" t="s">
        <v>1</v>
      </c>
      <c r="G114" s="21">
        <f>+'6.Gorcarakan ev tntesagitakan'!J614</f>
        <v>0</v>
      </c>
      <c r="H114" s="21">
        <f>+'6.Gorcarakan ev tntesagitakan'!K614</f>
        <v>0</v>
      </c>
      <c r="I114" s="21">
        <f>+'6.Gorcarakan ev tntesagitakan'!L614</f>
        <v>0</v>
      </c>
      <c r="J114" s="21">
        <f>+'6.Gorcarakan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85630</v>
      </c>
      <c r="E134" s="21">
        <f>SUM(E136,E140,E146)</f>
        <v>85630</v>
      </c>
      <c r="F134" s="21" t="s">
        <v>0</v>
      </c>
      <c r="G134" s="21">
        <f>SUM(G136,G140,G146)</f>
        <v>24777.222222222223</v>
      </c>
      <c r="H134" s="21">
        <f>SUM(H136,H140,H146)</f>
        <v>44634.444444444445</v>
      </c>
      <c r="I134" s="21">
        <f>SUM(I136,I140,I146)</f>
        <v>64811.944444444445</v>
      </c>
      <c r="J134" s="21">
        <f>SUM(J136,J140,J146)</f>
        <v>85630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85630</v>
      </c>
      <c r="E140" s="21">
        <f>SUM(E142:E145)</f>
        <v>85630</v>
      </c>
      <c r="F140" s="21" t="s">
        <v>1</v>
      </c>
      <c r="G140" s="21">
        <f>SUM(G142:G145)</f>
        <v>24777.222222222223</v>
      </c>
      <c r="H140" s="21">
        <f>SUM(H142:H145)</f>
        <v>44634.444444444445</v>
      </c>
      <c r="I140" s="21">
        <f>SUM(I142:I145)</f>
        <v>64811.944444444445</v>
      </c>
      <c r="J140" s="21">
        <f>SUM(J142:J145)</f>
        <v>85630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+'6.Gorcarakan ev tntesagitakan'!G550+'6.Gorcarakan ev tntesagitakan'!G633</f>
        <v>7000</v>
      </c>
      <c r="E143" s="21">
        <f>+'6.Gorcarakan ev tntesagitakan'!H550+'6.Gorcarakan ev tntesagitakan'!H633</f>
        <v>7000</v>
      </c>
      <c r="F143" s="21" t="s">
        <v>1</v>
      </c>
      <c r="G143" s="21">
        <f>+'6.Gorcarakan ev tntesagitakan'!J550+'6.Gorcarakan ev tntesagitakan'!J633</f>
        <v>1722.2222222222222</v>
      </c>
      <c r="H143" s="21">
        <f>+'6.Gorcarakan ev tntesagitakan'!K550+'6.Gorcarakan ev tntesagitakan'!K633</f>
        <v>3444.4444444444443</v>
      </c>
      <c r="I143" s="21">
        <f>+'6.Gorcarakan ev tntesagitakan'!L550+'6.Gorcarakan ev tntesagitakan'!L633</f>
        <v>5194.4444444444443</v>
      </c>
      <c r="J143" s="21">
        <f>+'6.Gorcarakan ev tntesagitakan'!M550+'6.Gorcarakan ev tntesagitakan'!M633</f>
        <v>7000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+'6.Gorcarakan ev tntesagitakan'!G738</f>
        <v>1260</v>
      </c>
      <c r="E144" s="21">
        <f>+'6.Gorcarakan ev tntesagitakan'!H738</f>
        <v>1260</v>
      </c>
      <c r="F144" s="21" t="s">
        <v>1</v>
      </c>
      <c r="G144" s="21">
        <f>+'6.Gorcarakan ev tntesagitakan'!J738</f>
        <v>310</v>
      </c>
      <c r="H144" s="21">
        <f>+'6.Gorcarakan ev tntesagitakan'!K738</f>
        <v>620</v>
      </c>
      <c r="I144" s="21">
        <f>+'6.Gorcarakan ev tntesagitakan'!L738</f>
        <v>935</v>
      </c>
      <c r="J144" s="21">
        <f>+'6.Gorcarakan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+'6.Gorcarakan ev tntesagitakan'!G546+'6.Gorcarakan ev tntesagitakan'!G634+'6.Gorcarakan ev tntesagitakan'!G727+'6.Gorcarakan ev tntesagitakan'!G747</f>
        <v>77370</v>
      </c>
      <c r="E145" s="21">
        <f>+'6.Gorcarakan ev tntesagitakan'!H546+'6.Gorcarakan ev tntesagitakan'!H727+'6.Gorcarakan ev tntesagitakan'!H747</f>
        <v>77370</v>
      </c>
      <c r="F145" s="21" t="s">
        <v>1</v>
      </c>
      <c r="G145" s="21">
        <f>+'6.Gorcarakan ev tntesagitakan'!J546+'6.Gorcarakan ev tntesagitakan'!J634+'6.Gorcarakan ev tntesagitakan'!J727+'6.Gorcarakan ev tntesagitakan'!J747</f>
        <v>22745</v>
      </c>
      <c r="H145" s="21">
        <f>+'6.Gorcarakan ev tntesagitakan'!K546+'6.Gorcarakan ev tntesagitakan'!K634+'6.Gorcarakan ev tntesagitakan'!K727+'6.Gorcarakan ev tntesagitakan'!K747</f>
        <v>40570</v>
      </c>
      <c r="I145" s="21">
        <f>+'6.Gorcarakan ev tntesagitakan'!L546+'6.Gorcarakan ev tntesagitakan'!L634+'6.Gorcarakan ev tntesagitakan'!L727+'6.Gorcarakan ev tntesagitakan'!L747</f>
        <v>58682.5</v>
      </c>
      <c r="J145" s="21">
        <f>+'6.Gorcarakan ev tntesagitakan'!M546+'6.Gorcarakan ev tntesagitakan'!M634+'6.Gorcarakan ev tntesagitakan'!M727+'6.Gorcarakan ev tntesagitakan'!M747</f>
        <v>77370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233437.49999999997</v>
      </c>
      <c r="E149" s="21">
        <f t="shared" si="6"/>
        <v>580322.19999999995</v>
      </c>
      <c r="F149" s="21">
        <f t="shared" si="6"/>
        <v>346884.7</v>
      </c>
      <c r="G149" s="21">
        <f t="shared" si="6"/>
        <v>66416.686507936494</v>
      </c>
      <c r="H149" s="21">
        <f t="shared" si="6"/>
        <v>119260.73809523809</v>
      </c>
      <c r="I149" s="21">
        <f t="shared" si="6"/>
        <v>178036.47817460317</v>
      </c>
      <c r="J149" s="21">
        <f t="shared" si="6"/>
        <v>233437.49999999997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166952.59999999998</v>
      </c>
      <c r="E151" s="21">
        <f>SUM(E153:E154)</f>
        <v>166952.59999999998</v>
      </c>
      <c r="F151" s="21" t="s">
        <v>1</v>
      </c>
      <c r="G151" s="21">
        <f>SUM(G153:G154)</f>
        <v>46946.865873015864</v>
      </c>
      <c r="H151" s="21">
        <f>SUM(H153:H154)</f>
        <v>86106.631746031737</v>
      </c>
      <c r="I151" s="21">
        <f>SUM(I153:I154)</f>
        <v>125898.00674603174</v>
      </c>
      <c r="J151" s="21">
        <f>SUM(J153:J154)</f>
        <v>166952.59999999998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+'6.Gorcarakan ev tntesagitakan'!G547+'6.Gorcarakan ev tntesagitakan'!G558+'6.Gorcarakan ev tntesagitakan'!G562+'6.Gorcarakan ev tntesagitakan'!G568+'6.Gorcarakan ev tntesagitakan'!G613+'6.Gorcarakan ev tntesagitakan'!G632+'6.Gorcarakan ev tntesagitakan'!G690+'6.Gorcarakan ev tntesagitakan'!G740+'6.Gorcarakan ev tntesagitakan'!G748</f>
        <v>166952.59999999998</v>
      </c>
      <c r="E154" s="21">
        <f>+'6.Gorcarakan ev tntesagitakan'!H547+'6.Gorcarakan ev tntesagitakan'!H558+'6.Gorcarakan ev tntesagitakan'!H562+'6.Gorcarakan ev tntesagitakan'!H568+'6.Gorcarakan ev tntesagitakan'!H613+'6.Gorcarakan ev tntesagitakan'!H632+'6.Gorcarakan ev tntesagitakan'!H690+'6.Gorcarakan ev tntesagitakan'!H740+'6.Gorcarakan ev tntesagitakan'!H748</f>
        <v>166952.59999999998</v>
      </c>
      <c r="F154" s="21" t="s">
        <v>1</v>
      </c>
      <c r="G154" s="21">
        <f>+'6.Gorcarakan ev tntesagitakan'!J547+'6.Gorcarakan ev tntesagitakan'!J558+'6.Gorcarakan ev tntesagitakan'!J562+'6.Gorcarakan ev tntesagitakan'!J568+'6.Gorcarakan ev tntesagitakan'!J613+'6.Gorcarakan ev tntesagitakan'!J632+'6.Gorcarakan ev tntesagitakan'!J690+'6.Gorcarakan ev tntesagitakan'!J740+'6.Gorcarakan ev tntesagitakan'!J748</f>
        <v>46946.865873015864</v>
      </c>
      <c r="H154" s="21">
        <f>+'6.Gorcarakan ev tntesagitakan'!K547+'6.Gorcarakan ev tntesagitakan'!K558+'6.Gorcarakan ev tntesagitakan'!K562+'6.Gorcarakan ev tntesagitakan'!K568+'6.Gorcarakan ev tntesagitakan'!K613+'6.Gorcarakan ev tntesagitakan'!K632+'6.Gorcarakan ev tntesagitakan'!K690+'6.Gorcarakan ev tntesagitakan'!K740+'6.Gorcarakan ev tntesagitakan'!K748</f>
        <v>86106.631746031737</v>
      </c>
      <c r="I154" s="21">
        <f>+'6.Gorcarakan ev tntesagitakan'!L547+'6.Gorcarakan ev tntesagitakan'!L558+'6.Gorcarakan ev tntesagitakan'!L562+'6.Gorcarakan ev tntesagitakan'!L568+'6.Gorcarakan ev tntesagitakan'!L613+'6.Gorcarakan ev tntesagitakan'!L632+'6.Gorcarakan ev tntesagitakan'!L690+'6.Gorcarakan ev tntesagitakan'!L740+'6.Gorcarakan ev tntesagitakan'!L748</f>
        <v>125898.00674603174</v>
      </c>
      <c r="J154" s="21">
        <f>+'6.Gorcarakan ev tntesagitakan'!M547+'6.Gorcarakan ev tntesagitakan'!M558+'6.Gorcarakan ev tntesagitakan'!M562+'6.Gorcarakan ev tntesagitakan'!M568+'6.Gorcarakan ev tntesagitakan'!M613+'6.Gorcarakan ev tntesagitakan'!M632+'6.Gorcarakan ev tntesagitakan'!M690+'6.Gorcarakan ev tntesagitakan'!M740+'6.Gorcarakan ev tntesagitakan'!M748</f>
        <v>166952.59999999998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5635.2206349206344</v>
      </c>
      <c r="H155" s="21">
        <f>SUM(H157:H160)</f>
        <v>11220.141269841268</v>
      </c>
      <c r="I155" s="21">
        <f>SUM(I157:I160)</f>
        <v>16895.141269841268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+'6.Gorcarakan ev tntesagitakan'!G41+'6.Gorcarakan ev tntesagitakan'!G104+'6.Gorcarakan ev tntesagitakan'!G361</f>
        <v>22750.3</v>
      </c>
      <c r="E158" s="21">
        <f>+'6.Gorcarakan ev tntesagitakan'!H41+'6.Gorcarakan ev tntesagitakan'!H104+'6.Gorcarakan ev tntesagitakan'!H361</f>
        <v>22750.3</v>
      </c>
      <c r="F158" s="21">
        <f>+'6.Gorcarakan ev tntesagitakan'!I104+'6.Gorcarakan ev tntesagitakan'!I41</f>
        <v>0</v>
      </c>
      <c r="G158" s="21">
        <f>+'6.Gorcarakan ev tntesagitakan'!J41+'6.Gorcarakan ev tntesagitakan'!J104+'6.Gorcarakan ev tntesagitakan'!J361</f>
        <v>5635.2206349206344</v>
      </c>
      <c r="H158" s="21">
        <f>+'6.Gorcarakan ev tntesagitakan'!K41+'6.Gorcarakan ev tntesagitakan'!K104+'6.Gorcarakan ev tntesagitakan'!K361</f>
        <v>11220.141269841268</v>
      </c>
      <c r="I158" s="21">
        <f>+'6.Gorcarakan ev tntesagitakan'!L41+'6.Gorcarakan ev tntesagitakan'!L104+'6.Gorcarakan ev tntesagitakan'!L361</f>
        <v>16895.141269841268</v>
      </c>
      <c r="J158" s="21">
        <f>+'6.Gorcarakan ev tntesagitakan'!M41+'6.Gorcarakan ev tntesagitakan'!M104+'6.Gorcarakan ev tntesagitakan'!M361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+'6.Gorcarakan ev tntesagitakan'!G434</f>
        <v>0</v>
      </c>
      <c r="E159" s="21"/>
      <c r="F159" s="21" t="s">
        <v>1</v>
      </c>
      <c r="G159" s="21">
        <f>+'6.Gorcarakan ev tntesagitakan'!J434</f>
        <v>0</v>
      </c>
      <c r="H159" s="21">
        <f>+'6.Gorcarakan ev tntesagitakan'!K434</f>
        <v>0</v>
      </c>
      <c r="I159" s="21">
        <f>+'6.Gorcarakan ev tntesagitakan'!L434</f>
        <v>0</v>
      </c>
      <c r="J159" s="21">
        <f>+'6.Gorcarakan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43734.6</v>
      </c>
      <c r="E171" s="21">
        <f>SUM(E173)</f>
        <v>43734.6</v>
      </c>
      <c r="F171" s="21" t="s">
        <v>1</v>
      </c>
      <c r="G171" s="21">
        <f>SUM(G173)</f>
        <v>13834.599999999999</v>
      </c>
      <c r="H171" s="21">
        <f>SUM(H173)</f>
        <v>21933.96507936508</v>
      </c>
      <c r="I171" s="21">
        <f>SUM(I173)</f>
        <v>35243.330158730154</v>
      </c>
      <c r="J171" s="21">
        <f>SUM(J173)</f>
        <v>43734.6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+'6.Gorcarakan ev tntesagitakan'!G42+'6.Gorcarakan ev tntesagitakan'!G111+'6.Gorcarakan ev tntesagitakan'!G548+'6.Gorcarakan ev tntesagitakan'!G631</f>
        <v>43734.6</v>
      </c>
      <c r="E173" s="21">
        <f>+'6.Gorcarakan ev tntesagitakan'!H42+'6.Gorcarakan ev tntesagitakan'!H111+'6.Gorcarakan ev tntesagitakan'!H548+'6.Gorcarakan ev tntesagitakan'!H631</f>
        <v>43734.6</v>
      </c>
      <c r="F173" s="21" t="s">
        <v>1</v>
      </c>
      <c r="G173" s="21">
        <f>+'6.Gorcarakan ev tntesagitakan'!J42+'6.Gorcarakan ev tntesagitakan'!J111+'6.Gorcarakan ev tntesagitakan'!J548+'6.Gorcarakan ev tntesagitakan'!J631</f>
        <v>13834.599999999999</v>
      </c>
      <c r="H173" s="21">
        <f>+'6.Gorcarakan ev tntesagitakan'!K42+'6.Gorcarakan ev tntesagitakan'!K111+'6.Gorcarakan ev tntesagitakan'!K548+'6.Gorcarakan ev tntesagitakan'!K631</f>
        <v>21933.96507936508</v>
      </c>
      <c r="I173" s="21">
        <f>+'6.Gorcarakan ev tntesagitakan'!L42+'6.Gorcarakan ev tntesagitakan'!L111+'6.Gorcarakan ev tntesagitakan'!L548+'6.Gorcarakan ev tntesagitakan'!L631</f>
        <v>35243.330158730154</v>
      </c>
      <c r="J173" s="21">
        <f>+'6.Gorcarakan ev tntesagitakan'!M42+'6.Gorcarakan ev tntesagitakan'!M111+'6.Gorcarakan ev tntesagitakan'!M548+'6.Gorcarakan ev tntesagitakan'!M631</f>
        <v>43734.6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+'6.Gorcarakan ev tntesagitakan'!H776</f>
        <v>346884.7</v>
      </c>
      <c r="F176" s="21">
        <f>+'6.Gorcarakan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3824534.0427999999</v>
      </c>
      <c r="E178" s="21" t="s">
        <v>650</v>
      </c>
      <c r="F178" s="21">
        <f>SUM(F180,F198,F204,F207)</f>
        <v>3824534.0427999999</v>
      </c>
      <c r="G178" s="21">
        <f>SUM(G180,G198,G204,G207)</f>
        <v>1712697.086450794</v>
      </c>
      <c r="H178" s="21">
        <f>SUM(H180,H198,H204,H207)</f>
        <v>2401822.8301015873</v>
      </c>
      <c r="I178" s="21">
        <f>SUM(I180,I198,I204,I207)</f>
        <v>3102063.5051015858</v>
      </c>
      <c r="J178" s="21">
        <f>SUM(J180,J198,J204,J207)</f>
        <v>3824534.0427999999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3824534.0427999999</v>
      </c>
      <c r="E180" s="21" t="s">
        <v>1</v>
      </c>
      <c r="F180" s="21">
        <f>SUM(F182,F187,F192)</f>
        <v>3824534.0427999999</v>
      </c>
      <c r="G180" s="21">
        <f>SUM(G182,G187,G192)</f>
        <v>1712697.086450794</v>
      </c>
      <c r="H180" s="21">
        <f>SUM(H182,H187,H192)</f>
        <v>2401822.8301015873</v>
      </c>
      <c r="I180" s="21">
        <f>SUM(I182,I187,I192)</f>
        <v>3102063.5051015858</v>
      </c>
      <c r="J180" s="21">
        <f>SUM(J182,J187,J192)</f>
        <v>3824534.0427999999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3058353.7697999999</v>
      </c>
      <c r="E182" s="21" t="s">
        <v>0</v>
      </c>
      <c r="F182" s="21">
        <f>SUM(F184:F186)</f>
        <v>3058353.7697999999</v>
      </c>
      <c r="G182" s="21">
        <f>SUM(G184:G186)</f>
        <v>1067789.9920222233</v>
      </c>
      <c r="H182" s="21">
        <f>SUM(H184:H186)</f>
        <v>1719350.6491650802</v>
      </c>
      <c r="I182" s="21">
        <f>SUM(I184:I186)</f>
        <v>2381420.3491650787</v>
      </c>
      <c r="J182" s="21">
        <f>SUM(J184:J186)</f>
        <v>3058353.7697999999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+'6.Gorcarakan ev tntesagitakan'!G43+'6.Gorcarakan ev tntesagitakan'!G739</f>
        <v>0</v>
      </c>
      <c r="E184" s="21" t="s">
        <v>0</v>
      </c>
      <c r="F184" s="21">
        <f>+'6.Gorcarakan ev tntesagitakan'!I43+'6.Gorcarakan ev tntesagitakan'!I739</f>
        <v>0</v>
      </c>
      <c r="G184" s="21">
        <f>+'6.Gorcarakan ev tntesagitakan'!J43+'6.Gorcarakan ev tntesagitakan'!J739</f>
        <v>0</v>
      </c>
      <c r="H184" s="21">
        <f>+'6.Gorcarakan ev tntesagitakan'!K43+'6.Gorcarakan ev tntesagitakan'!K739</f>
        <v>0</v>
      </c>
      <c r="I184" s="21">
        <f>+'6.Gorcarakan ev tntesagitakan'!L43+'6.Gorcarakan ev tntesagitakan'!L739</f>
        <v>0</v>
      </c>
      <c r="J184" s="21">
        <f>+'6.Gorcarakan ev tntesagitakan'!M43+'6.Gorcarakan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+'6.Gorcarakan ev tntesagitakan'!G435+'6.Gorcarakan ev tntesagitakan'!G458+'6.Gorcarakan ev tntesagitakan'!G590</f>
        <v>5800</v>
      </c>
      <c r="E185" s="21" t="s">
        <v>0</v>
      </c>
      <c r="F185" s="21">
        <f>+'6.Gorcarakan ev tntesagitakan'!I435+'6.Gorcarakan ev tntesagitakan'!I458+'6.Gorcarakan ev tntesagitakan'!I590</f>
        <v>5800</v>
      </c>
      <c r="G185" s="21">
        <f>+'6.Gorcarakan ev tntesagitakan'!J435+'6.Gorcarakan ev tntesagitakan'!J458+'6.Gorcarakan ev tntesagitakan'!J590</f>
        <v>1426.984126984127</v>
      </c>
      <c r="H185" s="21">
        <f>+'6.Gorcarakan ev tntesagitakan'!K435+'6.Gorcarakan ev tntesagitakan'!K458+'6.Gorcarakan ev tntesagitakan'!K590</f>
        <v>2853.968253968254</v>
      </c>
      <c r="I185" s="21">
        <f>+'6.Gorcarakan ev tntesagitakan'!L435+'6.Gorcarakan ev tntesagitakan'!L458+'6.Gorcarakan ev tntesagitakan'!L590</f>
        <v>4303.9682539682535</v>
      </c>
      <c r="J185" s="21">
        <f>+'6.Gorcarakan ev tntesagitakan'!M435+'6.Gorcarakan ev tntesagitakan'!M458+'6.Gorcarakan ev tntesagitakan'!M590</f>
        <v>5800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+'6.Gorcarakan ev tntesagitakan'!G44+'6.Gorcarakan ev tntesagitakan'!G284+'6.Gorcarakan ev tntesagitakan'!G403+'6.Gorcarakan ev tntesagitakan'!G457+'6.Gorcarakan ev tntesagitakan'!G591</f>
        <v>3052553.7697999999</v>
      </c>
      <c r="E186" s="21">
        <f>+'6.Gorcarakan ev tntesagitakan'!H44+'6.Gorcarakan ev tntesagitakan'!H284+'6.Gorcarakan ev tntesagitakan'!H403+'6.Gorcarakan ev tntesagitakan'!H457+'6.Gorcarakan ev tntesagitakan'!H591</f>
        <v>0</v>
      </c>
      <c r="F186" s="21">
        <f>+'6.Gorcarakan ev tntesagitakan'!I44+'6.Gorcarakan ev tntesagitakan'!I284+'6.Gorcarakan ev tntesagitakan'!I403+'6.Gorcarakan ev tntesagitakan'!I457+'6.Gorcarakan ev tntesagitakan'!I591</f>
        <v>3052553.7697999999</v>
      </c>
      <c r="G186" s="21">
        <f>+'6.Gorcarakan ev tntesagitakan'!J44+'6.Gorcarakan ev tntesagitakan'!J284+'6.Gorcarakan ev tntesagitakan'!J403+'6.Gorcarakan ev tntesagitakan'!J457+'6.Gorcarakan ev tntesagitakan'!J591</f>
        <v>1066363.0078952392</v>
      </c>
      <c r="H186" s="21">
        <f>+'6.Gorcarakan ev tntesagitakan'!K44+'6.Gorcarakan ev tntesagitakan'!K284+'6.Gorcarakan ev tntesagitakan'!K403+'6.Gorcarakan ev tntesagitakan'!K457+'6.Gorcarakan ev tntesagitakan'!K591</f>
        <v>1716496.6809111119</v>
      </c>
      <c r="I186" s="21">
        <f>+'6.Gorcarakan ev tntesagitakan'!L44+'6.Gorcarakan ev tntesagitakan'!L284+'6.Gorcarakan ev tntesagitakan'!L403+'6.Gorcarakan ev tntesagitakan'!L457+'6.Gorcarakan ev tntesagitakan'!L591</f>
        <v>2377116.3809111104</v>
      </c>
      <c r="J186" s="21">
        <f>+'6.Gorcarakan ev tntesagitakan'!M44+'6.Gorcarakan ev tntesagitakan'!M284+'6.Gorcarakan ev tntesagitakan'!M403+'6.Gorcarakan ev tntesagitakan'!M457+'6.Gorcarakan ev tntesagitakan'!M591</f>
        <v>3052553.7697999999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659717.53399999999</v>
      </c>
      <c r="E187" s="21" t="s">
        <v>0</v>
      </c>
      <c r="F187" s="21">
        <f>SUM(F189:F191)</f>
        <v>659717.53399999999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629620.49630158732</v>
      </c>
      <c r="J187" s="21">
        <f>SUM(J189:J191)</f>
        <v>659717.53399999999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+'6.Gorcarakan ev tntesagitakan'!G45+'6.Gorcarakan ev tntesagitakan'!G285</f>
        <v>509028.35</v>
      </c>
      <c r="E189" s="21" t="s">
        <v>1</v>
      </c>
      <c r="F189" s="21">
        <f>+'6.Gorcarakan ev tntesagitakan'!I45+'6.Gorcarakan ev tntesagitakan'!I285</f>
        <v>509028.35</v>
      </c>
      <c r="G189" s="21">
        <f>+'6.Gorcarakan ev tntesagitakan'!J45+'6.Gorcarakan ev tntesagitakan'!J285</f>
        <v>456250.57222222222</v>
      </c>
      <c r="H189" s="21">
        <f>+'6.Gorcarakan ev tntesagitakan'!K45+'6.Gorcarakan ev tntesagitakan'!K285</f>
        <v>473472.79444444447</v>
      </c>
      <c r="I189" s="21">
        <f>+'6.Gorcarakan ev tntesagitakan'!L45+'6.Gorcarakan ev tntesagitakan'!L285</f>
        <v>490972.79444444447</v>
      </c>
      <c r="J189" s="21">
        <f>+'6.Gorcarakan ev tntesagitakan'!M45+'6.Gorcarakan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+'6.Gorcarakan ev tntesagitakan'!G46+'6.Gorcarakan ev tntesagitakan'!G368+'6.Gorcarakan ev tntesagitakan'!G459+'6.Gorcarakan ev tntesagitakan'!G559</f>
        <v>17630</v>
      </c>
      <c r="E190" s="21"/>
      <c r="F190" s="21">
        <f>+'6.Gorcarakan ev tntesagitakan'!I46+'6.Gorcarakan ev tntesagitakan'!I368+'6.Gorcarakan ev tntesagitakan'!I459+'6.Gorcarakan ev tntesagitakan'!I559</f>
        <v>17630</v>
      </c>
      <c r="G190" s="21">
        <f>+'6.Gorcarakan ev tntesagitakan'!J46+'6.Gorcarakan ev tntesagitakan'!J368+'6.Gorcarakan ev tntesagitakan'!J459+'6.Gorcarakan ev tntesagitakan'!J559</f>
        <v>5566.5079365079364</v>
      </c>
      <c r="H190" s="21">
        <f>+'6.Gorcarakan ev tntesagitakan'!K46+'6.Gorcarakan ev tntesagitakan'!K368+'6.Gorcarakan ev tntesagitakan'!K459+'6.Gorcarakan ev tntesagitakan'!K559</f>
        <v>9503.0158730158728</v>
      </c>
      <c r="I190" s="21">
        <f>+'6.Gorcarakan ev tntesagitakan'!L46+'6.Gorcarakan ev tntesagitakan'!L368+'6.Gorcarakan ev tntesagitakan'!L459+'6.Gorcarakan ev tntesagitakan'!L559</f>
        <v>13503.015873015873</v>
      </c>
      <c r="J190" s="21">
        <f>+'6.Gorcarakan ev tntesagitakan'!M46+'6.Gorcarakan ev tntesagitakan'!M368+'6.Gorcarakan ev tntesagitakan'!M459+'6.Gorcarakan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+'6.Gorcarakan ev tntesagitakan'!G48+'6.Gorcarakan ev tntesagitakan'!G369+'6.Gorcarakan ev tntesagitakan'!G436+'6.Gorcarakan ev tntesagitakan'!G460</f>
        <v>133059.18400000001</v>
      </c>
      <c r="E191" s="21" t="s">
        <v>1</v>
      </c>
      <c r="F191" s="21">
        <f>+'6.Gorcarakan ev tntesagitakan'!I48+'6.Gorcarakan ev tntesagitakan'!I369+'6.Gorcarakan ev tntesagitakan'!I436+'6.Gorcarakan ev tntesagitakan'!I460</f>
        <v>133059.18400000001</v>
      </c>
      <c r="G191" s="21">
        <f>+'6.Gorcarakan ev tntesagitakan'!J48+'6.Gorcarakan ev tntesagitakan'!J369+'6.Gorcarakan ev tntesagitakan'!J436+'6.Gorcarakan ev tntesagitakan'!J460</f>
        <v>109924.4974920635</v>
      </c>
      <c r="H191" s="21">
        <f>+'6.Gorcarakan ev tntesagitakan'!K48+'6.Gorcarakan ev tntesagitakan'!K369+'6.Gorcarakan ev tntesagitakan'!K436+'6.Gorcarakan ev tntesagitakan'!K460</f>
        <v>117473.71098412698</v>
      </c>
      <c r="I191" s="21">
        <f>+'6.Gorcarakan ev tntesagitakan'!L48+'6.Gorcarakan ev tntesagitakan'!L369+'6.Gorcarakan ev tntesagitakan'!L436+'6.Gorcarakan ev tntesagitakan'!L460</f>
        <v>125144.68598412699</v>
      </c>
      <c r="J191" s="21">
        <f>+'6.Gorcarakan ev tntesagitakan'!M48+'6.Gorcarakan ev tntesagitakan'!M369+'6.Gorcarakan ev tntesagitakan'!M436+'6.Gorcarakan ev tntesagitakan'!M460</f>
        <v>133059.18400000001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106462.739</v>
      </c>
      <c r="E192" s="21" t="s">
        <v>1</v>
      </c>
      <c r="F192" s="21">
        <f>SUM(F194:F197)</f>
        <v>106462.739</v>
      </c>
      <c r="G192" s="21">
        <f>SUM(G194:G197)</f>
        <v>73165.516777777186</v>
      </c>
      <c r="H192" s="21">
        <f>SUM(H194:H197)</f>
        <v>82022.659634920041</v>
      </c>
      <c r="I192" s="21">
        <f>SUM(I194:I197)</f>
        <v>91022.659634920041</v>
      </c>
      <c r="J192" s="21">
        <f>SUM(J194:J197)</f>
        <v>106462.739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+'6.Gorcarakan ev tntesagitakan'!G404</f>
        <v>7150</v>
      </c>
      <c r="E194" s="21" t="s">
        <v>1</v>
      </c>
      <c r="F194" s="21">
        <f>+'6.Gorcarakan ev tntesagitakan'!I404</f>
        <v>7150</v>
      </c>
      <c r="G194" s="21">
        <f>+'6.Gorcarakan ev tntesagitakan'!J404</f>
        <v>1872.2222222222222</v>
      </c>
      <c r="H194" s="21">
        <f>+'6.Gorcarakan ev tntesagitakan'!K404</f>
        <v>3594.4444444444443</v>
      </c>
      <c r="I194" s="21">
        <f>+'6.Gorcarakan ev tntesagitakan'!L404</f>
        <v>5344.4444444444443</v>
      </c>
      <c r="J194" s="21">
        <f>+'6.Gorcarakan ev tntesagitakan'!M404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+'6.Gorcarakan ev tntesagitakan'!G47</f>
        <v>0</v>
      </c>
      <c r="E195" s="21" t="s">
        <v>1</v>
      </c>
      <c r="F195" s="21">
        <f>+'6.Gorcarakan ev tntesagitakan'!I47</f>
        <v>0</v>
      </c>
      <c r="G195" s="21">
        <f>+'6.Gorcarakan ev tntesagitakan'!J47</f>
        <v>0</v>
      </c>
      <c r="H195" s="21">
        <f>+'6.Gorcarakan ev tntesagitakan'!K47</f>
        <v>0</v>
      </c>
      <c r="I195" s="21">
        <f>+'6.Gorcarakan ev tntesagitakan'!L47</f>
        <v>0</v>
      </c>
      <c r="J195" s="21">
        <f>+'6.Gorcarakan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+'6.Gorcarakan ev tntesagitakan'!G97+'6.Gorcarakan ev tntesagitakan'!G286+'6.Gorcarakan ev tntesagitakan'!G405+'6.Gorcarakan ev tntesagitakan'!G461</f>
        <v>99312.739000000001</v>
      </c>
      <c r="E197" s="21">
        <f>+'6.Gorcarakan ev tntesagitakan'!H97+'6.Gorcarakan ev tntesagitakan'!H286+'6.Gorcarakan ev tntesagitakan'!H405+'6.Gorcarakan ev tntesagitakan'!H461</f>
        <v>0</v>
      </c>
      <c r="F197" s="21">
        <f>+'6.Gorcarakan ev tntesagitakan'!I97+'6.Gorcarakan ev tntesagitakan'!I286+'6.Gorcarakan ev tntesagitakan'!I405+'6.Gorcarakan ev tntesagitakan'!I461</f>
        <v>99312.739000000001</v>
      </c>
      <c r="G197" s="21">
        <f>+'6.Gorcarakan ev tntesagitakan'!J97+'6.Gorcarakan ev tntesagitakan'!J286+'6.Gorcarakan ev tntesagitakan'!J405+'6.Gorcarakan ev tntesagitakan'!J461</f>
        <v>71293.294555554967</v>
      </c>
      <c r="H197" s="21">
        <f>+'6.Gorcarakan ev tntesagitakan'!K97+'6.Gorcarakan ev tntesagitakan'!K286+'6.Gorcarakan ev tntesagitakan'!K405+'6.Gorcarakan ev tntesagitakan'!K461</f>
        <v>78428.215190475603</v>
      </c>
      <c r="I197" s="21">
        <f>+'6.Gorcarakan ev tntesagitakan'!L97+'6.Gorcarakan ev tntesagitakan'!L286+'6.Gorcarakan ev tntesagitakan'!L405+'6.Gorcarakan ev tntesagitakan'!L461</f>
        <v>85678.215190475603</v>
      </c>
      <c r="J197" s="21">
        <f>+'6.Gorcarakan ev tntesagitakan'!M97+'6.Gorcarakan ev tntesagitakan'!M286+'6.Gorcarakan ev tntesagitakan'!M405+'6.Gorcarakan ev tntesagitakan'!M461</f>
        <v>99312.739000000001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+'6.Gorcarakan ev tntesagitakan'!G587</f>
        <v>0</v>
      </c>
      <c r="E209" s="21" t="s">
        <v>1</v>
      </c>
      <c r="F209" s="21">
        <f>+'6.Gorcarakan ev tntesagitakan'!I587</f>
        <v>0</v>
      </c>
      <c r="G209" s="21">
        <f>+'6.Gorcarakan ev tntesagitakan'!J587</f>
        <v>0</v>
      </c>
      <c r="H209" s="21">
        <f>+'6.Gorcarakan ev tntesagitakan'!K587</f>
        <v>0</v>
      </c>
      <c r="I209" s="21">
        <f>+'6.Gorcarakan ev tntesagitakan'!L587</f>
        <v>0</v>
      </c>
      <c r="J209" s="21">
        <f>+'6.Gorcarakan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14:J14"/>
    <mergeCell ref="E13:F13"/>
    <mergeCell ref="E14:F14"/>
    <mergeCell ref="D14:D15"/>
    <mergeCell ref="A14:A15"/>
    <mergeCell ref="B14:C15"/>
    <mergeCell ref="G7:J7"/>
    <mergeCell ref="G8:J8"/>
    <mergeCell ref="A11:J11"/>
    <mergeCell ref="G2:J2"/>
    <mergeCell ref="G3:J3"/>
    <mergeCell ref="G4:J4"/>
    <mergeCell ref="G5:J5"/>
    <mergeCell ref="G6:J6"/>
    <mergeCell ref="A10:G10"/>
  </mergeCells>
  <pageMargins left="1.2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A10" sqref="A10:I10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9" x14ac:dyDescent="0.2">
      <c r="H1" s="94" t="s">
        <v>1043</v>
      </c>
    </row>
    <row r="2" spans="1:9" s="90" customFormat="1" ht="13.5" customHeight="1" x14ac:dyDescent="0.25">
      <c r="A2" s="92"/>
      <c r="C2" s="92"/>
      <c r="D2" s="139"/>
      <c r="E2" s="140"/>
      <c r="F2" s="286" t="s">
        <v>610</v>
      </c>
      <c r="G2" s="286"/>
      <c r="H2" s="286"/>
      <c r="I2" s="286"/>
    </row>
    <row r="3" spans="1:9" s="90" customFormat="1" ht="13.5" customHeight="1" x14ac:dyDescent="0.25">
      <c r="A3" s="92"/>
      <c r="C3" s="92"/>
      <c r="D3" s="139"/>
      <c r="E3" s="140"/>
      <c r="F3" s="286" t="s">
        <v>1025</v>
      </c>
      <c r="G3" s="286"/>
      <c r="H3" s="286"/>
      <c r="I3" s="286"/>
    </row>
    <row r="4" spans="1:9" s="90" customFormat="1" ht="13.5" customHeight="1" x14ac:dyDescent="0.25">
      <c r="A4" s="92"/>
      <c r="C4" s="92"/>
      <c r="D4" s="139"/>
      <c r="E4" s="140"/>
      <c r="F4" s="287" t="s">
        <v>1042</v>
      </c>
      <c r="G4" s="287"/>
      <c r="H4" s="287"/>
      <c r="I4" s="287"/>
    </row>
    <row r="5" spans="1:9" s="90" customFormat="1" ht="27" customHeight="1" x14ac:dyDescent="0.25">
      <c r="A5" s="92"/>
      <c r="C5" s="92"/>
      <c r="D5" s="139"/>
      <c r="E5" s="140"/>
      <c r="F5" s="301"/>
      <c r="G5" s="301"/>
      <c r="H5" s="301"/>
      <c r="I5" s="301"/>
    </row>
    <row r="6" spans="1:9" s="90" customFormat="1" ht="13.5" customHeight="1" x14ac:dyDescent="0.25">
      <c r="A6" s="92"/>
      <c r="C6" s="92"/>
      <c r="D6" s="139"/>
      <c r="E6" s="140"/>
      <c r="F6" s="286"/>
      <c r="G6" s="286"/>
      <c r="H6" s="286"/>
      <c r="I6" s="286"/>
    </row>
    <row r="7" spans="1:9" s="90" customFormat="1" ht="13.5" customHeight="1" x14ac:dyDescent="0.25">
      <c r="A7" s="92"/>
      <c r="C7" s="92"/>
      <c r="D7" s="139"/>
      <c r="E7" s="140"/>
      <c r="F7" s="286"/>
      <c r="G7" s="286"/>
      <c r="H7" s="286"/>
      <c r="I7" s="286"/>
    </row>
    <row r="8" spans="1:9" s="90" customFormat="1" ht="13.5" customHeight="1" x14ac:dyDescent="0.25">
      <c r="A8" s="92"/>
      <c r="C8" s="92"/>
      <c r="D8" s="139"/>
      <c r="E8" s="140"/>
      <c r="F8" s="287"/>
      <c r="G8" s="287"/>
      <c r="H8" s="287"/>
      <c r="I8" s="287"/>
    </row>
    <row r="9" spans="1:9" ht="13.5" x14ac:dyDescent="0.25">
      <c r="E9" s="319"/>
      <c r="F9" s="319"/>
      <c r="G9" s="319"/>
      <c r="H9" s="319"/>
      <c r="I9" s="319"/>
    </row>
    <row r="10" spans="1:9" ht="16.5" x14ac:dyDescent="0.3">
      <c r="A10" s="320" t="s">
        <v>767</v>
      </c>
      <c r="B10" s="320"/>
      <c r="C10" s="320"/>
      <c r="D10" s="320"/>
      <c r="E10" s="320"/>
      <c r="F10" s="320"/>
      <c r="G10" s="320"/>
      <c r="H10" s="320"/>
      <c r="I10" s="320"/>
    </row>
    <row r="11" spans="1:9" ht="42" customHeight="1" x14ac:dyDescent="0.2">
      <c r="A11" s="321" t="s">
        <v>768</v>
      </c>
      <c r="B11" s="321"/>
      <c r="C11" s="321"/>
      <c r="D11" s="321"/>
      <c r="E11" s="321"/>
      <c r="F11" s="321"/>
      <c r="G11" s="321"/>
      <c r="H11" s="321"/>
      <c r="I11" s="321"/>
    </row>
    <row r="12" spans="1:9" ht="30" customHeight="1" thickBot="1" x14ac:dyDescent="0.35">
      <c r="A12" s="2"/>
      <c r="B12" s="96"/>
      <c r="C12" s="96"/>
      <c r="D12" s="306" t="s">
        <v>763</v>
      </c>
      <c r="E12" s="306"/>
    </row>
    <row r="13" spans="1:9" ht="13.5" customHeight="1" thickBot="1" x14ac:dyDescent="0.35">
      <c r="A13" s="307" t="s">
        <v>769</v>
      </c>
      <c r="B13" s="310"/>
      <c r="C13" s="313" t="s">
        <v>707</v>
      </c>
      <c r="D13" s="313"/>
      <c r="E13" s="314"/>
      <c r="F13" s="315" t="s">
        <v>372</v>
      </c>
      <c r="G13" s="316"/>
      <c r="H13" s="316"/>
      <c r="I13" s="317"/>
    </row>
    <row r="14" spans="1:9" ht="30" customHeight="1" thickBot="1" x14ac:dyDescent="0.35">
      <c r="A14" s="308"/>
      <c r="B14" s="311"/>
      <c r="C14" s="98" t="s">
        <v>370</v>
      </c>
      <c r="D14" s="318" t="s">
        <v>770</v>
      </c>
      <c r="E14" s="314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9" ht="39.75" customHeight="1" thickBot="1" x14ac:dyDescent="0.35">
      <c r="A15" s="309"/>
      <c r="B15" s="312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9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+'6.Gorcarakan ev tntesagitakan'!G15-'1. Ekamutner'!D12</f>
        <v>571759.46279999893</v>
      </c>
      <c r="D17" s="108">
        <f>+'6.Gorcarakan ev tntesagitakan'!H15-'1. Ekamutner'!E12</f>
        <v>64980.419999998994</v>
      </c>
      <c r="E17" s="108">
        <f>+'6.Gorcarakan ev tntesagitakan'!I15-'1. Ekamutner'!F12</f>
        <v>506779.0427999997</v>
      </c>
      <c r="F17" s="108">
        <f>+'6.Gorcarakan ev tntesagitakan'!J15-'1. Ekamutner'!G12</f>
        <v>571759.54279999807</v>
      </c>
      <c r="G17" s="108">
        <f>+'6.Gorcarakan ev tntesagitakan'!K15-'1. Ekamutner'!H12</f>
        <v>571759.52279999806</v>
      </c>
      <c r="H17" s="108">
        <f>+'6.Gorcarakan ev tntesagitakan'!L15-'1. Ekamutner'!I12</f>
        <v>571759.52057777531</v>
      </c>
      <c r="I17" s="108">
        <f>+'6.Gorcarakan ev tntesagitakan'!M15-'1. Ekamutner'!J12</f>
        <v>571759.46279999893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6">
    <mergeCell ref="F2:I2"/>
    <mergeCell ref="F8:I8"/>
    <mergeCell ref="D12:E12"/>
    <mergeCell ref="A13:A15"/>
    <mergeCell ref="B13:B15"/>
    <mergeCell ref="C13:E13"/>
    <mergeCell ref="F13:I13"/>
    <mergeCell ref="D14:E14"/>
    <mergeCell ref="E9:I9"/>
    <mergeCell ref="A10:I10"/>
    <mergeCell ref="A11:I11"/>
    <mergeCell ref="F7:I7"/>
    <mergeCell ref="F3:I3"/>
    <mergeCell ref="F4:I4"/>
    <mergeCell ref="F5:I5"/>
    <mergeCell ref="F6:I6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87"/>
  <sheetViews>
    <sheetView view="pageBreakPreview" zoomScale="60" workbookViewId="0">
      <selection activeCell="A10" sqref="A10:I1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I1" s="116" t="s">
        <v>1039</v>
      </c>
    </row>
    <row r="2" spans="1:218" s="90" customFormat="1" ht="13.5" customHeight="1" x14ac:dyDescent="0.25">
      <c r="A2" s="92"/>
      <c r="C2" s="92"/>
      <c r="D2" s="139"/>
      <c r="E2" s="140"/>
      <c r="F2" s="140"/>
      <c r="G2" s="286" t="s">
        <v>610</v>
      </c>
      <c r="H2" s="286"/>
      <c r="I2" s="286"/>
      <c r="J2" s="286"/>
    </row>
    <row r="3" spans="1:218" s="90" customFormat="1" ht="43.5" customHeight="1" x14ac:dyDescent="0.25">
      <c r="A3" s="92"/>
      <c r="C3" s="92"/>
      <c r="D3" s="139"/>
      <c r="E3" s="140"/>
      <c r="F3" s="140"/>
      <c r="G3" s="289" t="s">
        <v>1041</v>
      </c>
      <c r="H3" s="289"/>
      <c r="I3" s="289"/>
      <c r="J3" s="289"/>
    </row>
    <row r="4" spans="1:218" s="90" customFormat="1" ht="13.5" hidden="1" customHeight="1" x14ac:dyDescent="0.25">
      <c r="A4" s="92"/>
      <c r="C4" s="92"/>
      <c r="D4" s="139"/>
      <c r="E4" s="140"/>
      <c r="F4" s="140"/>
      <c r="G4" s="286" t="s">
        <v>1040</v>
      </c>
      <c r="H4" s="286"/>
      <c r="I4" s="286"/>
      <c r="J4" s="286"/>
    </row>
    <row r="5" spans="1:218" s="90" customFormat="1" ht="13.5" hidden="1" x14ac:dyDescent="0.25">
      <c r="A5" s="92"/>
      <c r="C5" s="92"/>
      <c r="D5" s="139"/>
      <c r="E5" s="140"/>
      <c r="F5" s="140"/>
      <c r="G5" s="327"/>
      <c r="H5" s="327"/>
      <c r="I5" s="327"/>
      <c r="J5" s="327"/>
    </row>
    <row r="6" spans="1:218" x14ac:dyDescent="0.3">
      <c r="E6" s="319"/>
      <c r="F6" s="319"/>
      <c r="G6" s="319"/>
      <c r="H6" s="319"/>
      <c r="I6" s="319"/>
      <c r="J6" s="117"/>
    </row>
    <row r="7" spans="1:218" x14ac:dyDescent="0.3">
      <c r="E7" s="95"/>
      <c r="F7" s="95"/>
      <c r="G7" s="95"/>
      <c r="H7" s="95"/>
      <c r="I7" s="95"/>
      <c r="J7" s="117"/>
    </row>
    <row r="8" spans="1:218" x14ac:dyDescent="0.3">
      <c r="A8" s="320" t="s">
        <v>773</v>
      </c>
      <c r="B8" s="320"/>
      <c r="C8" s="320"/>
      <c r="D8" s="320"/>
      <c r="E8" s="320"/>
      <c r="F8" s="320"/>
      <c r="G8" s="320"/>
      <c r="H8" s="320"/>
      <c r="I8" s="320"/>
      <c r="J8" s="320"/>
    </row>
    <row r="9" spans="1:218" ht="16.5" customHeight="1" x14ac:dyDescent="0.3">
      <c r="A9" s="322" t="s">
        <v>774</v>
      </c>
      <c r="B9" s="322"/>
      <c r="C9" s="322"/>
      <c r="D9" s="322"/>
      <c r="E9" s="322"/>
      <c r="F9" s="322"/>
      <c r="G9" s="322"/>
      <c r="H9" s="322"/>
      <c r="I9" s="322"/>
      <c r="J9" s="322"/>
    </row>
    <row r="10" spans="1:218" ht="33" x14ac:dyDescent="0.3">
      <c r="A10" s="118" t="s">
        <v>775</v>
      </c>
      <c r="B10" s="119" t="s">
        <v>377</v>
      </c>
      <c r="C10" s="120"/>
      <c r="D10" s="323" t="s">
        <v>373</v>
      </c>
      <c r="E10" s="325" t="s">
        <v>776</v>
      </c>
      <c r="F10" s="326"/>
      <c r="G10" s="315" t="s">
        <v>777</v>
      </c>
      <c r="H10" s="316"/>
      <c r="I10" s="316"/>
      <c r="J10" s="317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</row>
    <row r="11" spans="1:218" ht="49.5" x14ac:dyDescent="0.3">
      <c r="A11" s="120"/>
      <c r="B11" s="119" t="s">
        <v>778</v>
      </c>
      <c r="C11" s="122" t="s">
        <v>779</v>
      </c>
      <c r="D11" s="324"/>
      <c r="E11" s="123" t="s">
        <v>780</v>
      </c>
      <c r="F11" s="123" t="s">
        <v>375</v>
      </c>
      <c r="G11" s="99" t="s">
        <v>191</v>
      </c>
      <c r="H11" s="99" t="s">
        <v>192</v>
      </c>
      <c r="I11" s="99" t="s">
        <v>193</v>
      </c>
      <c r="J11" s="99" t="s">
        <v>194</v>
      </c>
    </row>
    <row r="12" spans="1:218" ht="17.25" thickBot="1" x14ac:dyDescent="0.35">
      <c r="A12" s="124">
        <v>1</v>
      </c>
      <c r="B12" s="125">
        <v>2</v>
      </c>
      <c r="C12" s="124">
        <v>3</v>
      </c>
      <c r="D12" s="126">
        <v>4</v>
      </c>
      <c r="E12" s="126">
        <v>5</v>
      </c>
      <c r="F12" s="126">
        <v>6</v>
      </c>
      <c r="G12" s="127">
        <v>7</v>
      </c>
      <c r="H12" s="128">
        <v>8</v>
      </c>
      <c r="I12" s="128">
        <v>9</v>
      </c>
      <c r="J12" s="128">
        <v>10</v>
      </c>
    </row>
    <row r="13" spans="1:218" ht="33" x14ac:dyDescent="0.3">
      <c r="A13" s="129">
        <v>8010</v>
      </c>
      <c r="B13" s="130" t="s">
        <v>781</v>
      </c>
      <c r="C13" s="131"/>
      <c r="D13" s="204">
        <v>571759.48580000002</v>
      </c>
      <c r="E13" s="204">
        <v>64980.442999999999</v>
      </c>
      <c r="F13" s="205">
        <v>506779.04280000005</v>
      </c>
      <c r="G13" s="205">
        <v>571759.48580000002</v>
      </c>
      <c r="H13" s="205">
        <v>571759.48580000002</v>
      </c>
      <c r="I13" s="205">
        <v>571759.48580000002</v>
      </c>
      <c r="J13" s="205">
        <v>571759.48580000002</v>
      </c>
    </row>
    <row r="14" spans="1:218" x14ac:dyDescent="0.3">
      <c r="A14" s="129"/>
      <c r="B14" s="130" t="s">
        <v>154</v>
      </c>
      <c r="C14" s="129"/>
      <c r="D14" s="206"/>
      <c r="E14" s="207"/>
      <c r="F14" s="208"/>
      <c r="G14" s="208"/>
      <c r="H14" s="208"/>
      <c r="I14" s="208"/>
      <c r="J14" s="208"/>
    </row>
    <row r="15" spans="1:218" ht="33" x14ac:dyDescent="0.3">
      <c r="A15" s="129">
        <v>8100</v>
      </c>
      <c r="B15" s="130" t="s">
        <v>782</v>
      </c>
      <c r="C15" s="129"/>
      <c r="D15" s="209"/>
      <c r="E15" s="209"/>
      <c r="F15" s="210"/>
      <c r="G15" s="210"/>
      <c r="H15" s="210"/>
      <c r="I15" s="210"/>
      <c r="J15" s="210"/>
    </row>
    <row r="16" spans="1:218" x14ac:dyDescent="0.3">
      <c r="A16" s="129"/>
      <c r="B16" s="133" t="s">
        <v>154</v>
      </c>
      <c r="C16" s="129"/>
      <c r="D16" s="209"/>
      <c r="E16" s="209"/>
      <c r="F16" s="210"/>
      <c r="G16" s="210"/>
      <c r="H16" s="210"/>
      <c r="I16" s="210"/>
      <c r="J16" s="210"/>
    </row>
    <row r="17" spans="1:10" x14ac:dyDescent="0.3">
      <c r="A17" s="129">
        <v>8110</v>
      </c>
      <c r="B17" s="134" t="s">
        <v>783</v>
      </c>
      <c r="C17" s="129"/>
      <c r="D17" s="209"/>
      <c r="E17" s="209"/>
      <c r="F17" s="210"/>
      <c r="G17" s="210"/>
      <c r="H17" s="210"/>
      <c r="I17" s="210"/>
      <c r="J17" s="210"/>
    </row>
    <row r="18" spans="1:10" x14ac:dyDescent="0.3">
      <c r="A18" s="129"/>
      <c r="B18" s="130" t="s">
        <v>154</v>
      </c>
      <c r="C18" s="129"/>
      <c r="D18" s="211"/>
      <c r="E18" s="211"/>
      <c r="F18" s="211"/>
      <c r="G18" s="211"/>
      <c r="H18" s="211"/>
      <c r="I18" s="211"/>
      <c r="J18" s="211"/>
    </row>
    <row r="19" spans="1:10" ht="33" x14ac:dyDescent="0.3">
      <c r="A19" s="129">
        <v>8111</v>
      </c>
      <c r="B19" s="130" t="s">
        <v>784</v>
      </c>
      <c r="C19" s="129"/>
      <c r="D19" s="209"/>
      <c r="E19" s="212" t="s">
        <v>785</v>
      </c>
      <c r="F19" s="210"/>
      <c r="G19" s="210"/>
      <c r="H19" s="210"/>
      <c r="I19" s="210"/>
      <c r="J19" s="210"/>
    </row>
    <row r="20" spans="1:10" x14ac:dyDescent="0.3">
      <c r="A20" s="129"/>
      <c r="B20" s="130" t="s">
        <v>455</v>
      </c>
      <c r="C20" s="129"/>
      <c r="D20" s="209"/>
      <c r="E20" s="212"/>
      <c r="F20" s="213"/>
      <c r="G20" s="213"/>
      <c r="H20" s="213"/>
      <c r="I20" s="213"/>
      <c r="J20" s="213"/>
    </row>
    <row r="21" spans="1:10" ht="17.25" thickBot="1" x14ac:dyDescent="0.35">
      <c r="A21" s="129">
        <v>8112</v>
      </c>
      <c r="B21" s="136" t="s">
        <v>786</v>
      </c>
      <c r="C21" s="137" t="s">
        <v>787</v>
      </c>
      <c r="D21" s="214"/>
      <c r="E21" s="212" t="s">
        <v>785</v>
      </c>
      <c r="F21" s="213"/>
      <c r="G21" s="213"/>
      <c r="H21" s="213"/>
      <c r="I21" s="213"/>
      <c r="J21" s="213"/>
    </row>
    <row r="22" spans="1:10" ht="17.25" thickBot="1" x14ac:dyDescent="0.35">
      <c r="A22" s="129">
        <v>8113</v>
      </c>
      <c r="B22" s="136" t="s">
        <v>788</v>
      </c>
      <c r="C22" s="137" t="s">
        <v>789</v>
      </c>
      <c r="D22" s="214"/>
      <c r="E22" s="212" t="s">
        <v>785</v>
      </c>
      <c r="F22" s="213"/>
      <c r="G22" s="213"/>
      <c r="H22" s="213"/>
      <c r="I22" s="213"/>
      <c r="J22" s="213"/>
    </row>
    <row r="23" spans="1:10" ht="33" x14ac:dyDescent="0.3">
      <c r="A23" s="129">
        <v>8120</v>
      </c>
      <c r="B23" s="130" t="s">
        <v>790</v>
      </c>
      <c r="C23" s="137"/>
      <c r="D23" s="209"/>
      <c r="E23" s="209"/>
      <c r="F23" s="210"/>
      <c r="G23" s="210"/>
      <c r="H23" s="210"/>
      <c r="I23" s="210"/>
      <c r="J23" s="210"/>
    </row>
    <row r="24" spans="1:10" x14ac:dyDescent="0.3">
      <c r="A24" s="129"/>
      <c r="B24" s="130" t="s">
        <v>154</v>
      </c>
      <c r="C24" s="137"/>
      <c r="D24" s="209"/>
      <c r="E24" s="212"/>
      <c r="F24" s="213"/>
      <c r="G24" s="213"/>
      <c r="H24" s="213"/>
      <c r="I24" s="213"/>
      <c r="J24" s="213"/>
    </row>
    <row r="25" spans="1:10" x14ac:dyDescent="0.3">
      <c r="A25" s="129">
        <v>8121</v>
      </c>
      <c r="B25" s="130" t="s">
        <v>791</v>
      </c>
      <c r="C25" s="137"/>
      <c r="D25" s="209"/>
      <c r="E25" s="212" t="s">
        <v>785</v>
      </c>
      <c r="F25" s="210"/>
      <c r="G25" s="210"/>
      <c r="H25" s="210"/>
      <c r="I25" s="210"/>
      <c r="J25" s="210"/>
    </row>
    <row r="26" spans="1:10" x14ac:dyDescent="0.3">
      <c r="A26" s="129"/>
      <c r="B26" s="130" t="s">
        <v>455</v>
      </c>
      <c r="C26" s="137"/>
      <c r="D26" s="209"/>
      <c r="E26" s="212"/>
      <c r="F26" s="213"/>
      <c r="G26" s="213"/>
      <c r="H26" s="213"/>
      <c r="I26" s="213"/>
      <c r="J26" s="213"/>
    </row>
    <row r="27" spans="1:10" x14ac:dyDescent="0.3">
      <c r="A27" s="129">
        <v>8122</v>
      </c>
      <c r="B27" s="134" t="s">
        <v>792</v>
      </c>
      <c r="C27" s="137" t="s">
        <v>793</v>
      </c>
      <c r="D27" s="209"/>
      <c r="E27" s="212" t="s">
        <v>785</v>
      </c>
      <c r="F27" s="210"/>
      <c r="G27" s="210"/>
      <c r="H27" s="210"/>
      <c r="I27" s="210"/>
      <c r="J27" s="210"/>
    </row>
    <row r="28" spans="1:10" x14ac:dyDescent="0.3">
      <c r="A28" s="129"/>
      <c r="B28" s="134" t="s">
        <v>455</v>
      </c>
      <c r="C28" s="137"/>
      <c r="D28" s="209"/>
      <c r="E28" s="212"/>
      <c r="F28" s="213"/>
      <c r="G28" s="213"/>
      <c r="H28" s="213"/>
      <c r="I28" s="213"/>
      <c r="J28" s="213"/>
    </row>
    <row r="29" spans="1:10" ht="17.25" thickBot="1" x14ac:dyDescent="0.35">
      <c r="A29" s="129">
        <v>8123</v>
      </c>
      <c r="B29" s="134" t="s">
        <v>794</v>
      </c>
      <c r="C29" s="137"/>
      <c r="D29" s="214"/>
      <c r="E29" s="212" t="s">
        <v>785</v>
      </c>
      <c r="F29" s="213"/>
      <c r="G29" s="213"/>
      <c r="H29" s="213"/>
      <c r="I29" s="213"/>
      <c r="J29" s="213"/>
    </row>
    <row r="30" spans="1:10" ht="17.25" thickBot="1" x14ac:dyDescent="0.35">
      <c r="A30" s="129">
        <v>8124</v>
      </c>
      <c r="B30" s="134" t="s">
        <v>795</v>
      </c>
      <c r="C30" s="137"/>
      <c r="D30" s="214"/>
      <c r="E30" s="212" t="s">
        <v>785</v>
      </c>
      <c r="F30" s="213"/>
      <c r="G30" s="213"/>
      <c r="H30" s="213"/>
      <c r="I30" s="213"/>
      <c r="J30" s="213"/>
    </row>
    <row r="31" spans="1:10" x14ac:dyDescent="0.3">
      <c r="A31" s="129">
        <v>8130</v>
      </c>
      <c r="B31" s="134" t="s">
        <v>796</v>
      </c>
      <c r="C31" s="137" t="s">
        <v>797</v>
      </c>
      <c r="D31" s="209"/>
      <c r="E31" s="212" t="s">
        <v>785</v>
      </c>
      <c r="F31" s="210"/>
      <c r="G31" s="210"/>
      <c r="H31" s="210"/>
      <c r="I31" s="210"/>
      <c r="J31" s="210"/>
    </row>
    <row r="32" spans="1:10" x14ac:dyDescent="0.3">
      <c r="A32" s="129"/>
      <c r="B32" s="134" t="s">
        <v>455</v>
      </c>
      <c r="C32" s="137"/>
      <c r="D32" s="209"/>
      <c r="E32" s="212"/>
      <c r="F32" s="213"/>
      <c r="G32" s="213"/>
      <c r="H32" s="213"/>
      <c r="I32" s="213"/>
      <c r="J32" s="213"/>
    </row>
    <row r="33" spans="1:10" ht="17.25" thickBot="1" x14ac:dyDescent="0.35">
      <c r="A33" s="129">
        <v>8131</v>
      </c>
      <c r="B33" s="134" t="s">
        <v>798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ht="17.25" thickBot="1" x14ac:dyDescent="0.35">
      <c r="A34" s="129">
        <v>8132</v>
      </c>
      <c r="B34" s="134" t="s">
        <v>799</v>
      </c>
      <c r="C34" s="137"/>
      <c r="D34" s="214"/>
      <c r="E34" s="212" t="s">
        <v>785</v>
      </c>
      <c r="F34" s="213"/>
      <c r="G34" s="213"/>
      <c r="H34" s="213"/>
      <c r="I34" s="213"/>
      <c r="J34" s="213"/>
    </row>
    <row r="35" spans="1:10" x14ac:dyDescent="0.3">
      <c r="A35" s="129">
        <v>8140</v>
      </c>
      <c r="B35" s="134" t="s">
        <v>800</v>
      </c>
      <c r="C35" s="137"/>
      <c r="D35" s="209"/>
      <c r="E35" s="209"/>
      <c r="F35" s="210"/>
      <c r="G35" s="210"/>
      <c r="H35" s="210"/>
      <c r="I35" s="210"/>
      <c r="J35" s="210"/>
    </row>
    <row r="36" spans="1:10" ht="17.25" thickBot="1" x14ac:dyDescent="0.35">
      <c r="A36" s="129"/>
      <c r="B36" s="130" t="s">
        <v>455</v>
      </c>
      <c r="C36" s="137"/>
      <c r="D36" s="209"/>
      <c r="E36" s="212"/>
      <c r="F36" s="213"/>
      <c r="G36" s="213"/>
      <c r="H36" s="213"/>
      <c r="I36" s="213"/>
      <c r="J36" s="213"/>
    </row>
    <row r="37" spans="1:10" x14ac:dyDescent="0.3">
      <c r="A37" s="129">
        <v>8141</v>
      </c>
      <c r="B37" s="134" t="s">
        <v>801</v>
      </c>
      <c r="C37" s="137" t="s">
        <v>793</v>
      </c>
      <c r="D37" s="215"/>
      <c r="E37" s="215"/>
      <c r="F37" s="216"/>
      <c r="G37" s="216"/>
      <c r="H37" s="216"/>
      <c r="I37" s="216"/>
      <c r="J37" s="216"/>
    </row>
    <row r="38" spans="1:10" x14ac:dyDescent="0.3">
      <c r="A38" s="129"/>
      <c r="B38" s="134" t="s">
        <v>455</v>
      </c>
      <c r="C38" s="137"/>
      <c r="D38" s="209"/>
      <c r="E38" s="212"/>
      <c r="F38" s="213"/>
      <c r="G38" s="213"/>
      <c r="H38" s="213"/>
      <c r="I38" s="213"/>
      <c r="J38" s="213"/>
    </row>
    <row r="39" spans="1:10" ht="17.25" thickBot="1" x14ac:dyDescent="0.35">
      <c r="A39" s="129">
        <v>8142</v>
      </c>
      <c r="B39" s="134" t="s">
        <v>802</v>
      </c>
      <c r="C39" s="137"/>
      <c r="D39" s="214"/>
      <c r="E39" s="212"/>
      <c r="F39" s="213" t="s">
        <v>785</v>
      </c>
      <c r="G39" s="212"/>
      <c r="H39" s="212"/>
      <c r="I39" s="212"/>
      <c r="J39" s="212"/>
    </row>
    <row r="40" spans="1:10" ht="17.25" thickBot="1" x14ac:dyDescent="0.35">
      <c r="A40" s="129">
        <v>8143</v>
      </c>
      <c r="B40" s="134" t="s">
        <v>803</v>
      </c>
      <c r="C40" s="137"/>
      <c r="D40" s="214"/>
      <c r="E40" s="217"/>
      <c r="F40" s="218"/>
      <c r="G40" s="217"/>
      <c r="H40" s="217"/>
      <c r="I40" s="217"/>
      <c r="J40" s="217"/>
    </row>
    <row r="41" spans="1:10" x14ac:dyDescent="0.3">
      <c r="A41" s="129">
        <v>8150</v>
      </c>
      <c r="B41" s="134" t="s">
        <v>804</v>
      </c>
      <c r="C41" s="137" t="s">
        <v>797</v>
      </c>
      <c r="D41" s="215"/>
      <c r="E41" s="215"/>
      <c r="F41" s="216"/>
      <c r="G41" s="215"/>
      <c r="H41" s="215"/>
      <c r="I41" s="215"/>
      <c r="J41" s="215"/>
    </row>
    <row r="42" spans="1:10" x14ac:dyDescent="0.3">
      <c r="A42" s="129"/>
      <c r="B42" s="134" t="s">
        <v>455</v>
      </c>
      <c r="C42" s="137"/>
      <c r="D42" s="209"/>
      <c r="E42" s="212"/>
      <c r="F42" s="213"/>
      <c r="G42" s="212"/>
      <c r="H42" s="212"/>
      <c r="I42" s="212"/>
      <c r="J42" s="212"/>
    </row>
    <row r="43" spans="1:10" ht="17.25" thickBot="1" x14ac:dyDescent="0.35">
      <c r="A43" s="129">
        <v>8151</v>
      </c>
      <c r="B43" s="134" t="s">
        <v>798</v>
      </c>
      <c r="C43" s="137"/>
      <c r="D43" s="214"/>
      <c r="E43" s="212"/>
      <c r="F43" s="213" t="s">
        <v>0</v>
      </c>
      <c r="G43" s="212"/>
      <c r="H43" s="212"/>
      <c r="I43" s="212"/>
      <c r="J43" s="212"/>
    </row>
    <row r="44" spans="1:10" ht="17.25" thickBot="1" x14ac:dyDescent="0.35">
      <c r="A44" s="129">
        <v>8152</v>
      </c>
      <c r="B44" s="134" t="s">
        <v>805</v>
      </c>
      <c r="C44" s="137"/>
      <c r="D44" s="214"/>
      <c r="E44" s="217"/>
      <c r="F44" s="218"/>
      <c r="G44" s="217"/>
      <c r="H44" s="217"/>
      <c r="I44" s="217"/>
      <c r="J44" s="217"/>
    </row>
    <row r="45" spans="1:10" ht="50.25" thickBot="1" x14ac:dyDescent="0.35">
      <c r="A45" s="129">
        <v>8160</v>
      </c>
      <c r="B45" s="134" t="s">
        <v>806</v>
      </c>
      <c r="C45" s="137"/>
      <c r="D45" s="219"/>
      <c r="E45" s="219"/>
      <c r="F45" s="220"/>
      <c r="G45" s="219"/>
      <c r="H45" s="219"/>
      <c r="I45" s="219"/>
      <c r="J45" s="219"/>
    </row>
    <row r="46" spans="1:10" ht="17.25" thickBot="1" x14ac:dyDescent="0.35">
      <c r="A46" s="129"/>
      <c r="B46" s="133" t="s">
        <v>154</v>
      </c>
      <c r="C46" s="137"/>
      <c r="D46" s="221"/>
      <c r="E46" s="222"/>
      <c r="F46" s="223"/>
      <c r="G46" s="222"/>
      <c r="H46" s="222"/>
      <c r="I46" s="222"/>
      <c r="J46" s="222"/>
    </row>
    <row r="47" spans="1:10" ht="17.25" thickBot="1" x14ac:dyDescent="0.35">
      <c r="A47" s="129">
        <v>8161</v>
      </c>
      <c r="B47" s="130" t="s">
        <v>807</v>
      </c>
      <c r="C47" s="137"/>
      <c r="D47" s="224"/>
      <c r="E47" s="225" t="s">
        <v>785</v>
      </c>
      <c r="F47" s="226"/>
      <c r="G47" s="226"/>
      <c r="H47" s="226"/>
      <c r="I47" s="226"/>
      <c r="J47" s="226"/>
    </row>
    <row r="48" spans="1:10" x14ac:dyDescent="0.3">
      <c r="A48" s="129"/>
      <c r="B48" s="130" t="s">
        <v>455</v>
      </c>
      <c r="C48" s="137"/>
      <c r="D48" s="206"/>
      <c r="E48" s="227"/>
      <c r="F48" s="208"/>
      <c r="G48" s="208"/>
      <c r="H48" s="208"/>
      <c r="I48" s="208"/>
      <c r="J48" s="208"/>
    </row>
    <row r="49" spans="1:10" ht="50.25" thickBot="1" x14ac:dyDescent="0.35">
      <c r="A49" s="129">
        <v>8162</v>
      </c>
      <c r="B49" s="134" t="s">
        <v>808</v>
      </c>
      <c r="C49" s="137" t="s">
        <v>809</v>
      </c>
      <c r="D49" s="214"/>
      <c r="E49" s="212" t="s">
        <v>785</v>
      </c>
      <c r="F49" s="213"/>
      <c r="G49" s="213"/>
      <c r="H49" s="213"/>
      <c r="I49" s="213"/>
      <c r="J49" s="213"/>
    </row>
    <row r="50" spans="1:10" ht="99.75" thickBot="1" x14ac:dyDescent="0.35">
      <c r="A50" s="129">
        <v>8163</v>
      </c>
      <c r="B50" s="134" t="s">
        <v>810</v>
      </c>
      <c r="C50" s="137" t="s">
        <v>809</v>
      </c>
      <c r="D50" s="214"/>
      <c r="E50" s="225" t="s">
        <v>785</v>
      </c>
      <c r="F50" s="228"/>
      <c r="G50" s="228"/>
      <c r="H50" s="228"/>
      <c r="I50" s="228"/>
      <c r="J50" s="228"/>
    </row>
    <row r="51" spans="1:10" ht="33.75" thickBot="1" x14ac:dyDescent="0.35">
      <c r="A51" s="129">
        <v>8164</v>
      </c>
      <c r="B51" s="134" t="s">
        <v>811</v>
      </c>
      <c r="C51" s="137" t="s">
        <v>812</v>
      </c>
      <c r="D51" s="214"/>
      <c r="E51" s="217" t="s">
        <v>785</v>
      </c>
      <c r="F51" s="218"/>
      <c r="G51" s="218"/>
      <c r="H51" s="218"/>
      <c r="I51" s="218"/>
      <c r="J51" s="218"/>
    </row>
    <row r="52" spans="1:10" ht="17.25" thickBot="1" x14ac:dyDescent="0.35">
      <c r="A52" s="129">
        <v>8170</v>
      </c>
      <c r="B52" s="130" t="s">
        <v>813</v>
      </c>
      <c r="C52" s="137"/>
      <c r="D52" s="229"/>
      <c r="E52" s="229"/>
      <c r="F52" s="230"/>
      <c r="G52" s="230"/>
      <c r="H52" s="230"/>
      <c r="I52" s="230"/>
      <c r="J52" s="230"/>
    </row>
    <row r="53" spans="1:10" x14ac:dyDescent="0.3">
      <c r="A53" s="129"/>
      <c r="B53" s="130" t="s">
        <v>455</v>
      </c>
      <c r="C53" s="137"/>
      <c r="D53" s="231"/>
      <c r="E53" s="227"/>
      <c r="F53" s="232"/>
      <c r="G53" s="232"/>
      <c r="H53" s="232"/>
      <c r="I53" s="232"/>
      <c r="J53" s="232"/>
    </row>
    <row r="54" spans="1:10" ht="33.75" thickBot="1" x14ac:dyDescent="0.35">
      <c r="A54" s="129">
        <v>8171</v>
      </c>
      <c r="B54" s="134" t="s">
        <v>814</v>
      </c>
      <c r="C54" s="137" t="s">
        <v>815</v>
      </c>
      <c r="D54" s="214"/>
      <c r="E54" s="233"/>
      <c r="F54" s="213"/>
      <c r="G54" s="213"/>
      <c r="H54" s="213"/>
      <c r="I54" s="213"/>
      <c r="J54" s="213"/>
    </row>
    <row r="55" spans="1:10" ht="17.25" thickBot="1" x14ac:dyDescent="0.35">
      <c r="A55" s="129">
        <v>8172</v>
      </c>
      <c r="B55" s="136" t="s">
        <v>816</v>
      </c>
      <c r="C55" s="137" t="s">
        <v>817</v>
      </c>
      <c r="D55" s="214"/>
      <c r="E55" s="234"/>
      <c r="F55" s="235"/>
      <c r="G55" s="235"/>
      <c r="H55" s="235"/>
      <c r="I55" s="235"/>
      <c r="J55" s="235"/>
    </row>
    <row r="56" spans="1:10" ht="33.75" thickBot="1" x14ac:dyDescent="0.35">
      <c r="A56" s="129">
        <v>8190</v>
      </c>
      <c r="B56" s="130" t="s">
        <v>818</v>
      </c>
      <c r="C56" s="129"/>
      <c r="D56" s="160"/>
      <c r="E56" s="224"/>
      <c r="F56" s="226"/>
      <c r="G56" s="226"/>
      <c r="H56" s="226"/>
      <c r="I56" s="226"/>
      <c r="J56" s="226"/>
    </row>
    <row r="57" spans="1:10" x14ac:dyDescent="0.3">
      <c r="A57" s="129"/>
      <c r="B57" s="130" t="s">
        <v>379</v>
      </c>
      <c r="C57" s="129"/>
      <c r="D57" s="236"/>
      <c r="E57" s="237"/>
      <c r="F57" s="238"/>
      <c r="G57" s="238"/>
      <c r="H57" s="238"/>
      <c r="I57" s="238"/>
      <c r="J57" s="238"/>
    </row>
    <row r="58" spans="1:10" ht="33" x14ac:dyDescent="0.3">
      <c r="A58" s="129">
        <v>8191</v>
      </c>
      <c r="B58" s="130" t="s">
        <v>819</v>
      </c>
      <c r="C58" s="129">
        <v>9320</v>
      </c>
      <c r="D58" s="239">
        <v>467080.0233</v>
      </c>
      <c r="E58" s="240">
        <v>467080.0233</v>
      </c>
      <c r="F58" s="241"/>
      <c r="G58" s="240">
        <v>467080.0233</v>
      </c>
      <c r="H58" s="240">
        <v>467080.0233</v>
      </c>
      <c r="I58" s="240">
        <v>467080.0233</v>
      </c>
      <c r="J58" s="240">
        <v>467080.0233</v>
      </c>
    </row>
    <row r="59" spans="1:10" x14ac:dyDescent="0.3">
      <c r="A59" s="129"/>
      <c r="B59" s="130" t="s">
        <v>156</v>
      </c>
      <c r="C59" s="129"/>
      <c r="D59" s="209"/>
      <c r="E59" s="233"/>
      <c r="F59" s="213"/>
      <c r="G59" s="233"/>
      <c r="H59" s="233"/>
      <c r="I59" s="233"/>
      <c r="J59" s="233"/>
    </row>
    <row r="60" spans="1:10" ht="66" x14ac:dyDescent="0.3">
      <c r="A60" s="129">
        <v>8192</v>
      </c>
      <c r="B60" s="134" t="s">
        <v>820</v>
      </c>
      <c r="C60" s="129"/>
      <c r="D60" s="239">
        <v>64980.442999999999</v>
      </c>
      <c r="E60" s="233">
        <v>64980.442999999999</v>
      </c>
      <c r="F60" s="242"/>
      <c r="G60" s="233">
        <v>64980.442999999999</v>
      </c>
      <c r="H60" s="233">
        <v>64980.442999999999</v>
      </c>
      <c r="I60" s="233">
        <v>64980.442999999999</v>
      </c>
      <c r="J60" s="233">
        <v>64980.442999999999</v>
      </c>
    </row>
    <row r="61" spans="1:10" ht="33.75" thickBot="1" x14ac:dyDescent="0.35">
      <c r="A61" s="129">
        <v>8193</v>
      </c>
      <c r="B61" s="134" t="s">
        <v>821</v>
      </c>
      <c r="C61" s="129"/>
      <c r="D61" s="209">
        <f>+D58-D60</f>
        <v>402099.58030000003</v>
      </c>
      <c r="E61" s="209">
        <f t="shared" ref="E61:J61" si="0">+E58-E60</f>
        <v>402099.58030000003</v>
      </c>
      <c r="F61" s="209"/>
      <c r="G61" s="209">
        <f t="shared" si="0"/>
        <v>402099.58030000003</v>
      </c>
      <c r="H61" s="209">
        <f t="shared" si="0"/>
        <v>402099.58030000003</v>
      </c>
      <c r="I61" s="209">
        <f t="shared" si="0"/>
        <v>402099.58030000003</v>
      </c>
      <c r="J61" s="209">
        <f t="shared" si="0"/>
        <v>402099.58030000003</v>
      </c>
    </row>
    <row r="62" spans="1:10" ht="33.75" thickBot="1" x14ac:dyDescent="0.35">
      <c r="A62" s="129">
        <v>8194</v>
      </c>
      <c r="B62" s="130" t="s">
        <v>822</v>
      </c>
      <c r="C62" s="135">
        <v>9330</v>
      </c>
      <c r="D62" s="224">
        <v>506779.04280000005</v>
      </c>
      <c r="E62" s="224"/>
      <c r="F62" s="226">
        <v>506779.04280000005</v>
      </c>
      <c r="G62" s="224">
        <v>506779.04280000005</v>
      </c>
      <c r="H62" s="224">
        <v>506779.04280000005</v>
      </c>
      <c r="I62" s="224">
        <v>506779.04280000005</v>
      </c>
      <c r="J62" s="224">
        <v>506779.04280000005</v>
      </c>
    </row>
    <row r="63" spans="1:10" x14ac:dyDescent="0.3">
      <c r="A63" s="129"/>
      <c r="B63" s="130" t="s">
        <v>156</v>
      </c>
      <c r="C63" s="135"/>
      <c r="D63" s="209"/>
      <c r="E63" s="212"/>
      <c r="F63" s="213"/>
      <c r="G63" s="212"/>
      <c r="H63" s="212"/>
      <c r="I63" s="212"/>
      <c r="J63" s="212"/>
    </row>
    <row r="64" spans="1:10" ht="50.25" thickBot="1" x14ac:dyDescent="0.35">
      <c r="A64" s="129">
        <v>8195</v>
      </c>
      <c r="B64" s="134" t="s">
        <v>823</v>
      </c>
      <c r="C64" s="135"/>
      <c r="D64" s="214">
        <f>+D62-D65</f>
        <v>104679.46250000002</v>
      </c>
      <c r="E64" s="212"/>
      <c r="F64" s="213">
        <v>104679.46250000002</v>
      </c>
      <c r="G64" s="213">
        <v>104679.46250000002</v>
      </c>
      <c r="H64" s="213">
        <v>104679.46250000002</v>
      </c>
      <c r="I64" s="213">
        <v>104679.46250000002</v>
      </c>
      <c r="J64" s="213">
        <v>104679.46250000002</v>
      </c>
    </row>
    <row r="65" spans="1:10" ht="50.25" thickBot="1" x14ac:dyDescent="0.35">
      <c r="A65" s="129">
        <v>8196</v>
      </c>
      <c r="B65" s="134" t="s">
        <v>824</v>
      </c>
      <c r="C65" s="135"/>
      <c r="D65" s="214">
        <v>402099.58030000003</v>
      </c>
      <c r="E65" s="212"/>
      <c r="F65" s="243">
        <v>402099.58030000003</v>
      </c>
      <c r="G65" s="243">
        <v>402099.58030000003</v>
      </c>
      <c r="H65" s="243">
        <v>402099.58030000003</v>
      </c>
      <c r="I65" s="243">
        <v>402099.58030000003</v>
      </c>
      <c r="J65" s="243">
        <v>402099.58030000003</v>
      </c>
    </row>
    <row r="66" spans="1:10" ht="33.75" thickBot="1" x14ac:dyDescent="0.35">
      <c r="A66" s="129">
        <v>8197</v>
      </c>
      <c r="B66" s="130" t="s">
        <v>825</v>
      </c>
      <c r="C66" s="135"/>
      <c r="D66" s="214"/>
      <c r="E66" s="244"/>
      <c r="F66" s="245"/>
      <c r="G66" s="132"/>
      <c r="H66" s="132"/>
      <c r="I66" s="132"/>
      <c r="J66" s="132"/>
    </row>
    <row r="67" spans="1:10" ht="50.25" thickBot="1" x14ac:dyDescent="0.35">
      <c r="A67" s="129">
        <v>8198</v>
      </c>
      <c r="B67" s="130" t="s">
        <v>826</v>
      </c>
      <c r="C67" s="135"/>
      <c r="D67" s="214"/>
      <c r="E67" s="212"/>
      <c r="F67" s="213"/>
      <c r="G67" s="132"/>
      <c r="H67" s="132"/>
      <c r="I67" s="132"/>
      <c r="J67" s="132"/>
    </row>
    <row r="68" spans="1:10" ht="66" x14ac:dyDescent="0.3">
      <c r="A68" s="129">
        <v>8199</v>
      </c>
      <c r="B68" s="130" t="s">
        <v>827</v>
      </c>
      <c r="C68" s="135"/>
      <c r="D68" s="211"/>
      <c r="E68" s="212"/>
      <c r="F68" s="213"/>
      <c r="G68" s="132"/>
      <c r="H68" s="132"/>
      <c r="I68" s="132"/>
      <c r="J68" s="132"/>
    </row>
    <row r="69" spans="1:10" ht="33" x14ac:dyDescent="0.3">
      <c r="A69" s="129" t="s">
        <v>828</v>
      </c>
      <c r="B69" s="134" t="s">
        <v>829</v>
      </c>
      <c r="C69" s="135"/>
      <c r="D69" s="211"/>
      <c r="E69" s="244"/>
      <c r="F69" s="213"/>
      <c r="G69" s="132"/>
      <c r="H69" s="132"/>
      <c r="I69" s="132"/>
      <c r="J69" s="132"/>
    </row>
    <row r="70" spans="1:10" x14ac:dyDescent="0.3">
      <c r="A70" s="129">
        <v>8200</v>
      </c>
      <c r="B70" s="130" t="s">
        <v>830</v>
      </c>
      <c r="C70" s="129"/>
      <c r="D70" s="209"/>
      <c r="E70" s="209"/>
      <c r="F70" s="210"/>
      <c r="G70" s="210"/>
      <c r="H70" s="210"/>
      <c r="I70" s="210"/>
      <c r="J70" s="210"/>
    </row>
    <row r="71" spans="1:10" x14ac:dyDescent="0.3">
      <c r="A71" s="129"/>
      <c r="B71" s="133" t="s">
        <v>154</v>
      </c>
      <c r="C71" s="129"/>
      <c r="D71" s="209"/>
      <c r="E71" s="233"/>
      <c r="F71" s="213"/>
      <c r="G71" s="213"/>
      <c r="H71" s="213"/>
      <c r="I71" s="213"/>
      <c r="J71" s="213"/>
    </row>
    <row r="72" spans="1:10" x14ac:dyDescent="0.3">
      <c r="A72" s="129">
        <v>8210</v>
      </c>
      <c r="B72" s="134" t="s">
        <v>831</v>
      </c>
      <c r="C72" s="129"/>
      <c r="D72" s="209"/>
      <c r="E72" s="209"/>
      <c r="F72" s="210"/>
      <c r="G72" s="210"/>
      <c r="H72" s="210"/>
      <c r="I72" s="210"/>
      <c r="J72" s="210"/>
    </row>
    <row r="73" spans="1:10" x14ac:dyDescent="0.3">
      <c r="A73" s="129"/>
      <c r="B73" s="134" t="s">
        <v>154</v>
      </c>
      <c r="C73" s="129"/>
      <c r="D73" s="209"/>
      <c r="E73" s="212"/>
      <c r="F73" s="213"/>
      <c r="G73" s="213"/>
      <c r="H73" s="213"/>
      <c r="I73" s="213"/>
      <c r="J73" s="213"/>
    </row>
    <row r="74" spans="1:10" ht="33" x14ac:dyDescent="0.3">
      <c r="A74" s="129">
        <v>8211</v>
      </c>
      <c r="B74" s="130" t="s">
        <v>784</v>
      </c>
      <c r="C74" s="129"/>
      <c r="D74" s="209"/>
      <c r="E74" s="212" t="s">
        <v>785</v>
      </c>
      <c r="F74" s="210"/>
      <c r="G74" s="210"/>
      <c r="H74" s="210"/>
      <c r="I74" s="210"/>
      <c r="J74" s="210"/>
    </row>
    <row r="75" spans="1:10" x14ac:dyDescent="0.3">
      <c r="A75" s="129"/>
      <c r="B75" s="130" t="s">
        <v>156</v>
      </c>
      <c r="C75" s="129"/>
      <c r="D75" s="209"/>
      <c r="E75" s="212"/>
      <c r="F75" s="213"/>
      <c r="G75" s="132"/>
      <c r="H75" s="132"/>
      <c r="I75" s="132"/>
      <c r="J75" s="132"/>
    </row>
    <row r="76" spans="1:10" ht="17.25" thickBot="1" x14ac:dyDescent="0.35">
      <c r="A76" s="129">
        <v>8212</v>
      </c>
      <c r="B76" s="136" t="s">
        <v>786</v>
      </c>
      <c r="C76" s="137" t="s">
        <v>832</v>
      </c>
      <c r="D76" s="214"/>
      <c r="E76" s="212" t="s">
        <v>785</v>
      </c>
      <c r="F76" s="213"/>
      <c r="G76" s="132"/>
      <c r="H76" s="132"/>
      <c r="I76" s="132"/>
      <c r="J76" s="132"/>
    </row>
    <row r="77" spans="1:10" ht="17.25" thickBot="1" x14ac:dyDescent="0.35">
      <c r="A77" s="129">
        <v>8213</v>
      </c>
      <c r="B77" s="136" t="s">
        <v>788</v>
      </c>
      <c r="C77" s="137" t="s">
        <v>833</v>
      </c>
      <c r="D77" s="214"/>
      <c r="E77" s="212" t="s">
        <v>785</v>
      </c>
      <c r="F77" s="213"/>
      <c r="G77" s="132"/>
      <c r="H77" s="132"/>
      <c r="I77" s="132"/>
      <c r="J77" s="132"/>
    </row>
    <row r="78" spans="1:10" ht="33" x14ac:dyDescent="0.3">
      <c r="A78" s="129">
        <v>8220</v>
      </c>
      <c r="B78" s="130" t="s">
        <v>834</v>
      </c>
      <c r="C78" s="129"/>
      <c r="D78" s="209"/>
      <c r="E78" s="209"/>
      <c r="F78" s="210"/>
      <c r="G78" s="210"/>
      <c r="H78" s="210"/>
      <c r="I78" s="210"/>
      <c r="J78" s="210"/>
    </row>
    <row r="79" spans="1:10" x14ac:dyDescent="0.3">
      <c r="A79" s="129"/>
      <c r="B79" s="130" t="s">
        <v>154</v>
      </c>
      <c r="C79" s="129"/>
      <c r="D79" s="209"/>
      <c r="E79" s="233"/>
      <c r="F79" s="213"/>
      <c r="G79" s="213"/>
      <c r="H79" s="213"/>
      <c r="I79" s="213"/>
      <c r="J79" s="213"/>
    </row>
    <row r="80" spans="1:10" x14ac:dyDescent="0.3">
      <c r="A80" s="129">
        <v>8221</v>
      </c>
      <c r="B80" s="130" t="s">
        <v>791</v>
      </c>
      <c r="C80" s="129"/>
      <c r="D80" s="209"/>
      <c r="E80" s="212" t="s">
        <v>785</v>
      </c>
      <c r="F80" s="210"/>
      <c r="G80" s="210"/>
      <c r="H80" s="210"/>
      <c r="I80" s="210"/>
      <c r="J80" s="210"/>
    </row>
    <row r="81" spans="1:10" x14ac:dyDescent="0.3">
      <c r="A81" s="129"/>
      <c r="B81" s="130" t="s">
        <v>455</v>
      </c>
      <c r="C81" s="129"/>
      <c r="D81" s="209"/>
      <c r="E81" s="212"/>
      <c r="F81" s="213"/>
      <c r="G81" s="132"/>
      <c r="H81" s="132"/>
      <c r="I81" s="132"/>
      <c r="J81" s="132"/>
    </row>
    <row r="82" spans="1:10" ht="17.25" thickBot="1" x14ac:dyDescent="0.35">
      <c r="A82" s="129">
        <v>8222</v>
      </c>
      <c r="B82" s="134" t="s">
        <v>792</v>
      </c>
      <c r="C82" s="137" t="s">
        <v>835</v>
      </c>
      <c r="D82" s="214"/>
      <c r="E82" s="212" t="s">
        <v>785</v>
      </c>
      <c r="F82" s="213"/>
      <c r="G82" s="132"/>
      <c r="H82" s="132"/>
      <c r="I82" s="132"/>
      <c r="J82" s="132"/>
    </row>
    <row r="83" spans="1:10" ht="17.25" thickBot="1" x14ac:dyDescent="0.35">
      <c r="A83" s="129">
        <v>8230</v>
      </c>
      <c r="B83" s="134" t="s">
        <v>796</v>
      </c>
      <c r="C83" s="137" t="s">
        <v>836</v>
      </c>
      <c r="D83" s="214"/>
      <c r="E83" s="212" t="s">
        <v>785</v>
      </c>
      <c r="F83" s="213"/>
      <c r="G83" s="132"/>
      <c r="H83" s="132"/>
      <c r="I83" s="132"/>
      <c r="J83" s="132"/>
    </row>
    <row r="84" spans="1:10" x14ac:dyDescent="0.3">
      <c r="A84" s="129">
        <v>8240</v>
      </c>
      <c r="B84" s="130" t="s">
        <v>800</v>
      </c>
      <c r="C84" s="129"/>
      <c r="D84" s="209"/>
      <c r="E84" s="209"/>
      <c r="F84" s="210"/>
      <c r="G84" s="210"/>
      <c r="H84" s="210"/>
      <c r="I84" s="210"/>
      <c r="J84" s="210"/>
    </row>
    <row r="85" spans="1:10" x14ac:dyDescent="0.3">
      <c r="A85" s="129"/>
      <c r="B85" s="130" t="s">
        <v>455</v>
      </c>
      <c r="C85" s="129"/>
      <c r="D85" s="209"/>
      <c r="E85" s="233"/>
      <c r="F85" s="213"/>
      <c r="G85" s="132"/>
      <c r="H85" s="132"/>
      <c r="I85" s="132"/>
      <c r="J85" s="132"/>
    </row>
    <row r="86" spans="1:10" ht="17.25" thickBot="1" x14ac:dyDescent="0.35">
      <c r="A86" s="129">
        <v>8241</v>
      </c>
      <c r="B86" s="134" t="s">
        <v>837</v>
      </c>
      <c r="C86" s="137" t="s">
        <v>835</v>
      </c>
      <c r="D86" s="214"/>
      <c r="E86" s="233"/>
      <c r="F86" s="213"/>
      <c r="G86" s="132"/>
      <c r="H86" s="132"/>
      <c r="I86" s="132"/>
      <c r="J86" s="132"/>
    </row>
    <row r="87" spans="1:10" ht="17.25" thickBot="1" x14ac:dyDescent="0.35">
      <c r="A87" s="129">
        <v>8250</v>
      </c>
      <c r="B87" s="134" t="s">
        <v>804</v>
      </c>
      <c r="C87" s="137" t="s">
        <v>836</v>
      </c>
      <c r="D87" s="214"/>
      <c r="E87" s="234"/>
      <c r="F87" s="235"/>
      <c r="G87" s="132"/>
      <c r="H87" s="132"/>
      <c r="I87" s="132"/>
      <c r="J87" s="132"/>
    </row>
  </sheetData>
  <protectedRanges>
    <protectedRange sqref="F77" name="Range23_1"/>
    <protectedRange sqref="F55:J55" name="Range21_1"/>
    <protectedRange sqref="E68:F69 F76:F77 F82:F83 E86:E87 D85:F85 D81:F81 D75:F75 D79:J79 D71:J71 D73:J73" name="Range5_1"/>
    <protectedRange sqref="E43:E44 D49 F33:J34 D36:J36 D38:J38 D32:J32 G39:J40 G42:J44 D46:J46 F49:J51 D48:J48 E39:E40 D42:F42" name="Range3_1"/>
    <protectedRange sqref="F21:J22 D24:J24 F29:J30 D28:J28 D26:J26 D20:J20 D16:J16 D14:J14" name="Range2_1"/>
    <protectedRange sqref="E54:J55 D57:J57 D53:J53 G58:J60 D59:J59 D63:J63 G64:J65 E58:E60 F64:F67" name="Range4_1"/>
    <protectedRange sqref="F54:J54" name="Range20_1"/>
    <protectedRange sqref="F49:J49" name="Range22_1"/>
    <protectedRange sqref="D18:J18" name="Range2_2_1"/>
  </protectedRanges>
  <mergeCells count="10">
    <mergeCell ref="G2:J2"/>
    <mergeCell ref="G3:J3"/>
    <mergeCell ref="G4:J4"/>
    <mergeCell ref="G5:J5"/>
    <mergeCell ref="E6:I6"/>
    <mergeCell ref="A8:J8"/>
    <mergeCell ref="A9:J9"/>
    <mergeCell ref="D10:D11"/>
    <mergeCell ref="E10:F10"/>
    <mergeCell ref="G10:J10"/>
  </mergeCells>
  <pageMargins left="1.45" right="0.2" top="0.25" bottom="0.25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zoomScaleSheetLayoutView="100" workbookViewId="0">
      <selection activeCell="A10" sqref="A10:I10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9.140625" style="2"/>
    <col min="16" max="16" width="20.28515625" style="2" customWidth="1"/>
    <col min="17" max="17" width="20.140625" style="2" customWidth="1"/>
    <col min="18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90"/>
      <c r="K1" s="92" t="s">
        <v>1027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86" t="s">
        <v>610</v>
      </c>
      <c r="K2" s="286"/>
      <c r="L2" s="286"/>
      <c r="M2" s="286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86" t="s">
        <v>1025</v>
      </c>
      <c r="K3" s="286"/>
      <c r="L3" s="286"/>
      <c r="M3" s="286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87" t="s">
        <v>1036</v>
      </c>
      <c r="K4" s="287"/>
      <c r="L4" s="287"/>
      <c r="M4" s="287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301" t="s">
        <v>1037</v>
      </c>
      <c r="K5" s="301"/>
      <c r="L5" s="301"/>
      <c r="M5" s="301"/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86" t="s">
        <v>610</v>
      </c>
      <c r="K6" s="286"/>
      <c r="L6" s="286"/>
      <c r="M6" s="286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86" t="s">
        <v>867</v>
      </c>
      <c r="K7" s="286"/>
      <c r="L7" s="286"/>
      <c r="M7" s="286"/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87" t="s">
        <v>1038</v>
      </c>
      <c r="K8" s="287"/>
      <c r="L8" s="287"/>
      <c r="M8" s="287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3" t="s">
        <v>646</v>
      </c>
      <c r="F10" s="333"/>
      <c r="G10" s="333"/>
      <c r="H10" s="63"/>
      <c r="J10" s="152"/>
      <c r="K10" s="152"/>
      <c r="L10" s="152"/>
      <c r="M10" s="152"/>
    </row>
    <row r="11" spans="1:22" ht="54" customHeight="1" x14ac:dyDescent="0.35">
      <c r="A11" s="334" t="s">
        <v>611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28" t="s">
        <v>143</v>
      </c>
      <c r="B12" s="329" t="s">
        <v>144</v>
      </c>
      <c r="C12" s="336" t="s">
        <v>145</v>
      </c>
      <c r="D12" s="330" t="s">
        <v>146</v>
      </c>
      <c r="E12" s="331" t="s">
        <v>147</v>
      </c>
      <c r="F12" s="335" t="s">
        <v>148</v>
      </c>
      <c r="G12" s="337" t="s">
        <v>607</v>
      </c>
      <c r="H12" s="339" t="s">
        <v>149</v>
      </c>
      <c r="I12" s="339"/>
      <c r="J12" s="293" t="s">
        <v>372</v>
      </c>
      <c r="K12" s="294"/>
      <c r="L12" s="294"/>
      <c r="M12" s="295"/>
    </row>
    <row r="13" spans="1:22" ht="64.5" customHeight="1" x14ac:dyDescent="0.25">
      <c r="A13" s="328"/>
      <c r="B13" s="328"/>
      <c r="C13" s="328"/>
      <c r="D13" s="328"/>
      <c r="E13" s="332"/>
      <c r="F13" s="335"/>
      <c r="G13" s="338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5645393.1547999997</v>
      </c>
      <c r="H15" s="21">
        <f>H16+H128+H161+H217+H352+H407+H463+H537+H635+H704+H771</f>
        <v>4621821.8119999999</v>
      </c>
      <c r="I15" s="21">
        <f>+I16+I128+I161+I217+I352+I407+I463+I537+I635+I704</f>
        <v>1370456.0427999997</v>
      </c>
      <c r="J15" s="21">
        <f>J16+J128+J161+J217+J352+J407+J463+J537+J635+J704</f>
        <v>2220222.6205936489</v>
      </c>
      <c r="K15" s="21">
        <f>K16+K128+K161+K217+K352+K407+K463+K537+K635+K704</f>
        <v>3351533.3783872998</v>
      </c>
      <c r="L15" s="21">
        <f>L16+L128+L161+L217+L352+L407+L463+L537+L635+L704</f>
        <v>4490653.7241650773</v>
      </c>
      <c r="M15" s="21">
        <f>M16+M128+M161+M217+M352+M407+M463+M537+M635+M704</f>
        <v>5645393.1547999997</v>
      </c>
      <c r="P15" s="21">
        <v>5645393.1547999997</v>
      </c>
      <c r="Q15" s="21">
        <v>4621821.8119999999</v>
      </c>
      <c r="R15" s="21">
        <v>1370456.0427999999</v>
      </c>
      <c r="S15" s="21">
        <v>2220222.6205936489</v>
      </c>
      <c r="T15" s="21">
        <v>3351533.3783872998</v>
      </c>
      <c r="U15" s="21">
        <v>4490653.7241650773</v>
      </c>
      <c r="V15" s="21">
        <v>5645393.1547999997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820330.76199999964</v>
      </c>
      <c r="H16" s="21">
        <f>+H18+H66+H86+H92+H99+H112+H118</f>
        <v>790678.36199999962</v>
      </c>
      <c r="I16" s="21">
        <f>+I18+I66+I86+I92+I99+I112+I118</f>
        <v>29652.400000000001</v>
      </c>
      <c r="J16" s="21">
        <f>+J18+J64+J86+J92+J99+J112+J118</f>
        <v>244491.41696031802</v>
      </c>
      <c r="K16" s="21">
        <f>+K18+K64+K86+K92+K99+K112+K118</f>
        <v>448734.04742857144</v>
      </c>
      <c r="L16" s="21">
        <f>+L18+L64+L86+L92+L99+L112+L118</f>
        <v>659307.91646428546</v>
      </c>
      <c r="M16" s="21">
        <f>+M18+M64+M86+M92+M99+M112+M118</f>
        <v>820330.76199999964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676420.76199999964</v>
      </c>
      <c r="H18" s="21">
        <f t="shared" ref="H18:M18" si="1">H20+H49+H53</f>
        <v>658928.36199999962</v>
      </c>
      <c r="I18" s="21">
        <f t="shared" si="1"/>
        <v>17492.400000000001</v>
      </c>
      <c r="J18" s="21">
        <f t="shared" si="1"/>
        <v>173994.11537301642</v>
      </c>
      <c r="K18" s="21">
        <f t="shared" si="1"/>
        <v>370855.79346031748</v>
      </c>
      <c r="L18" s="21">
        <f t="shared" si="1"/>
        <v>523136.01170238067</v>
      </c>
      <c r="M18" s="21">
        <f t="shared" si="1"/>
        <v>676420.76199999964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676420.76199999964</v>
      </c>
      <c r="H20" s="21">
        <f t="shared" ref="H20:M20" si="2">SUM(H21:H48)</f>
        <v>658928.36199999962</v>
      </c>
      <c r="I20" s="21">
        <f t="shared" si="2"/>
        <v>17492.400000000001</v>
      </c>
      <c r="J20" s="21">
        <f t="shared" si="2"/>
        <v>173994.11537301642</v>
      </c>
      <c r="K20" s="21">
        <f t="shared" si="2"/>
        <v>370855.79346031748</v>
      </c>
      <c r="L20" s="21">
        <f t="shared" si="2"/>
        <v>523136.01170238067</v>
      </c>
      <c r="M20" s="21">
        <f t="shared" si="2"/>
        <v>676420.76199999964</v>
      </c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114338.26196825464</v>
      </c>
      <c r="K21" s="146">
        <v>285961.9893492065</v>
      </c>
      <c r="L21" s="146">
        <v>395764.13379365101</v>
      </c>
      <c r="M21" s="146">
        <f t="shared" ref="M21:M48" si="3">+G21</f>
        <v>519558.033</v>
      </c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23126.0789999995</v>
      </c>
      <c r="H23" s="21">
        <v>23126.0789999995</v>
      </c>
      <c r="I23" s="21"/>
      <c r="J23" s="146">
        <v>7156.9565793649599</v>
      </c>
      <c r="K23" s="146">
        <v>12367.9231587299</v>
      </c>
      <c r="L23" s="146">
        <v>17663.007908729785</v>
      </c>
      <c r="M23" s="146">
        <f t="shared" si="3"/>
        <v>23126.0789999995</v>
      </c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8295.7111111111117</v>
      </c>
      <c r="K24" s="146">
        <v>10706.822222222221</v>
      </c>
      <c r="L24" s="146">
        <v>13156.77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3000</v>
      </c>
      <c r="H26" s="21">
        <v>3000</v>
      </c>
      <c r="I26" s="21"/>
      <c r="J26" s="146">
        <v>738.09523809523807</v>
      </c>
      <c r="K26" s="146">
        <v>1476.1904761904761</v>
      </c>
      <c r="L26" s="146">
        <v>2226.1904761904761</v>
      </c>
      <c r="M26" s="146">
        <f t="shared" si="3"/>
        <v>3000</v>
      </c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8980</v>
      </c>
      <c r="H34" s="21">
        <v>8980</v>
      </c>
      <c r="I34" s="21"/>
      <c r="J34" s="146">
        <v>4418.7301587301581</v>
      </c>
      <c r="K34" s="146">
        <f>+G34/252*124</f>
        <v>4418.7301587301581</v>
      </c>
      <c r="L34" s="146">
        <v>8980</v>
      </c>
      <c r="M34" s="146">
        <f t="shared" si="3"/>
        <v>8980</v>
      </c>
      <c r="P34" s="272"/>
      <c r="Q34" s="272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15000</v>
      </c>
      <c r="H35" s="21">
        <v>15000</v>
      </c>
      <c r="I35" s="21"/>
      <c r="J35" s="146">
        <v>3690.4761904761904</v>
      </c>
      <c r="K35" s="146">
        <v>7380.9523809523807</v>
      </c>
      <c r="L35" s="146">
        <v>11130.952380952382</v>
      </c>
      <c r="M35" s="146">
        <f t="shared" si="3"/>
        <v>15000</v>
      </c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1544</v>
      </c>
      <c r="H37" s="21">
        <v>1544</v>
      </c>
      <c r="I37" s="21"/>
      <c r="J37" s="146">
        <v>413.04761904761904</v>
      </c>
      <c r="K37" s="146">
        <v>782.09523809523807</v>
      </c>
      <c r="L37" s="146">
        <v>1157.0952380952381</v>
      </c>
      <c r="M37" s="146">
        <f t="shared" si="3"/>
        <v>1544</v>
      </c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2460.3174603174602</v>
      </c>
      <c r="L38" s="146">
        <v>3710.3174603174602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19128.8</v>
      </c>
      <c r="H39" s="21">
        <v>19128.8</v>
      </c>
      <c r="I39" s="21"/>
      <c r="J39" s="146">
        <v>9412.5841269841276</v>
      </c>
      <c r="K39" s="146">
        <f>+G39/252*124</f>
        <v>9412.5841269841276</v>
      </c>
      <c r="L39" s="146">
        <v>19128.8</v>
      </c>
      <c r="M39" s="146">
        <f t="shared" si="3"/>
        <v>19128.8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4472</v>
      </c>
      <c r="H40" s="21">
        <v>4472</v>
      </c>
      <c r="I40" s="21"/>
      <c r="J40" s="146">
        <v>2440.2539682539682</v>
      </c>
      <c r="K40" s="146">
        <v>2440.2539682539682</v>
      </c>
      <c r="L40" s="146">
        <v>3440.2539682539682</v>
      </c>
      <c r="M40" s="146">
        <f t="shared" si="3"/>
        <v>4472</v>
      </c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2050.3000000000002</v>
      </c>
      <c r="H41" s="21">
        <v>2050.3000000000002</v>
      </c>
      <c r="I41" s="21"/>
      <c r="J41" s="146">
        <v>542.363492063492</v>
      </c>
      <c r="K41" s="146">
        <v>1034.4269841269841</v>
      </c>
      <c r="L41" s="146">
        <v>1534.4269841269841</v>
      </c>
      <c r="M41" s="146">
        <f t="shared" si="3"/>
        <v>2050.3000000000002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5320.4761904761908</v>
      </c>
      <c r="K46" s="146">
        <v>9010.9523809523816</v>
      </c>
      <c r="L46" s="146">
        <v>12760.952380952382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3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3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3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3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3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3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3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3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3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3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18910</v>
      </c>
      <c r="H92" s="21">
        <f t="shared" si="12"/>
        <v>6750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17620.317460317459</v>
      </c>
      <c r="M92" s="21">
        <f t="shared" si="12"/>
        <v>18910</v>
      </c>
    </row>
    <row r="93" spans="1:13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3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18910</v>
      </c>
      <c r="H94" s="21">
        <f t="shared" si="13"/>
        <v>6750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17620.317460317459</v>
      </c>
      <c r="M94" s="21">
        <f t="shared" si="13"/>
        <v>18910</v>
      </c>
    </row>
    <row r="95" spans="1:13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3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6750</v>
      </c>
      <c r="H96" s="21">
        <v>6750</v>
      </c>
      <c r="I96" s="21"/>
      <c r="J96" s="146">
        <v>2980.1587301587301</v>
      </c>
      <c r="K96" s="146">
        <v>4210.3174603174602</v>
      </c>
      <c r="L96" s="146">
        <v>5460.3174603174602</v>
      </c>
      <c r="M96" s="146">
        <f>+G96</f>
        <v>6750</v>
      </c>
    </row>
    <row r="97" spans="1:13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13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13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125000</v>
      </c>
      <c r="H99" s="21">
        <f>+H101+H106</f>
        <v>125000</v>
      </c>
      <c r="I99" s="21">
        <f>I101</f>
        <v>0</v>
      </c>
      <c r="J99" s="21">
        <f>J101</f>
        <v>55357.142857142862</v>
      </c>
      <c r="K99" s="21">
        <f>K101</f>
        <v>61507.936507936509</v>
      </c>
      <c r="L99" s="21">
        <f>L101</f>
        <v>118551.58730158731</v>
      </c>
      <c r="M99" s="21">
        <f>M101</f>
        <v>125000</v>
      </c>
    </row>
    <row r="100" spans="1:13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13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125000</v>
      </c>
      <c r="H101" s="21">
        <f t="shared" ref="H101:M101" si="14">+H103+H104+H107+H111</f>
        <v>125000</v>
      </c>
      <c r="I101" s="21">
        <f t="shared" si="14"/>
        <v>0</v>
      </c>
      <c r="J101" s="21">
        <f t="shared" si="14"/>
        <v>55357.142857142862</v>
      </c>
      <c r="K101" s="21">
        <f t="shared" si="14"/>
        <v>61507.936507936509</v>
      </c>
      <c r="L101" s="21">
        <f t="shared" si="14"/>
        <v>118551.58730158731</v>
      </c>
      <c r="M101" s="21">
        <f t="shared" si="14"/>
        <v>125000</v>
      </c>
    </row>
    <row r="102" spans="1:13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13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6000</v>
      </c>
      <c r="H103" s="21">
        <v>6000</v>
      </c>
      <c r="I103" s="21"/>
      <c r="J103" s="146">
        <v>1476.1904761904761</v>
      </c>
      <c r="K103" s="146">
        <v>2952.3809523809523</v>
      </c>
      <c r="L103" s="146">
        <v>4452.3809523809523</v>
      </c>
      <c r="M103" s="146">
        <f>+G103</f>
        <v>6000</v>
      </c>
    </row>
    <row r="104" spans="1:13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19000</v>
      </c>
      <c r="H104" s="21">
        <v>19000</v>
      </c>
      <c r="I104" s="21"/>
      <c r="J104" s="146">
        <v>4674.603174603174</v>
      </c>
      <c r="K104" s="146">
        <v>9349.206349206348</v>
      </c>
      <c r="L104" s="146">
        <v>14099.206349206348</v>
      </c>
      <c r="M104" s="146">
        <f>+G104</f>
        <v>19000</v>
      </c>
    </row>
    <row r="105" spans="1:13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13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13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90000</v>
      </c>
      <c r="H107" s="21">
        <v>90000</v>
      </c>
      <c r="I107" s="21"/>
      <c r="J107" s="146">
        <v>44285.71428571429</v>
      </c>
      <c r="K107" s="146">
        <f>+G107/252*124</f>
        <v>44285.71428571429</v>
      </c>
      <c r="L107" s="146">
        <v>90000</v>
      </c>
      <c r="M107" s="146">
        <f>+G107</f>
        <v>90000</v>
      </c>
    </row>
    <row r="108" spans="1:13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13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</row>
    <row r="110" spans="1:13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13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10000</v>
      </c>
      <c r="H111" s="21">
        <v>10000</v>
      </c>
      <c r="I111" s="21"/>
      <c r="J111" s="146">
        <v>4920.6349206349205</v>
      </c>
      <c r="K111" s="146">
        <f>+G111/252*124</f>
        <v>4920.6349206349205</v>
      </c>
      <c r="L111" s="146">
        <v>10000</v>
      </c>
      <c r="M111" s="146">
        <f>+G111</f>
        <v>10000</v>
      </c>
    </row>
    <row r="112" spans="1:13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-309301.80420000013</v>
      </c>
      <c r="H217" s="21">
        <f t="shared" si="18"/>
        <v>137745.54999999999</v>
      </c>
      <c r="I217" s="21">
        <f t="shared" si="18"/>
        <v>-447047.35420000018</v>
      </c>
      <c r="J217" s="21">
        <f t="shared" si="18"/>
        <v>183006.2255619046</v>
      </c>
      <c r="K217" s="21">
        <f t="shared" si="18"/>
        <v>151634.65294285631</v>
      </c>
      <c r="L217" s="21">
        <f t="shared" si="18"/>
        <v>-79920.009557144018</v>
      </c>
      <c r="M217" s="21">
        <f t="shared" si="18"/>
        <v>-309301.80420000013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3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3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3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3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3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2144776.1957999999</v>
      </c>
      <c r="H277" s="21">
        <f t="shared" si="19"/>
        <v>137745.54999999999</v>
      </c>
      <c r="I277" s="21">
        <f t="shared" si="19"/>
        <v>2007030.6457999998</v>
      </c>
      <c r="J277" s="21">
        <f t="shared" si="19"/>
        <v>786787.32079999987</v>
      </c>
      <c r="K277" s="21">
        <f t="shared" si="19"/>
        <v>1359196.8434190468</v>
      </c>
      <c r="L277" s="21">
        <f t="shared" si="19"/>
        <v>1741161.6809190463</v>
      </c>
      <c r="M277" s="21">
        <f t="shared" si="19"/>
        <v>2144776.1957999999</v>
      </c>
    </row>
    <row r="278" spans="1:13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3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2144776.1957999999</v>
      </c>
      <c r="H279" s="21">
        <f t="shared" ref="H279:M279" si="20">H281+H282+H283+H284+H285+H286</f>
        <v>137745.54999999999</v>
      </c>
      <c r="I279" s="21">
        <f t="shared" si="20"/>
        <v>2007030.6457999998</v>
      </c>
      <c r="J279" s="21">
        <f t="shared" si="20"/>
        <v>786787.32079999987</v>
      </c>
      <c r="K279" s="21">
        <f t="shared" si="20"/>
        <v>1359196.8434190468</v>
      </c>
      <c r="L279" s="21">
        <f t="shared" si="20"/>
        <v>1741161.6809190463</v>
      </c>
      <c r="M279" s="21">
        <f t="shared" si="20"/>
        <v>2144776.1957999999</v>
      </c>
    </row>
    <row r="280" spans="1:13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3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3000</v>
      </c>
      <c r="H281" s="21">
        <v>3000</v>
      </c>
      <c r="I281" s="21"/>
      <c r="J281" s="146">
        <v>738.09523809523807</v>
      </c>
      <c r="K281" s="146">
        <v>1476.1904761904761</v>
      </c>
      <c r="L281" s="146">
        <v>2226.1904761904761</v>
      </c>
      <c r="M281" s="146">
        <f t="shared" ref="M281:M286" si="22">+G281</f>
        <v>3000</v>
      </c>
    </row>
    <row r="282" spans="1:13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124740.55</v>
      </c>
      <c r="H282" s="21">
        <v>124740.55</v>
      </c>
      <c r="I282" s="21"/>
      <c r="J282" s="146">
        <v>30690.135317460317</v>
      </c>
      <c r="K282" s="146">
        <v>61380.270634920635</v>
      </c>
      <c r="L282" s="146">
        <v>92565.408134920639</v>
      </c>
      <c r="M282" s="146">
        <f t="shared" si="22"/>
        <v>124740.55</v>
      </c>
    </row>
    <row r="283" spans="1:13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10005</v>
      </c>
      <c r="H283" s="21">
        <v>10005</v>
      </c>
      <c r="I283" s="21"/>
      <c r="J283" s="146">
        <v>6235.1587301587297</v>
      </c>
      <c r="K283" s="146">
        <v>7465.3174603174602</v>
      </c>
      <c r="L283" s="146">
        <v>8715.3174603174593</v>
      </c>
      <c r="M283" s="146">
        <f t="shared" si="22"/>
        <v>10005</v>
      </c>
    </row>
    <row r="284" spans="1:13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1445884.0987999998</v>
      </c>
      <c r="H284" s="21"/>
      <c r="I284" s="21">
        <v>1445884.0987999998</v>
      </c>
      <c r="J284" s="146">
        <v>262620.24165714264</v>
      </c>
      <c r="K284" s="146">
        <v>778014.23213333252</v>
      </c>
      <c r="L284" s="146">
        <v>1102043.9321333319</v>
      </c>
      <c r="M284" s="146">
        <f t="shared" si="22"/>
        <v>1445884.0987999998</v>
      </c>
    </row>
    <row r="285" spans="1:13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456250.57222222222</v>
      </c>
      <c r="K285" s="146">
        <v>473472.79444444447</v>
      </c>
      <c r="L285" s="146">
        <v>490972.79444444447</v>
      </c>
      <c r="M285" s="146">
        <f t="shared" si="22"/>
        <v>509028.35</v>
      </c>
    </row>
    <row r="286" spans="1:13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52118.197</v>
      </c>
      <c r="H286" s="21"/>
      <c r="I286" s="21">
        <v>52118.197</v>
      </c>
      <c r="J286" s="146">
        <v>30253.117634920636</v>
      </c>
      <c r="K286" s="146">
        <v>37388.038269841272</v>
      </c>
      <c r="L286" s="146">
        <v>44638.038269841272</v>
      </c>
      <c r="M286" s="146">
        <f t="shared" si="22"/>
        <v>52118.197</v>
      </c>
    </row>
    <row r="287" spans="1:13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3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40.5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786325.77300000028</v>
      </c>
      <c r="H352" s="21">
        <f t="shared" si="24"/>
        <v>687180.04600000032</v>
      </c>
      <c r="I352" s="21">
        <f t="shared" si="24"/>
        <v>99145.726999999999</v>
      </c>
      <c r="J352" s="21">
        <f t="shared" si="24"/>
        <v>255105.44399206055</v>
      </c>
      <c r="K352" s="21">
        <f t="shared" si="24"/>
        <v>424358.28144444263</v>
      </c>
      <c r="L352" s="21">
        <f t="shared" si="24"/>
        <v>585931.15718650701</v>
      </c>
      <c r="M352" s="21">
        <f t="shared" si="24"/>
        <v>786325.77300000028</v>
      </c>
    </row>
    <row r="353" spans="1:16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6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551112.24600000028</v>
      </c>
      <c r="H354" s="21">
        <f t="shared" si="25"/>
        <v>549112.24600000028</v>
      </c>
      <c r="I354" s="21">
        <f t="shared" si="25"/>
        <v>2000</v>
      </c>
      <c r="J354" s="21">
        <f t="shared" si="25"/>
        <v>127268.43286507641</v>
      </c>
      <c r="K354" s="21">
        <f t="shared" si="25"/>
        <v>262829.98619047436</v>
      </c>
      <c r="L354" s="21">
        <f t="shared" si="25"/>
        <v>388135.91193253879</v>
      </c>
      <c r="M354" s="21">
        <f t="shared" si="25"/>
        <v>551112.24600000028</v>
      </c>
    </row>
    <row r="355" spans="1:16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6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551112.24600000028</v>
      </c>
      <c r="H356" s="21">
        <f t="shared" ref="H356:M356" si="26">SUM(H358:H369)</f>
        <v>549112.24600000028</v>
      </c>
      <c r="I356" s="21">
        <f t="shared" si="26"/>
        <v>2000</v>
      </c>
      <c r="J356" s="21">
        <f t="shared" si="26"/>
        <v>127268.43286507641</v>
      </c>
      <c r="K356" s="21">
        <f t="shared" si="26"/>
        <v>262829.98619047436</v>
      </c>
      <c r="L356" s="21">
        <f t="shared" si="26"/>
        <v>388135.91193253879</v>
      </c>
      <c r="M356" s="21">
        <f t="shared" si="26"/>
        <v>551112.24600000028</v>
      </c>
    </row>
    <row r="357" spans="1:16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2"/>
    </row>
    <row r="358" spans="1:16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448359.61600000021</v>
      </c>
      <c r="H358" s="21">
        <v>448359.61600000021</v>
      </c>
      <c r="I358" s="21"/>
      <c r="J358" s="146">
        <v>100708.12826190182</v>
      </c>
      <c r="K358" s="146">
        <v>212556.79746031566</v>
      </c>
      <c r="L358" s="146">
        <v>313017.37320238014</v>
      </c>
      <c r="M358" s="146">
        <f t="shared" ref="M358:M369" si="27">+G358</f>
        <v>448359.61600000021</v>
      </c>
    </row>
    <row r="359" spans="1:16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2000</v>
      </c>
      <c r="H359" s="21">
        <v>2000</v>
      </c>
      <c r="I359" s="21"/>
      <c r="J359" s="146">
        <v>492.06349206349205</v>
      </c>
      <c r="K359" s="146">
        <v>984.1269841269841</v>
      </c>
      <c r="L359" s="146">
        <v>1484.1269841269841</v>
      </c>
      <c r="M359" s="146">
        <f t="shared" si="27"/>
        <v>2000</v>
      </c>
    </row>
    <row r="360" spans="1:16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</row>
    <row r="361" spans="1:16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6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3100</v>
      </c>
      <c r="H362" s="21">
        <v>3100</v>
      </c>
      <c r="I362" s="21"/>
      <c r="J362" s="146">
        <v>762.69841269841277</v>
      </c>
      <c r="K362" s="146">
        <v>1525.3968253968255</v>
      </c>
      <c r="L362" s="146">
        <v>2300.3968253968255</v>
      </c>
      <c r="M362" s="146">
        <f t="shared" si="27"/>
        <v>3100</v>
      </c>
    </row>
    <row r="363" spans="1:16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351.4</v>
      </c>
      <c r="H363" s="21">
        <v>351.4</v>
      </c>
      <c r="I363" s="21"/>
      <c r="J363" s="146">
        <v>86.455555555555549</v>
      </c>
      <c r="K363" s="146">
        <v>172.9111111111111</v>
      </c>
      <c r="L363" s="146">
        <v>260.76111111111112</v>
      </c>
      <c r="M363" s="146">
        <f t="shared" si="27"/>
        <v>351.4</v>
      </c>
    </row>
    <row r="364" spans="1:16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6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6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70869.23</v>
      </c>
      <c r="H366" s="21">
        <v>70869.23</v>
      </c>
      <c r="I366" s="21"/>
      <c r="J366" s="146">
        <v>17071.61095238095</v>
      </c>
      <c r="K366" s="146">
        <v>33973.991904761904</v>
      </c>
      <c r="L366" s="146">
        <v>51148.991904761904</v>
      </c>
      <c r="M366" s="146">
        <f t="shared" si="27"/>
        <v>70869.23</v>
      </c>
    </row>
    <row r="367" spans="1:16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6000</v>
      </c>
      <c r="H367" s="21">
        <v>6000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6000</v>
      </c>
    </row>
    <row r="368" spans="1:16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3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3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3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3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3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3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3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3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3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3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235213.527</v>
      </c>
      <c r="H394" s="21">
        <f t="shared" si="29"/>
        <v>138067.79999999999</v>
      </c>
      <c r="I394" s="21">
        <f t="shared" si="29"/>
        <v>97145.726999999999</v>
      </c>
      <c r="J394" s="21">
        <f t="shared" si="29"/>
        <v>127837.01112698413</v>
      </c>
      <c r="K394" s="21">
        <f t="shared" si="29"/>
        <v>161528.29525396827</v>
      </c>
      <c r="L394" s="21">
        <f t="shared" si="29"/>
        <v>197795.24525396829</v>
      </c>
      <c r="M394" s="21">
        <f t="shared" si="29"/>
        <v>235213.527</v>
      </c>
    </row>
    <row r="395" spans="1:13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3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235213.527</v>
      </c>
      <c r="H396" s="21">
        <f t="shared" ref="H396:M396" si="30">+H398+H399+H400+H401+H402+H403+H404+H405</f>
        <v>138067.79999999999</v>
      </c>
      <c r="I396" s="21">
        <f t="shared" si="30"/>
        <v>97145.726999999999</v>
      </c>
      <c r="J396" s="21">
        <f t="shared" si="30"/>
        <v>127837.01112698413</v>
      </c>
      <c r="K396" s="21">
        <f t="shared" si="30"/>
        <v>161528.29525396827</v>
      </c>
      <c r="L396" s="21">
        <f t="shared" si="30"/>
        <v>197795.24525396829</v>
      </c>
      <c r="M396" s="21">
        <f t="shared" si="30"/>
        <v>235213.527</v>
      </c>
    </row>
    <row r="397" spans="1:13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3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f>+G398/252*62</f>
        <v>22291.165079365081</v>
      </c>
      <c r="K398" s="146">
        <f>+G398/252*124</f>
        <v>44582.330158730161</v>
      </c>
      <c r="L398" s="146">
        <f>+G398/252*187</f>
        <v>67233.030158730166</v>
      </c>
      <c r="M398" s="146">
        <f t="shared" ref="M398:M405" si="32">+G398</f>
        <v>90602.8</v>
      </c>
    </row>
    <row r="399" spans="1:13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f>+G399/252*62</f>
        <v>7380.9523809523807</v>
      </c>
      <c r="K399" s="146">
        <f>+G399/252*124</f>
        <v>14761.904761904761</v>
      </c>
      <c r="L399" s="146">
        <f>+G399/252*187</f>
        <v>22261.904761904763</v>
      </c>
      <c r="M399" s="146">
        <f t="shared" si="32"/>
        <v>30000</v>
      </c>
    </row>
    <row r="400" spans="1:13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3465</v>
      </c>
      <c r="H400" s="21">
        <v>3465</v>
      </c>
      <c r="I400" s="21"/>
      <c r="J400" s="146">
        <f>+G400/252*62</f>
        <v>852.5</v>
      </c>
      <c r="K400" s="146">
        <f>+G400/252*124</f>
        <v>1705</v>
      </c>
      <c r="L400" s="146">
        <f>+G400/252*187</f>
        <v>2571.25</v>
      </c>
      <c r="M400" s="146">
        <f t="shared" si="32"/>
        <v>3465</v>
      </c>
    </row>
    <row r="401" spans="1:13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11000</v>
      </c>
      <c r="H401" s="21">
        <v>11000</v>
      </c>
      <c r="I401" s="21"/>
      <c r="J401" s="146">
        <v>4706.3492063492104</v>
      </c>
      <c r="K401" s="146">
        <f>+G401/252*124</f>
        <v>5412.6984126984125</v>
      </c>
      <c r="L401" s="146">
        <f>+G401/252*187</f>
        <v>8162.6984126984125</v>
      </c>
      <c r="M401" s="146">
        <f t="shared" si="32"/>
        <v>11000</v>
      </c>
    </row>
    <row r="402" spans="1:13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f>+G402/252*62</f>
        <v>738.09523809523807</v>
      </c>
      <c r="K402" s="146">
        <f>+G402/252*124</f>
        <v>1476.1904761904761</v>
      </c>
      <c r="L402" s="146">
        <f>+G402/252*187</f>
        <v>2226.1904761904761</v>
      </c>
      <c r="M402" s="146">
        <f t="shared" si="32"/>
        <v>3000</v>
      </c>
    </row>
    <row r="403" spans="1:13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3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7150</v>
      </c>
      <c r="H404" s="21"/>
      <c r="I404" s="21">
        <v>7150</v>
      </c>
      <c r="J404" s="146">
        <v>1872.2222222222222</v>
      </c>
      <c r="K404" s="146">
        <v>3594.4444444444443</v>
      </c>
      <c r="L404" s="146">
        <v>5344.4444444444443</v>
      </c>
      <c r="M404" s="146">
        <f t="shared" si="32"/>
        <v>7150</v>
      </c>
    </row>
    <row r="405" spans="1:13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3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3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2031972.3399999996</v>
      </c>
      <c r="H407" s="21">
        <f t="shared" si="33"/>
        <v>350767.07</v>
      </c>
      <c r="I407" s="21">
        <f t="shared" si="33"/>
        <v>1681205.2699999998</v>
      </c>
      <c r="J407" s="21">
        <f t="shared" si="33"/>
        <v>948241.31896825461</v>
      </c>
      <c r="K407" s="21">
        <f t="shared" si="33"/>
        <v>1171950.9203174612</v>
      </c>
      <c r="L407" s="21">
        <f t="shared" si="33"/>
        <v>1598945.8378174608</v>
      </c>
      <c r="M407" s="21">
        <f t="shared" si="33"/>
        <v>2031972.3399999996</v>
      </c>
    </row>
    <row r="408" spans="1:13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3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3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3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3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3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3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3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3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3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3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3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3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3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3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3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175956.4</v>
      </c>
      <c r="H427" s="21">
        <f t="shared" si="34"/>
        <v>169556.4</v>
      </c>
      <c r="I427" s="21">
        <f t="shared" si="34"/>
        <v>6400</v>
      </c>
      <c r="J427" s="21">
        <f t="shared" si="34"/>
        <v>54265.923809523811</v>
      </c>
      <c r="K427" s="21">
        <f t="shared" si="34"/>
        <v>93975.447619047613</v>
      </c>
      <c r="L427" s="21">
        <f t="shared" si="34"/>
        <v>134325.4476190476</v>
      </c>
      <c r="M427" s="21">
        <f t="shared" si="34"/>
        <v>175956.4</v>
      </c>
    </row>
    <row r="428" spans="1:13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3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175956.4</v>
      </c>
      <c r="H429" s="21">
        <f t="shared" si="35"/>
        <v>169556.4</v>
      </c>
      <c r="I429" s="21">
        <f t="shared" si="35"/>
        <v>6400</v>
      </c>
      <c r="J429" s="21">
        <f t="shared" si="35"/>
        <v>54265.923809523811</v>
      </c>
      <c r="K429" s="21">
        <f t="shared" si="35"/>
        <v>93975.447619047613</v>
      </c>
      <c r="L429" s="21">
        <f t="shared" si="35"/>
        <v>134325.4476190476</v>
      </c>
      <c r="M429" s="21">
        <f t="shared" si="35"/>
        <v>175956.4</v>
      </c>
    </row>
    <row r="430" spans="1:13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3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164556.4</v>
      </c>
      <c r="H431" s="21">
        <v>164556.4</v>
      </c>
      <c r="I431" s="21"/>
      <c r="J431" s="146">
        <v>51461.161904761902</v>
      </c>
      <c r="K431" s="146">
        <v>88365.923809523796</v>
      </c>
      <c r="L431" s="146">
        <v>125865.9238095238</v>
      </c>
      <c r="M431" s="146">
        <f t="shared" ref="M431:M436" si="37">+G431</f>
        <v>164556.4</v>
      </c>
    </row>
    <row r="432" spans="1:13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</row>
    <row r="433" spans="1:13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5000</v>
      </c>
      <c r="H433" s="21">
        <v>5000</v>
      </c>
      <c r="I433" s="21"/>
      <c r="J433" s="146">
        <f>+G433/252*62</f>
        <v>1230.1587301587301</v>
      </c>
      <c r="K433" s="146">
        <f>+G433/252*124</f>
        <v>2460.3174603174602</v>
      </c>
      <c r="L433" s="146">
        <f>+G433/252*187</f>
        <v>3710.3174603174602</v>
      </c>
      <c r="M433" s="146">
        <f t="shared" si="37"/>
        <v>5000</v>
      </c>
    </row>
    <row r="434" spans="1:13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3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3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3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3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3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3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3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3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3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1856015.9399999997</v>
      </c>
      <c r="H443" s="21">
        <f t="shared" ref="H443:M443" si="38">H445</f>
        <v>181210.67</v>
      </c>
      <c r="I443" s="21">
        <f t="shared" si="38"/>
        <v>1674805.2699999998</v>
      </c>
      <c r="J443" s="21">
        <f t="shared" si="38"/>
        <v>893975.3951587308</v>
      </c>
      <c r="K443" s="21">
        <f t="shared" si="38"/>
        <v>1077975.4726984135</v>
      </c>
      <c r="L443" s="21">
        <f t="shared" si="38"/>
        <v>1464620.390198413</v>
      </c>
      <c r="M443" s="21">
        <f t="shared" si="38"/>
        <v>1856015.9399999997</v>
      </c>
    </row>
    <row r="444" spans="1:13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3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1856015.9399999997</v>
      </c>
      <c r="H445" s="21">
        <f t="shared" ref="H445:M445" si="39">+H447+H448+H449+H450+H451+H452+H453+H454+H455+H456+H457+H458+H459+H460+H461</f>
        <v>181210.67</v>
      </c>
      <c r="I445" s="21">
        <f t="shared" si="39"/>
        <v>1674805.2699999998</v>
      </c>
      <c r="J445" s="21">
        <f t="shared" si="39"/>
        <v>893975.3951587308</v>
      </c>
      <c r="K445" s="21">
        <f t="shared" si="39"/>
        <v>1077975.4726984135</v>
      </c>
      <c r="L445" s="21">
        <f t="shared" si="39"/>
        <v>1464620.390198413</v>
      </c>
      <c r="M445" s="21">
        <f t="shared" si="39"/>
        <v>1856015.9399999997</v>
      </c>
    </row>
    <row r="446" spans="1:13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3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80354.27</v>
      </c>
      <c r="H447" s="21">
        <v>80354.27</v>
      </c>
      <c r="I447" s="21"/>
      <c r="J447" s="146">
        <v>19769.701349206352</v>
      </c>
      <c r="K447" s="146">
        <v>39539.402698412705</v>
      </c>
      <c r="L447" s="146">
        <v>59627.970198412702</v>
      </c>
      <c r="M447" s="146">
        <f t="shared" ref="M447:M461" si="40">+G447</f>
        <v>80354.27</v>
      </c>
    </row>
    <row r="448" spans="1:13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1500</v>
      </c>
      <c r="H448" s="21">
        <v>1500</v>
      </c>
      <c r="I448" s="21"/>
      <c r="J448" s="146">
        <v>369.04761904761904</v>
      </c>
      <c r="K448" s="146">
        <v>738.09523809523807</v>
      </c>
      <c r="L448" s="146">
        <v>1113.0952380952381</v>
      </c>
      <c r="M448" s="146">
        <f t="shared" si="40"/>
        <v>1500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2165</v>
      </c>
      <c r="H449" s="21">
        <v>2165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2165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351.5</v>
      </c>
      <c r="H450" s="21">
        <v>351.5</v>
      </c>
      <c r="I450" s="21"/>
      <c r="J450" s="146">
        <v>86.48015873015872</v>
      </c>
      <c r="K450" s="146">
        <v>172.96031746031744</v>
      </c>
      <c r="L450" s="146">
        <v>260.83531746031747</v>
      </c>
      <c r="M450" s="146">
        <f t="shared" si="40"/>
        <v>351.5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2000</v>
      </c>
      <c r="H451" s="21">
        <v>2000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2000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3150</v>
      </c>
      <c r="H452" s="21">
        <v>3150</v>
      </c>
      <c r="I452" s="21"/>
      <c r="J452" s="146">
        <v>775</v>
      </c>
      <c r="K452" s="146">
        <v>1550</v>
      </c>
      <c r="L452" s="146">
        <v>2337.5</v>
      </c>
      <c r="M452" s="146">
        <f t="shared" si="40"/>
        <v>3150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25042.222222222223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23869.9</v>
      </c>
      <c r="H454" s="21">
        <v>23869.9</v>
      </c>
      <c r="I454" s="21"/>
      <c r="J454" s="146">
        <v>6882.9952380952382</v>
      </c>
      <c r="K454" s="146">
        <v>12426.090476190475</v>
      </c>
      <c r="L454" s="146">
        <v>18058.590476190475</v>
      </c>
      <c r="M454" s="146">
        <f t="shared" si="40"/>
        <v>23869.9</v>
      </c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15000</v>
      </c>
      <c r="H455" s="21">
        <v>15000</v>
      </c>
      <c r="I455" s="21"/>
      <c r="J455" s="146">
        <v>3690.4761904761904</v>
      </c>
      <c r="K455" s="146">
        <v>7380.9523809523807</v>
      </c>
      <c r="L455" s="146">
        <v>11130.952380952382</v>
      </c>
      <c r="M455" s="146">
        <f t="shared" si="40"/>
        <v>15000</v>
      </c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1516898.733</v>
      </c>
      <c r="H457" s="21"/>
      <c r="I457" s="21">
        <v>1516898.733</v>
      </c>
      <c r="J457" s="146">
        <v>715856.74887301715</v>
      </c>
      <c r="K457" s="146">
        <v>849981.35204762046</v>
      </c>
      <c r="L457" s="146">
        <v>1185946.3520476201</v>
      </c>
      <c r="M457" s="146">
        <f t="shared" si="40"/>
        <v>1516898.733</v>
      </c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126459.18400000001</v>
      </c>
      <c r="H460" s="21"/>
      <c r="I460" s="21">
        <v>126459.18400000001</v>
      </c>
      <c r="J460" s="146">
        <v>107546.71971428572</v>
      </c>
      <c r="K460" s="146">
        <v>113718.15542857142</v>
      </c>
      <c r="L460" s="146">
        <v>119989.13042857143</v>
      </c>
      <c r="M460" s="146">
        <f t="shared" si="40"/>
        <v>126459.18400000001</v>
      </c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31447.352999999999</v>
      </c>
      <c r="H461" s="21"/>
      <c r="I461" s="21">
        <v>31447.352999999999</v>
      </c>
      <c r="J461" s="146">
        <v>25292.987920634328</v>
      </c>
      <c r="K461" s="146">
        <v>25292.987920634328</v>
      </c>
      <c r="L461" s="146">
        <v>25292.987920634328</v>
      </c>
      <c r="M461" s="146">
        <f t="shared" si="40"/>
        <v>31447.352999999999</v>
      </c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1411827.2000000002</v>
      </c>
      <c r="H537" s="21">
        <f t="shared" si="42"/>
        <v>1404327.2000000002</v>
      </c>
      <c r="I537" s="21">
        <f t="shared" si="42"/>
        <v>7500</v>
      </c>
      <c r="J537" s="21">
        <f t="shared" si="42"/>
        <v>353189.27142857143</v>
      </c>
      <c r="K537" s="21">
        <f t="shared" si="42"/>
        <v>698639.54285714263</v>
      </c>
      <c r="L537" s="21">
        <f t="shared" si="42"/>
        <v>1049661.5928571427</v>
      </c>
      <c r="M537" s="21">
        <f t="shared" si="42"/>
        <v>1411827.2000000002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621473.1</v>
      </c>
      <c r="H539" s="21">
        <f t="shared" si="43"/>
        <v>621473.1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307992.5158730158</v>
      </c>
      <c r="L539" s="21">
        <f t="shared" si="43"/>
        <v>462283.74087301578</v>
      </c>
      <c r="M539" s="21">
        <f t="shared" si="43"/>
        <v>621473.1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621473.1</v>
      </c>
      <c r="H541" s="21">
        <f t="shared" si="44"/>
        <v>621473.1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307992.5158730158</v>
      </c>
      <c r="L541" s="21">
        <f t="shared" si="44"/>
        <v>462283.74087301578</v>
      </c>
      <c r="M541" s="21">
        <f t="shared" si="44"/>
        <v>621473.1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34500</v>
      </c>
      <c r="H543" s="21">
        <v>34500</v>
      </c>
      <c r="I543" s="21"/>
      <c r="J543" s="146">
        <v>8488.0952380952385</v>
      </c>
      <c r="K543" s="146">
        <v>16976.190476190477</v>
      </c>
      <c r="L543" s="146">
        <v>25601.190476190473</v>
      </c>
      <c r="M543" s="146">
        <f t="shared" ref="M543:M550" si="46">+G543</f>
        <v>34500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3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519938.9</v>
      </c>
      <c r="H545" s="21">
        <v>519938.9</v>
      </c>
      <c r="I545" s="21"/>
      <c r="J545" s="146">
        <v>127921.47539682539</v>
      </c>
      <c r="K545" s="146">
        <v>255842.95079365079</v>
      </c>
      <c r="L545" s="146">
        <v>385827.67579365079</v>
      </c>
      <c r="M545" s="146">
        <f t="shared" si="46"/>
        <v>519938.9</v>
      </c>
    </row>
    <row r="546" spans="1:13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15000</v>
      </c>
      <c r="H546" s="21">
        <v>15000</v>
      </c>
      <c r="I546" s="21"/>
      <c r="J546" s="146">
        <v>3690.4761904761904</v>
      </c>
      <c r="K546" s="146">
        <v>7380.9523809523807</v>
      </c>
      <c r="L546" s="146">
        <v>11130.952380952382</v>
      </c>
      <c r="M546" s="146">
        <f t="shared" si="46"/>
        <v>15000</v>
      </c>
    </row>
    <row r="547" spans="1:13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3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2920</v>
      </c>
      <c r="H548" s="21">
        <v>2920</v>
      </c>
      <c r="I548" s="21"/>
      <c r="J548" s="146">
        <v>718.41269841269843</v>
      </c>
      <c r="K548" s="146">
        <v>1436.8253968253969</v>
      </c>
      <c r="L548" s="146">
        <v>2166.8253968253966</v>
      </c>
      <c r="M548" s="146">
        <f t="shared" si="46"/>
        <v>2920</v>
      </c>
    </row>
    <row r="549" spans="1:13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3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7000</v>
      </c>
      <c r="H550" s="21">
        <v>7000</v>
      </c>
      <c r="I550" s="21"/>
      <c r="J550" s="146">
        <v>1722.2222222222222</v>
      </c>
      <c r="K550" s="146">
        <v>3444.4444444444443</v>
      </c>
      <c r="L550" s="146">
        <v>5194.4444444444443</v>
      </c>
      <c r="M550" s="146">
        <f t="shared" si="46"/>
        <v>7000</v>
      </c>
    </row>
    <row r="551" spans="1:13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3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733339.5</v>
      </c>
      <c r="H552" s="21">
        <f t="shared" si="47"/>
        <v>725839.5</v>
      </c>
      <c r="I552" s="21">
        <f t="shared" si="47"/>
        <v>7500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544859.2837301587</v>
      </c>
      <c r="M552" s="21">
        <f t="shared" si="47"/>
        <v>733339.5</v>
      </c>
    </row>
    <row r="553" spans="1:13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3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57660.1</v>
      </c>
      <c r="H554" s="21">
        <f t="shared" ref="H554:M554" si="48">H556+H557+H558+H559</f>
        <v>57660.1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42803.627777777787</v>
      </c>
      <c r="M554" s="21">
        <f t="shared" si="48"/>
        <v>57660.1</v>
      </c>
    </row>
    <row r="555" spans="1:13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3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54897.4</v>
      </c>
      <c r="H556" s="21">
        <v>54897.4</v>
      </c>
      <c r="I556" s="21"/>
      <c r="J556" s="146">
        <f>+G556/252*62</f>
        <v>13506.503174603175</v>
      </c>
      <c r="K556" s="146">
        <f>+G556/252*124</f>
        <v>27013.006349206349</v>
      </c>
      <c r="L556" s="146">
        <f>+G556/252*187</f>
        <v>40737.356349206355</v>
      </c>
      <c r="M556" s="146">
        <f>+G556</f>
        <v>54897.4</v>
      </c>
    </row>
    <row r="557" spans="1:13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3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3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77321.7</v>
      </c>
      <c r="H560" s="21">
        <f t="shared" ref="H560:M560" si="49">SUM(H562:H563)</f>
        <v>77321.7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57473.330952380958</v>
      </c>
      <c r="M560" s="21">
        <f t="shared" si="49"/>
        <v>77321.7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58574.6</v>
      </c>
      <c r="H563" s="21">
        <v>58574.6</v>
      </c>
      <c r="I563" s="21"/>
      <c r="J563" s="146">
        <f>+G563/252*62</f>
        <v>14411.211111111112</v>
      </c>
      <c r="K563" s="146">
        <f>+G563/252*124</f>
        <v>28822.422222222223</v>
      </c>
      <c r="L563" s="146">
        <f>+G563/252*187</f>
        <v>43466.072222222225</v>
      </c>
      <c r="M563" s="146">
        <f>+G563</f>
        <v>58574.6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 t="shared" ref="G566:M566" si="50">SUM(G568:G569)</f>
        <v>588857.70000000007</v>
      </c>
      <c r="H566" s="21">
        <f t="shared" si="50"/>
        <v>588857.70000000007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437532.72182539682</v>
      </c>
      <c r="M566" s="21">
        <f t="shared" si="50"/>
        <v>588857.70000000007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35883.9</v>
      </c>
      <c r="H568" s="21">
        <v>35883.9</v>
      </c>
      <c r="I568" s="21"/>
      <c r="J568" s="146">
        <v>10474.038888888888</v>
      </c>
      <c r="K568" s="146">
        <v>18765.677777777779</v>
      </c>
      <c r="L568" s="146">
        <v>27191.052777777779</v>
      </c>
      <c r="M568" s="146">
        <f>+G568</f>
        <v>35883.9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552973.80000000005</v>
      </c>
      <c r="H569" s="21">
        <v>552973.80000000005</v>
      </c>
      <c r="I569" s="21"/>
      <c r="J569" s="146">
        <f>+G569/252*62</f>
        <v>136049.10952380951</v>
      </c>
      <c r="K569" s="146">
        <f>+G569/252*124</f>
        <v>272098.21904761903</v>
      </c>
      <c r="L569" s="146">
        <f>+G569/252*187</f>
        <v>410341.66904761904</v>
      </c>
      <c r="M569" s="146">
        <f>+G569</f>
        <v>552973.80000000005</v>
      </c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9500</v>
      </c>
      <c r="H585" s="21">
        <f t="shared" si="51"/>
        <v>2000</v>
      </c>
      <c r="I585" s="21">
        <f t="shared" si="51"/>
        <v>7500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7049.603174603174</v>
      </c>
      <c r="M585" s="21">
        <f t="shared" si="51"/>
        <v>9500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5000</v>
      </c>
      <c r="H590" s="21"/>
      <c r="I590" s="21">
        <v>5000</v>
      </c>
      <c r="J590" s="146">
        <f>+G590/252*62</f>
        <v>1230.1587301587301</v>
      </c>
      <c r="K590" s="146">
        <f>+G590/252*124</f>
        <v>2460.3174603174602</v>
      </c>
      <c r="L590" s="146">
        <f>+G590/252*187</f>
        <v>3710.3174603174602</v>
      </c>
      <c r="M590" s="146">
        <f>+G590</f>
        <v>5000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26200</v>
      </c>
      <c r="H607" s="21">
        <f t="shared" si="52"/>
        <v>26200</v>
      </c>
      <c r="I607" s="21">
        <f t="shared" si="52"/>
        <v>0</v>
      </c>
      <c r="J607" s="21">
        <f t="shared" si="52"/>
        <v>6446.0317460317456</v>
      </c>
      <c r="K607" s="21">
        <f t="shared" si="52"/>
        <v>12892.063492063491</v>
      </c>
      <c r="L607" s="21">
        <f t="shared" si="52"/>
        <v>19442.063492063491</v>
      </c>
      <c r="M607" s="21">
        <f t="shared" si="52"/>
        <v>26200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26200</v>
      </c>
      <c r="H612" s="21">
        <f t="shared" ref="H612:M612" si="53">+H613+H614</f>
        <v>26200</v>
      </c>
      <c r="I612" s="21">
        <f t="shared" si="53"/>
        <v>0</v>
      </c>
      <c r="J612" s="21">
        <f t="shared" si="53"/>
        <v>6446.0317460317456</v>
      </c>
      <c r="K612" s="21">
        <f t="shared" si="53"/>
        <v>12892.063492063491</v>
      </c>
      <c r="L612" s="21">
        <f t="shared" si="53"/>
        <v>19442.063492063491</v>
      </c>
      <c r="M612" s="21">
        <f t="shared" si="53"/>
        <v>26200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26200</v>
      </c>
      <c r="H613" s="21">
        <v>26200</v>
      </c>
      <c r="I613" s="21"/>
      <c r="J613" s="146">
        <f>+G613/252*62</f>
        <v>6446.0317460317456</v>
      </c>
      <c r="K613" s="146">
        <f>+G613/252*124</f>
        <v>12892.063492063491</v>
      </c>
      <c r="L613" s="146">
        <f>+G613/252*187</f>
        <v>19442.063492063491</v>
      </c>
      <c r="M613" s="146">
        <f>+G613</f>
        <v>26200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30814.6</v>
      </c>
      <c r="H627" s="21">
        <f t="shared" ref="H627:M627" si="54">H628</f>
        <v>30814.6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30814.6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30814.6</v>
      </c>
      <c r="H628" s="21">
        <f t="shared" si="55"/>
        <v>30814.6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30814.6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572</v>
      </c>
      <c r="F631" s="64">
        <v>4861</v>
      </c>
      <c r="G631" s="21">
        <f>SUM(H631:I631)</f>
        <v>30814.6</v>
      </c>
      <c r="H631" s="21">
        <v>30814.6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30814.6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830161.88399999996</v>
      </c>
      <c r="H635" s="21">
        <f t="shared" si="56"/>
        <v>830161.88399999996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619444.47542857146</v>
      </c>
      <c r="M635" s="21">
        <f t="shared" si="56"/>
        <v>830161.88399999996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783947.18400000001</v>
      </c>
      <c r="H637" s="21">
        <f t="shared" si="57"/>
        <v>783947.18400000001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584927.71193650796</v>
      </c>
      <c r="M637" s="21">
        <f t="shared" si="57"/>
        <v>783947.18400000001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783947.18400000001</v>
      </c>
      <c r="H639" s="21">
        <f t="shared" ref="H639:M639" si="58">+H640</f>
        <v>783947.18400000001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584927.71193650796</v>
      </c>
      <c r="M639" s="21">
        <f t="shared" si="58"/>
        <v>783947.18400000001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783947.18400000001</v>
      </c>
      <c r="H640" s="21">
        <v>783947.18400000001</v>
      </c>
      <c r="I640" s="21"/>
      <c r="J640" s="146">
        <v>202197.95796825399</v>
      </c>
      <c r="K640" s="146">
        <v>392031.91593650798</v>
      </c>
      <c r="L640" s="146">
        <v>584927.71193650796</v>
      </c>
      <c r="M640" s="146">
        <f>+G640</f>
        <v>783947.18400000001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71677</v>
      </c>
      <c r="H704" s="21">
        <f t="shared" si="60"/>
        <v>71677</v>
      </c>
      <c r="I704" s="21">
        <f t="shared" si="60"/>
        <v>0</v>
      </c>
      <c r="J704" s="21">
        <f t="shared" si="60"/>
        <v>21379.777777777777</v>
      </c>
      <c r="K704" s="21">
        <f t="shared" si="60"/>
        <v>39824.30158730159</v>
      </c>
      <c r="L704" s="21">
        <f t="shared" si="60"/>
        <v>55501.801587301583</v>
      </c>
      <c r="M704" s="21">
        <f t="shared" si="60"/>
        <v>71677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41370</v>
      </c>
      <c r="H723" s="21">
        <f t="shared" ref="H723:M723" si="62">+H725</f>
        <v>41370</v>
      </c>
      <c r="I723" s="21">
        <f t="shared" si="62"/>
        <v>0</v>
      </c>
      <c r="J723" s="21">
        <f t="shared" si="62"/>
        <v>13887.857142857143</v>
      </c>
      <c r="K723" s="21">
        <f t="shared" si="62"/>
        <v>22855.714285714286</v>
      </c>
      <c r="L723" s="21">
        <f t="shared" si="62"/>
        <v>31968.214285714286</v>
      </c>
      <c r="M723" s="21">
        <f t="shared" si="62"/>
        <v>41370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41370</v>
      </c>
      <c r="H725" s="21">
        <f t="shared" ref="H725:M725" si="63">+H727</f>
        <v>41370</v>
      </c>
      <c r="I725" s="21">
        <f t="shared" si="63"/>
        <v>0</v>
      </c>
      <c r="J725" s="21">
        <f t="shared" si="63"/>
        <v>13887.857142857143</v>
      </c>
      <c r="K725" s="21">
        <f t="shared" si="63"/>
        <v>22855.714285714286</v>
      </c>
      <c r="L725" s="21">
        <f t="shared" si="63"/>
        <v>31968.214285714286</v>
      </c>
      <c r="M725" s="21">
        <f t="shared" si="63"/>
        <v>41370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41370</v>
      </c>
      <c r="H727" s="21">
        <v>41370</v>
      </c>
      <c r="I727" s="21"/>
      <c r="J727" s="146">
        <v>13887.857142857143</v>
      </c>
      <c r="K727" s="146">
        <v>22855.714285714286</v>
      </c>
      <c r="L727" s="146">
        <v>31968.214285714286</v>
      </c>
      <c r="M727" s="146">
        <f>+G727</f>
        <v>41370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  <mergeCell ref="A12:A13"/>
    <mergeCell ref="B12:B13"/>
  </mergeCells>
  <pageMargins left="1.45" right="0.2" top="0.25" bottom="0.25" header="0" footer="0"/>
  <pageSetup paperSize="9" scale="5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0" t="s">
        <v>912</v>
      </c>
      <c r="B2" s="340"/>
      <c r="C2" s="340"/>
      <c r="D2" s="340"/>
      <c r="E2" s="340"/>
      <c r="F2" s="340"/>
      <c r="G2" s="340"/>
      <c r="H2" s="340"/>
      <c r="I2" s="340"/>
    </row>
    <row r="3" spans="1:9" ht="15" customHeight="1" x14ac:dyDescent="0.3">
      <c r="A3" s="340"/>
      <c r="B3" s="340"/>
      <c r="C3" s="340"/>
      <c r="D3" s="340"/>
      <c r="E3" s="340"/>
      <c r="F3" s="340"/>
      <c r="G3" s="340"/>
      <c r="H3" s="340"/>
      <c r="I3" s="340"/>
    </row>
    <row r="4" spans="1:9" ht="15" customHeight="1" x14ac:dyDescent="0.3">
      <c r="A4" s="340"/>
      <c r="B4" s="340"/>
      <c r="C4" s="340"/>
      <c r="D4" s="340"/>
      <c r="E4" s="340"/>
      <c r="F4" s="340"/>
      <c r="G4" s="340"/>
      <c r="H4" s="340"/>
      <c r="I4" s="340"/>
    </row>
    <row r="5" spans="1:9" ht="16.5" customHeight="1" x14ac:dyDescent="0.3">
      <c r="A5" s="340"/>
      <c r="B5" s="340"/>
      <c r="C5" s="340"/>
      <c r="D5" s="340"/>
      <c r="E5" s="340"/>
      <c r="F5" s="340"/>
      <c r="G5" s="340"/>
      <c r="H5" s="340"/>
      <c r="I5" s="340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1" t="s">
        <v>870</v>
      </c>
      <c r="I7" s="342"/>
    </row>
    <row r="8" spans="1:9" ht="15" customHeight="1" x14ac:dyDescent="0.3">
      <c r="A8" s="171"/>
      <c r="B8" s="172"/>
      <c r="C8" s="173" t="s">
        <v>871</v>
      </c>
      <c r="D8" s="343" t="s">
        <v>872</v>
      </c>
      <c r="E8" s="344"/>
      <c r="F8" s="173" t="s">
        <v>1008</v>
      </c>
      <c r="G8" s="343" t="s">
        <v>873</v>
      </c>
      <c r="H8" s="345"/>
      <c r="I8" s="344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Ekamutner'!D15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Ekamutner'!D16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Ekamutner'!D17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Ekamutner'!D19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Ekamutner'!D22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Ekamutner'!D25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Ekamutner'!D26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Ekamutner'!D27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Ekamutner'!D28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Ekamutner'!D29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Ekamutner'!D30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Ekamutner'!D31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Ekamutner'!D32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Ekamutner'!D33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Ekamutner'!D34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Ekamutner'!D35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Ekamutner'!D36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Ekamutner'!D37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Ekamutner'!D38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Ekamutner'!D39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Ekamutner'!D40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Ekamutner'!D41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Ekamutner'!D42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Ekamutner'!D45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Ekamutner'!D46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Ekamutner'!D63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Ekamutner'!D78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Ekamutner'!D79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Ekamutner'!D80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Ekamutner'!D81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Ekamutner'!D89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Ekamutner'!D90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Ekamutner'!D91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Ekamutner'!D92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Ekamutner'!D93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Ekamutner'!D94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Ekamutner'!D96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Ekamutner'!D97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Ekamutner'!D98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Ekamutner'!D104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Ekamutner'!D105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Ekamutner'!D106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Ekamutner'!D107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Ekamutner'!D109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Ekamutner'!D110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Ekamutner'!D113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Ekamutner'!D123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Ekamutner'!D124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+'5.Havelurd '!D13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6" t="s">
        <v>869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8"/>
    </row>
    <row r="2" spans="1:18" s="19" customFormat="1" ht="13.5" customHeight="1" x14ac:dyDescent="0.25">
      <c r="A2" s="349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1"/>
    </row>
    <row r="3" spans="1:18" s="19" customFormat="1" ht="13.5" customHeight="1" x14ac:dyDescent="0.25">
      <c r="A3" s="349"/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1"/>
    </row>
    <row r="4" spans="1:18" s="19" customFormat="1" ht="13.5" customHeight="1" x14ac:dyDescent="0.25">
      <c r="A4" s="349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1"/>
    </row>
    <row r="5" spans="1:18" ht="59.25" customHeight="1" x14ac:dyDescent="0.25">
      <c r="A5" s="349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8" ht="51" customHeight="1" x14ac:dyDescent="0.25">
      <c r="A6" s="352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4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28" t="s">
        <v>143</v>
      </c>
      <c r="B8" s="329" t="s">
        <v>144</v>
      </c>
      <c r="C8" s="336" t="s">
        <v>145</v>
      </c>
      <c r="D8" s="330" t="s">
        <v>146</v>
      </c>
      <c r="E8" s="355" t="s">
        <v>147</v>
      </c>
      <c r="F8" s="335" t="s">
        <v>148</v>
      </c>
      <c r="G8" s="155" t="s">
        <v>871</v>
      </c>
      <c r="H8" s="357" t="s">
        <v>872</v>
      </c>
      <c r="I8" s="358"/>
      <c r="J8" s="155" t="s">
        <v>1008</v>
      </c>
      <c r="K8" s="359" t="s">
        <v>154</v>
      </c>
      <c r="L8" s="360"/>
      <c r="M8" s="357" t="s">
        <v>873</v>
      </c>
      <c r="N8" s="361"/>
      <c r="O8" s="358"/>
    </row>
    <row r="9" spans="1:18" ht="113.25" customHeight="1" x14ac:dyDescent="0.25">
      <c r="A9" s="328"/>
      <c r="B9" s="328"/>
      <c r="C9" s="328"/>
      <c r="D9" s="328"/>
      <c r="E9" s="356"/>
      <c r="F9" s="335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5545397.4277999997</v>
      </c>
      <c r="K11" s="160">
        <f t="shared" si="0"/>
        <v>4611821.8119999999</v>
      </c>
      <c r="L11" s="160">
        <f>L12+L130+L165+L221+L356+L410+L465+L539+L637+L706</f>
        <v>1280460.3157999995</v>
      </c>
      <c r="M11" s="160">
        <f t="shared" si="0"/>
        <v>996618.68999999925</v>
      </c>
      <c r="N11" s="160">
        <f t="shared" si="0"/>
        <v>912103.35679999972</v>
      </c>
      <c r="O11" s="160">
        <f t="shared" si="0"/>
        <v>-598383.58720000007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810330.76199999964</v>
      </c>
      <c r="K12" s="160">
        <f t="shared" si="1"/>
        <v>780678.36199999962</v>
      </c>
      <c r="L12" s="160">
        <f t="shared" si="1"/>
        <v>29652.400000000001</v>
      </c>
      <c r="M12" s="160">
        <f t="shared" si="1"/>
        <v>95399.48219999946</v>
      </c>
      <c r="N12" s="160">
        <f t="shared" si="1"/>
        <v>6535.1909999994896</v>
      </c>
      <c r="O12" s="160">
        <f t="shared" si="1"/>
        <v>42646.661999999495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676420.76199999964</v>
      </c>
      <c r="K14" s="160">
        <f t="shared" si="2"/>
        <v>658928.36199999962</v>
      </c>
      <c r="L14" s="160">
        <f t="shared" si="2"/>
        <v>17492.400000000001</v>
      </c>
      <c r="M14" s="160">
        <f t="shared" si="2"/>
        <v>156032.46819999945</v>
      </c>
      <c r="N14" s="160">
        <f t="shared" si="2"/>
        <v>58252.790999999495</v>
      </c>
      <c r="O14" s="160">
        <f t="shared" si="2"/>
        <v>58614.2619999995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676420.76199999964</v>
      </c>
      <c r="K16" s="160">
        <f t="shared" si="3"/>
        <v>658928.36199999962</v>
      </c>
      <c r="L16" s="160">
        <f t="shared" si="3"/>
        <v>17492.400000000001</v>
      </c>
      <c r="M16" s="160">
        <f t="shared" si="3"/>
        <v>156032.46819999945</v>
      </c>
      <c r="N16" s="160">
        <f t="shared" si="3"/>
        <v>58252.790999999495</v>
      </c>
      <c r="O16" s="160">
        <f t="shared" si="3"/>
        <v>58614.2619999995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675558.36199999962</v>
      </c>
      <c r="K18" s="160">
        <f t="shared" si="4"/>
        <v>658928.36199999962</v>
      </c>
      <c r="L18" s="160">
        <f t="shared" si="4"/>
        <v>16630</v>
      </c>
      <c r="M18" s="160">
        <f t="shared" si="4"/>
        <v>157533.14419999946</v>
      </c>
      <c r="N18" s="160">
        <f t="shared" si="4"/>
        <v>58890.390999999494</v>
      </c>
      <c r="O18" s="160">
        <f t="shared" si="4"/>
        <v>60254.361999999499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+'6.Gorcarakan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+'6.Gorcarakan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+'6.Gorcarakan ev tntesagitakan'!G23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+'6.Gorcarakan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+'6.Gorcarakan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+'6.Gorcarakan ev tntesagitakan'!G26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+'6.Gorcarakan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+'6.Gorcarakan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+'6.Gorcarakan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+'6.Gorcarakan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+'6.Gorcarakan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+'6.Gorcarakan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+'6.Gorcarakan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+'6.Gorcarakan ev tntesagitakan'!G34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15000</v>
      </c>
      <c r="K34" s="21">
        <f>+'6.Gorcarakan ev tntesagitakan'!G35</f>
        <v>15000</v>
      </c>
      <c r="L34" s="21"/>
      <c r="M34" s="21">
        <f t="shared" si="6"/>
        <v>-266.18900000000031</v>
      </c>
      <c r="N34" s="21">
        <f t="shared" si="7"/>
        <v>-3000</v>
      </c>
      <c r="O34" s="21">
        <f t="shared" si="8"/>
        <v>-3000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+'6.Gorcarakan ev tntesagitakan'!G37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+'6.Gorcarakan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+'6.Gorcarakan ev tntesagitakan'!G39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+'6.Gorcarakan ev tntesagitakan'!G40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+'6.Gorcarakan ev tntesagitakan'!G41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+'6.Gorcarakan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+'6.Gorcarakan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+'6.Gorcarakan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+'6.Gorcarakan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+'6.Gorcarakan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+'6.Gorcarakan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+'6.Gorcarakan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+'6.Gorcarakan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+'6.Gorcarakan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+'6.Gorcarakan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+'6.Gorcarakan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+'6.Gorcarakan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+'6.Gorcarakan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+'6.Gorcarakan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+'6.Gorcarakan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+'6.Gorcarakan ev tntesagitakan'!G96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+'6.Gorcarakan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115000</v>
      </c>
      <c r="K100" s="160">
        <f t="shared" si="18"/>
        <v>115000</v>
      </c>
      <c r="L100" s="160">
        <f t="shared" si="18"/>
        <v>0</v>
      </c>
      <c r="M100" s="160">
        <f t="shared" si="18"/>
        <v>-58773.222999999984</v>
      </c>
      <c r="N100" s="160">
        <f t="shared" si="18"/>
        <v>-38962.200000000004</v>
      </c>
      <c r="O100" s="160">
        <f t="shared" si="18"/>
        <v>-462.20000000000164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115000</v>
      </c>
      <c r="K102" s="21">
        <f t="shared" si="19"/>
        <v>115000</v>
      </c>
      <c r="L102" s="21">
        <f t="shared" si="19"/>
        <v>0</v>
      </c>
      <c r="M102" s="21">
        <f t="shared" si="19"/>
        <v>-58773.222999999984</v>
      </c>
      <c r="N102" s="21">
        <f t="shared" si="19"/>
        <v>-38962.200000000004</v>
      </c>
      <c r="O102" s="21">
        <f t="shared" si="19"/>
        <v>-462.20000000000164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+'6.Gorcarakan ev tntesagitakan'!G103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+'6.Gorcarakan ev tntesagitakan'!G104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90000</v>
      </c>
      <c r="K108" s="160">
        <f t="shared" si="21"/>
        <v>90000</v>
      </c>
      <c r="L108" s="160">
        <f t="shared" si="21"/>
        <v>0</v>
      </c>
      <c r="M108" s="160">
        <f t="shared" si="21"/>
        <v>-61054.397999999986</v>
      </c>
      <c r="N108" s="160">
        <f t="shared" si="21"/>
        <v>-40000</v>
      </c>
      <c r="O108" s="160">
        <f t="shared" si="21"/>
        <v>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90000</v>
      </c>
      <c r="K109" s="21">
        <f>+'6.Gorcarakan ev tntesagitakan'!G107</f>
        <v>90000</v>
      </c>
      <c r="L109" s="21"/>
      <c r="M109" s="21">
        <f>+J109-G109</f>
        <v>-61054.397999999986</v>
      </c>
      <c r="N109" s="21">
        <f>+J109-H109</f>
        <v>-40000</v>
      </c>
      <c r="O109" s="21">
        <f>+J109-I109</f>
        <v>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10000</v>
      </c>
      <c r="K113" s="21">
        <f>+'6.Gorcarakan ev tntesagitakan'!G111</f>
        <v>10000</v>
      </c>
      <c r="L113" s="21"/>
      <c r="M113" s="21">
        <f>+J113-G113</f>
        <v>10000</v>
      </c>
      <c r="N113" s="21">
        <f>+J113-H113</f>
        <v>10000</v>
      </c>
      <c r="O113" s="21">
        <f>+J113-I113</f>
        <v>-30000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+'6.Gorcarakan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+'6.Gorcarakan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+'6.Gorcarakan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+'6.Gorcarakan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-309301.80420000013</v>
      </c>
      <c r="K221" s="160">
        <f t="shared" si="29"/>
        <v>137745.54999999999</v>
      </c>
      <c r="L221" s="160">
        <f t="shared" si="29"/>
        <v>-447047.35420000018</v>
      </c>
      <c r="M221" s="160">
        <f t="shared" si="29"/>
        <v>-1416297.5299000002</v>
      </c>
      <c r="N221" s="160">
        <f t="shared" si="29"/>
        <v>-641404.8041999999</v>
      </c>
      <c r="O221" s="160">
        <f t="shared" si="29"/>
        <v>-1975075.3192000003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2144776.1957999999</v>
      </c>
      <c r="K281" s="160">
        <f t="shared" si="30"/>
        <v>137745.54999999999</v>
      </c>
      <c r="L281" s="160">
        <f t="shared" si="30"/>
        <v>2007030.6457999998</v>
      </c>
      <c r="M281" s="160">
        <f t="shared" si="30"/>
        <v>286578.75999999972</v>
      </c>
      <c r="N281" s="160">
        <f t="shared" si="30"/>
        <v>1637713.9957999999</v>
      </c>
      <c r="O281" s="160">
        <f t="shared" si="30"/>
        <v>304043.48079999967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2144776.1957999999</v>
      </c>
      <c r="K283" s="160">
        <f t="shared" si="31"/>
        <v>137745.54999999999</v>
      </c>
      <c r="L283" s="160">
        <f t="shared" si="31"/>
        <v>2007030.6457999998</v>
      </c>
      <c r="M283" s="160">
        <f t="shared" si="31"/>
        <v>286578.75999999972</v>
      </c>
      <c r="N283" s="160">
        <f t="shared" si="31"/>
        <v>1637713.9957999999</v>
      </c>
      <c r="O283" s="160">
        <f t="shared" si="31"/>
        <v>304043.48079999967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3000</v>
      </c>
      <c r="K285" s="21">
        <f>+'6.Gorcarakan ev tntesagitakan'!G281</f>
        <v>3000</v>
      </c>
      <c r="L285" s="21"/>
      <c r="M285" s="21">
        <f t="shared" ref="M285:M291" si="32">+J285-G285</f>
        <v>780</v>
      </c>
      <c r="N285" s="21">
        <f t="shared" ref="N285:N291" si="33">+J285-H285</f>
        <v>0</v>
      </c>
      <c r="O285" s="21">
        <f t="shared" ref="O285:O291" si="34">+J285-I285</f>
        <v>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124740.55</v>
      </c>
      <c r="K286" s="21">
        <f>+'6.Gorcarakan ev tntesagitakan'!G282</f>
        <v>124740.55</v>
      </c>
      <c r="L286" s="21"/>
      <c r="M286" s="21">
        <f>+J286-G286</f>
        <v>-18583.592799999999</v>
      </c>
      <c r="N286" s="21">
        <f>+J286-H286</f>
        <v>-25259.449999999997</v>
      </c>
      <c r="O286" s="21">
        <f>+J286-I286</f>
        <v>-51719.45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10005</v>
      </c>
      <c r="K287" s="21">
        <f>+'6.Gorcarakan ev tntesagitakan'!G283</f>
        <v>10005</v>
      </c>
      <c r="L287" s="21"/>
      <c r="M287" s="21">
        <f t="shared" si="32"/>
        <v>-800.20000000000073</v>
      </c>
      <c r="N287" s="21">
        <f t="shared" si="33"/>
        <v>-6995</v>
      </c>
      <c r="O287" s="21">
        <f t="shared" si="34"/>
        <v>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1445884.0987999998</v>
      </c>
      <c r="K288" s="21"/>
      <c r="L288" s="21">
        <f>+'6.Gorcarakan ev tntesagitakan'!G284</f>
        <v>1445884.0987999998</v>
      </c>
      <c r="M288" s="21">
        <f>+J288-G288</f>
        <v>651477.2407999998</v>
      </c>
      <c r="N288" s="21">
        <f>+J288-H288</f>
        <v>1128821.8987999998</v>
      </c>
      <c r="O288" s="21">
        <f>+J288-I288</f>
        <v>-41358.416200000327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+'6.Gorcarakan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52118.197</v>
      </c>
      <c r="K291" s="21"/>
      <c r="L291" s="21">
        <f>+'6.Gorcarakan ev tntesagitakan'!G286</f>
        <v>52118.197</v>
      </c>
      <c r="M291" s="21">
        <f t="shared" si="32"/>
        <v>26776.962</v>
      </c>
      <c r="N291" s="21">
        <f t="shared" si="33"/>
        <v>32118.197</v>
      </c>
      <c r="O291" s="21">
        <f t="shared" si="34"/>
        <v>-28812.002999999997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+'6.Gorcarakan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696330.04600000032</v>
      </c>
      <c r="K356" s="160">
        <f t="shared" si="40"/>
        <v>687180.04600000032</v>
      </c>
      <c r="L356" s="160">
        <f t="shared" si="40"/>
        <v>9150</v>
      </c>
      <c r="M356" s="160">
        <f t="shared" si="40"/>
        <v>187879.71850000019</v>
      </c>
      <c r="N356" s="160">
        <f t="shared" si="40"/>
        <v>72225.146000000212</v>
      </c>
      <c r="O356" s="160">
        <f t="shared" si="40"/>
        <v>46497.146000000212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551112.24600000028</v>
      </c>
      <c r="K358" s="160">
        <f t="shared" si="41"/>
        <v>549112.24600000028</v>
      </c>
      <c r="L358" s="160">
        <f t="shared" si="41"/>
        <v>2000</v>
      </c>
      <c r="M358" s="160">
        <f t="shared" si="41"/>
        <v>132053.52950000018</v>
      </c>
      <c r="N358" s="160">
        <f t="shared" si="41"/>
        <v>41649.846000000209</v>
      </c>
      <c r="O358" s="160">
        <f t="shared" si="41"/>
        <v>21806.846000000209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551112.24600000028</v>
      </c>
      <c r="K360" s="21">
        <f t="shared" si="42"/>
        <v>549112.24600000028</v>
      </c>
      <c r="L360" s="21">
        <f t="shared" si="42"/>
        <v>2000</v>
      </c>
      <c r="M360" s="21">
        <f t="shared" si="42"/>
        <v>132053.52950000018</v>
      </c>
      <c r="N360" s="21">
        <f t="shared" si="42"/>
        <v>41649.846000000209</v>
      </c>
      <c r="O360" s="21">
        <f t="shared" si="42"/>
        <v>21806.846000000209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448359.61600000021</v>
      </c>
      <c r="K362" s="21">
        <f>+'6.Gorcarakan ev tntesagitakan'!G358</f>
        <v>448359.61600000021</v>
      </c>
      <c r="L362" s="21"/>
      <c r="M362" s="21">
        <f t="shared" si="37"/>
        <v>87067.568000000203</v>
      </c>
      <c r="N362" s="21">
        <f t="shared" si="38"/>
        <v>31581.616000000213</v>
      </c>
      <c r="O362" s="21">
        <f t="shared" si="39"/>
        <v>7156.6160000002128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+'6.Gorcarakan ev tntesagitakan'!G359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+'6.Gorcarakan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+'6.Gorcarakan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+'6.Gorcarakan ev tntesagitakan'!G362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+'6.Gorcarakan ev tntesagitakan'!G363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+'6.Gorcarakan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+'6.Gorcarakan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+'6.Gorcarakan ev tntesagitakan'!G366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+'6.Gorcarakan ev tntesagitakan'!G367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+'6.Gorcarakan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+'6.Gorcarakan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+'6.Gorcarakan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+'6.Gorcarakan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+'6.Gorcarakan ev tntesagitakan'!G400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+'6.Gorcarakan ev tntesagitakan'!G401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+'6.Gorcarakan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+'6.Gorcarakan ev tntesagitakan'!G404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2031972.3399999996</v>
      </c>
      <c r="K410" s="160">
        <f t="shared" si="50"/>
        <v>350767.07</v>
      </c>
      <c r="L410" s="160">
        <f t="shared" si="50"/>
        <v>1681205.2699999998</v>
      </c>
      <c r="M410" s="160">
        <f t="shared" si="50"/>
        <v>1436811.2088999997</v>
      </c>
      <c r="N410" s="160">
        <f t="shared" si="50"/>
        <v>1340875.4399999997</v>
      </c>
      <c r="O410" s="160">
        <f t="shared" si="50"/>
        <v>1200137.0400000003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175956.4</v>
      </c>
      <c r="K430" s="160">
        <f t="shared" si="51"/>
        <v>169556.4</v>
      </c>
      <c r="L430" s="160">
        <f t="shared" si="51"/>
        <v>6400</v>
      </c>
      <c r="M430" s="160">
        <f t="shared" si="51"/>
        <v>-5440.5274999999965</v>
      </c>
      <c r="N430" s="160">
        <f t="shared" si="51"/>
        <v>-10536.100000000006</v>
      </c>
      <c r="O430" s="160">
        <f t="shared" si="51"/>
        <v>-16287.899999999994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175956.4</v>
      </c>
      <c r="K432" s="21">
        <f t="shared" si="52"/>
        <v>169556.4</v>
      </c>
      <c r="L432" s="21">
        <f t="shared" si="52"/>
        <v>6400</v>
      </c>
      <c r="M432" s="21">
        <f t="shared" si="52"/>
        <v>-5440.5274999999965</v>
      </c>
      <c r="N432" s="21">
        <f t="shared" si="52"/>
        <v>-10536.100000000006</v>
      </c>
      <c r="O432" s="21">
        <f t="shared" si="52"/>
        <v>-16287.899999999994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+'6.Gorcarakan ev tntesagitakan'!G431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+'6.Gorcarakan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5000</v>
      </c>
      <c r="K436" s="21">
        <f>+'6.Gorcarakan ev tntesagitakan'!G433</f>
        <v>5000</v>
      </c>
      <c r="L436" s="21"/>
      <c r="M436" s="21">
        <f t="shared" si="54"/>
        <v>5000</v>
      </c>
      <c r="N436" s="21">
        <f t="shared" si="55"/>
        <v>0</v>
      </c>
      <c r="O436" s="21">
        <f t="shared" si="56"/>
        <v>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+'6.Gorcarakan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+'6.Gorcarakan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+'6.Gorcarakan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1856015.9399999997</v>
      </c>
      <c r="K446" s="160">
        <f t="shared" si="57"/>
        <v>181210.67</v>
      </c>
      <c r="L446" s="160">
        <f t="shared" si="57"/>
        <v>1674805.2699999998</v>
      </c>
      <c r="M446" s="160">
        <f t="shared" si="57"/>
        <v>1442251.7363999998</v>
      </c>
      <c r="N446" s="160">
        <f t="shared" si="57"/>
        <v>1351411.5399999998</v>
      </c>
      <c r="O446" s="160">
        <f t="shared" si="57"/>
        <v>1216424.9400000002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1856015.9399999997</v>
      </c>
      <c r="K448" s="21">
        <f t="shared" si="58"/>
        <v>181210.67</v>
      </c>
      <c r="L448" s="21">
        <f t="shared" si="58"/>
        <v>1674805.2699999998</v>
      </c>
      <c r="M448" s="21">
        <f t="shared" si="58"/>
        <v>1442251.7363999998</v>
      </c>
      <c r="N448" s="21">
        <f t="shared" si="58"/>
        <v>1351411.5399999998</v>
      </c>
      <c r="O448" s="21">
        <f t="shared" si="58"/>
        <v>1216424.9400000002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+'6.Gorcarakan ev tntesagitakan'!G447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+'6.Gorcarakan ev tntesagitakan'!G448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+'6.Gorcarakan ev tntesagitakan'!G449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+'6.Gorcarakan ev tntesagitakan'!G450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+'6.Gorcarakan ev tntesagitakan'!G451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+'6.Gorcarakan ev tntesagitakan'!G452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+'6.Gorcarakan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23869.9</v>
      </c>
      <c r="K457" s="21">
        <f>+'6.Gorcarakan ev tntesagitakan'!G454</f>
        <v>23869.9</v>
      </c>
      <c r="L457" s="21"/>
      <c r="M457" s="21">
        <f t="shared" si="59"/>
        <v>2742.3647000000019</v>
      </c>
      <c r="N457" s="21">
        <f t="shared" si="60"/>
        <v>2869.9000000000015</v>
      </c>
      <c r="O457" s="21">
        <f t="shared" si="61"/>
        <v>1231.4000000000015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+'6.Gorcarakan ev tntesagitakan'!G455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+'6.Gorcarakan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+'6.Gorcarakan ev tntesagitakan'!G457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+'6.Gorcarakan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+'6.Gorcarakan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126459.18400000001</v>
      </c>
      <c r="K463" s="21"/>
      <c r="L463" s="21">
        <f>+'6.Gorcarakan ev tntesagitakan'!G460</f>
        <v>126459.18400000001</v>
      </c>
      <c r="M463" s="21">
        <f t="shared" si="59"/>
        <v>98114.484000000011</v>
      </c>
      <c r="N463" s="21">
        <f t="shared" si="60"/>
        <v>110725.68400000001</v>
      </c>
      <c r="O463" s="21">
        <f t="shared" si="61"/>
        <v>99065.684000000008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+'6.Gorcarakan ev tntesagitakan'!G461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1411827.2000000002</v>
      </c>
      <c r="K539" s="160">
        <f t="shared" si="63"/>
        <v>1404327.2000000002</v>
      </c>
      <c r="L539" s="160">
        <f t="shared" si="63"/>
        <v>7500</v>
      </c>
      <c r="M539" s="160">
        <f t="shared" si="63"/>
        <v>30299.61860000006</v>
      </c>
      <c r="N539" s="160">
        <f t="shared" si="63"/>
        <v>-16074.299999999879</v>
      </c>
      <c r="O539" s="160">
        <f t="shared" si="63"/>
        <v>-62552.799999999894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621473.1</v>
      </c>
      <c r="K541" s="160">
        <f t="shared" si="64"/>
        <v>621473.1</v>
      </c>
      <c r="L541" s="160">
        <f t="shared" si="64"/>
        <v>0</v>
      </c>
      <c r="M541" s="160">
        <f t="shared" si="64"/>
        <v>41546.183000000005</v>
      </c>
      <c r="N541" s="160">
        <f t="shared" si="64"/>
        <v>33882.500000000044</v>
      </c>
      <c r="O541" s="160">
        <f t="shared" si="64"/>
        <v>9077.300000000032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621473.1</v>
      </c>
      <c r="K543" s="21">
        <f t="shared" si="65"/>
        <v>621473.1</v>
      </c>
      <c r="L543" s="21">
        <f t="shared" si="65"/>
        <v>0</v>
      </c>
      <c r="M543" s="21">
        <f t="shared" si="65"/>
        <v>41546.183000000005</v>
      </c>
      <c r="N543" s="21">
        <f t="shared" si="65"/>
        <v>33882.500000000044</v>
      </c>
      <c r="O543" s="21">
        <f t="shared" si="65"/>
        <v>9077.300000000032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34500</v>
      </c>
      <c r="K545" s="21">
        <f>+'6.Gorcarakan ev tntesagitakan'!G543</f>
        <v>34500</v>
      </c>
      <c r="L545" s="21"/>
      <c r="M545" s="21">
        <f t="shared" ref="M545:M552" si="66">+J545-G545</f>
        <v>11240.099999999999</v>
      </c>
      <c r="N545" s="21">
        <f t="shared" ref="N545:N552" si="67">+J545-H545</f>
        <v>550</v>
      </c>
      <c r="O545" s="21">
        <f t="shared" ref="O545:O552" si="68">+J545-I545</f>
        <v>3550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+'6.Gorcarakan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519938.9</v>
      </c>
      <c r="K547" s="21">
        <f>+'6.Gorcarakan ev tntesagitakan'!G545</f>
        <v>519938.9</v>
      </c>
      <c r="L547" s="21"/>
      <c r="M547" s="21">
        <f t="shared" si="66"/>
        <v>53931.5</v>
      </c>
      <c r="N547" s="21">
        <f t="shared" si="67"/>
        <v>49427.300000000047</v>
      </c>
      <c r="O547" s="21">
        <f t="shared" si="68"/>
        <v>21273.100000000035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15000</v>
      </c>
      <c r="K548" s="21">
        <f>+'6.Gorcarakan ev tntesagitakan'!G546</f>
        <v>15000</v>
      </c>
      <c r="L548" s="21"/>
      <c r="M548" s="21">
        <f t="shared" si="66"/>
        <v>-25950</v>
      </c>
      <c r="N548" s="21">
        <f t="shared" si="67"/>
        <v>0</v>
      </c>
      <c r="O548" s="21">
        <f t="shared" si="68"/>
        <v>-3000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+'6.Gorcarakan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2920</v>
      </c>
      <c r="K550" s="21">
        <f>+'6.Gorcarakan ev tntesagitakan'!G548</f>
        <v>2920</v>
      </c>
      <c r="L550" s="21"/>
      <c r="M550" s="21">
        <f t="shared" si="66"/>
        <v>2693</v>
      </c>
      <c r="N550" s="21">
        <f t="shared" si="67"/>
        <v>920</v>
      </c>
      <c r="O550" s="21">
        <f t="shared" si="68"/>
        <v>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+'6.Gorcarakan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7000</v>
      </c>
      <c r="K552" s="21">
        <f>+'6.Gorcarakan ev tntesagitakan'!G550</f>
        <v>7000</v>
      </c>
      <c r="L552" s="21"/>
      <c r="M552" s="21">
        <f t="shared" si="66"/>
        <v>1502</v>
      </c>
      <c r="N552" s="21">
        <f t="shared" si="67"/>
        <v>0</v>
      </c>
      <c r="O552" s="21">
        <f t="shared" si="68"/>
        <v>0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733339.5</v>
      </c>
      <c r="K554" s="160">
        <f t="shared" si="70"/>
        <v>725839.5</v>
      </c>
      <c r="L554" s="160">
        <f t="shared" si="70"/>
        <v>7500</v>
      </c>
      <c r="M554" s="160">
        <f t="shared" si="70"/>
        <v>-53652.709399999942</v>
      </c>
      <c r="N554" s="160">
        <f t="shared" si="70"/>
        <v>-56971.399999999921</v>
      </c>
      <c r="O554" s="160">
        <f t="shared" si="70"/>
        <v>-78972.699999999924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57660.1</v>
      </c>
      <c r="K556" s="21">
        <f t="shared" si="71"/>
        <v>57660.1</v>
      </c>
      <c r="L556" s="21">
        <f t="shared" si="71"/>
        <v>0</v>
      </c>
      <c r="M556" s="21">
        <f t="shared" si="71"/>
        <v>3851.1000000000013</v>
      </c>
      <c r="N556" s="21">
        <f t="shared" si="71"/>
        <v>5122.9000000000042</v>
      </c>
      <c r="O556" s="21">
        <f t="shared" si="71"/>
        <v>2058.6000000000004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54897.4</v>
      </c>
      <c r="K558" s="21">
        <f>+'6.Gorcarakan ev tntesagitakan'!G556</f>
        <v>54897.4</v>
      </c>
      <c r="L558" s="21"/>
      <c r="M558" s="21">
        <f>+J558-G558</f>
        <v>4766.4000000000015</v>
      </c>
      <c r="N558" s="21">
        <f>+J558-H558</f>
        <v>5060.2000000000044</v>
      </c>
      <c r="O558" s="21">
        <f>+J558-I558</f>
        <v>2153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+'6.Gorcarakan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+'6.Gorcarakan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+'6.Gorcarakan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77321.7</v>
      </c>
      <c r="K562" s="21">
        <f t="shared" si="72"/>
        <v>77321.7</v>
      </c>
      <c r="L562" s="21">
        <f t="shared" si="72"/>
        <v>0</v>
      </c>
      <c r="M562" s="21">
        <f t="shared" si="72"/>
        <v>-14088.390000000001</v>
      </c>
      <c r="N562" s="21">
        <f t="shared" si="72"/>
        <v>-27471.399999999998</v>
      </c>
      <c r="O562" s="21">
        <f t="shared" si="72"/>
        <v>-23007.1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+'6.Gorcarakan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58574.6</v>
      </c>
      <c r="K565" s="21">
        <f>+'6.Gorcarakan ev tntesagitakan'!G563</f>
        <v>58574.6</v>
      </c>
      <c r="L565" s="21"/>
      <c r="M565" s="21">
        <f>+J565-G565</f>
        <v>-22023.32</v>
      </c>
      <c r="N565" s="21">
        <f>+J565-H565</f>
        <v>-23905.299999999996</v>
      </c>
      <c r="O565" s="21">
        <f>+J565-I565</f>
        <v>-23393.599999999999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588857.70000000007</v>
      </c>
      <c r="K568" s="21">
        <f t="shared" si="73"/>
        <v>588857.70000000007</v>
      </c>
      <c r="L568" s="21">
        <f t="shared" si="73"/>
        <v>0</v>
      </c>
      <c r="M568" s="21">
        <f t="shared" si="73"/>
        <v>66933.500000000058</v>
      </c>
      <c r="N568" s="21">
        <f t="shared" si="73"/>
        <v>41667.100000000071</v>
      </c>
      <c r="O568" s="21">
        <f t="shared" si="73"/>
        <v>18089.400000000074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35883.9</v>
      </c>
      <c r="K570" s="21">
        <f>+'6.Gorcarakan ev tntesagitakan'!G568</f>
        <v>35883.9</v>
      </c>
      <c r="L570" s="21"/>
      <c r="M570" s="21">
        <f>+J570-G570</f>
        <v>4703.5</v>
      </c>
      <c r="N570" s="21">
        <f>+J570-H570</f>
        <v>-21458.1</v>
      </c>
      <c r="O570" s="21">
        <f>+J570-I570</f>
        <v>-14672.299999999996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552973.80000000005</v>
      </c>
      <c r="K571" s="21">
        <f>+'6.Gorcarakan ev tntesagitakan'!G569</f>
        <v>552973.80000000005</v>
      </c>
      <c r="L571" s="21"/>
      <c r="M571" s="21">
        <f>+J571-G571</f>
        <v>62230.000000000058</v>
      </c>
      <c r="N571" s="21">
        <f>+J571-H571</f>
        <v>63125.20000000007</v>
      </c>
      <c r="O571" s="21">
        <f>+J571-I571</f>
        <v>32761.70000000007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9500</v>
      </c>
      <c r="K587" s="21">
        <f t="shared" si="74"/>
        <v>2000</v>
      </c>
      <c r="L587" s="21">
        <f t="shared" si="74"/>
        <v>7500</v>
      </c>
      <c r="M587" s="21">
        <f t="shared" si="74"/>
        <v>-110348.9194</v>
      </c>
      <c r="N587" s="21">
        <f t="shared" si="74"/>
        <v>-76290</v>
      </c>
      <c r="O587" s="21">
        <f t="shared" si="74"/>
        <v>-76113.600000000006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+'6.Gorcarakan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+'6.Gorcarakan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+'6.Gorcarakan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5000</v>
      </c>
      <c r="K592" s="21"/>
      <c r="L592" s="21">
        <f>+'6.Gorcarakan ev tntesagitakan'!G590</f>
        <v>5000</v>
      </c>
      <c r="M592" s="21">
        <f>+J592-G592</f>
        <v>-111328.2194</v>
      </c>
      <c r="N592" s="21">
        <f>+J592-H592</f>
        <v>-70000</v>
      </c>
      <c r="O592" s="21">
        <f>+J592-I592</f>
        <v>-69823.600000000006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+'6.Gorcarakan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26200</v>
      </c>
      <c r="K609" s="160">
        <f t="shared" si="75"/>
        <v>26200</v>
      </c>
      <c r="L609" s="160">
        <f t="shared" si="75"/>
        <v>0</v>
      </c>
      <c r="M609" s="160">
        <f t="shared" si="75"/>
        <v>19187.48</v>
      </c>
      <c r="N609" s="160">
        <f t="shared" si="75"/>
        <v>6200</v>
      </c>
      <c r="O609" s="160">
        <f t="shared" si="75"/>
        <v>6682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26200</v>
      </c>
      <c r="K614" s="21">
        <f t="shared" si="76"/>
        <v>26200</v>
      </c>
      <c r="L614" s="21">
        <f t="shared" si="76"/>
        <v>0</v>
      </c>
      <c r="M614" s="21">
        <f t="shared" si="76"/>
        <v>19187.48</v>
      </c>
      <c r="N614" s="21">
        <f t="shared" si="76"/>
        <v>6200</v>
      </c>
      <c r="O614" s="21">
        <f t="shared" si="76"/>
        <v>6682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26200</v>
      </c>
      <c r="K615" s="21">
        <f>+'6.Gorcarakan ev tntesagitakan'!G613</f>
        <v>26200</v>
      </c>
      <c r="L615" s="21"/>
      <c r="M615" s="21">
        <f>+J615-G615</f>
        <v>19187.48</v>
      </c>
      <c r="N615" s="21">
        <f>+J615-H615</f>
        <v>6200</v>
      </c>
      <c r="O615" s="21">
        <f>+J615-I615</f>
        <v>6682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+'6.Gorcarakan ev tntesagitakan'!G631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+'6.Gorcarakan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+'6.Gorcarakan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+'6.Gorcarakan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830161.88399999996</v>
      </c>
      <c r="K637" s="160">
        <f t="shared" si="79"/>
        <v>830161.88399999996</v>
      </c>
      <c r="L637" s="160">
        <f t="shared" si="79"/>
        <v>0</v>
      </c>
      <c r="M637" s="160">
        <f t="shared" si="79"/>
        <v>174717.89100000003</v>
      </c>
      <c r="N637" s="160">
        <f t="shared" si="79"/>
        <v>67138.984000000055</v>
      </c>
      <c r="O637" s="160">
        <f t="shared" si="79"/>
        <v>56932.984000000055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783947.18400000001</v>
      </c>
      <c r="K639" s="160">
        <f t="shared" si="80"/>
        <v>783947.18400000001</v>
      </c>
      <c r="L639" s="160">
        <f t="shared" si="80"/>
        <v>0</v>
      </c>
      <c r="M639" s="160">
        <f t="shared" si="80"/>
        <v>174517.73100000003</v>
      </c>
      <c r="N639" s="160">
        <f t="shared" si="80"/>
        <v>80733.984000000055</v>
      </c>
      <c r="O639" s="160">
        <f t="shared" si="80"/>
        <v>64974.984000000055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783947.18400000001</v>
      </c>
      <c r="K641" s="21">
        <f t="shared" si="81"/>
        <v>783947.18400000001</v>
      </c>
      <c r="L641" s="21">
        <f t="shared" si="81"/>
        <v>0</v>
      </c>
      <c r="M641" s="21">
        <f t="shared" si="81"/>
        <v>174517.73100000003</v>
      </c>
      <c r="N641" s="21">
        <f t="shared" si="81"/>
        <v>80733.984000000055</v>
      </c>
      <c r="O641" s="21">
        <f t="shared" si="81"/>
        <v>64974.984000000055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783947.18400000001</v>
      </c>
      <c r="K642" s="21">
        <f>+'6.Gorcarakan ev tntesagitakan'!G640</f>
        <v>783947.18400000001</v>
      </c>
      <c r="L642" s="21"/>
      <c r="M642" s="21">
        <f>+J642-G642</f>
        <v>174517.73100000003</v>
      </c>
      <c r="N642" s="21">
        <f>+J642-H642</f>
        <v>80733.984000000055</v>
      </c>
      <c r="O642" s="21">
        <f>+J642-I642</f>
        <v>64974.984000000055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+'6.Gorcarakan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71677</v>
      </c>
      <c r="K706" s="160">
        <f t="shared" si="83"/>
        <v>71677</v>
      </c>
      <c r="L706" s="160">
        <f t="shared" si="83"/>
        <v>0</v>
      </c>
      <c r="M706" s="160">
        <f t="shared" si="83"/>
        <v>-6619.3989999999976</v>
      </c>
      <c r="N706" s="160">
        <f t="shared" si="83"/>
        <v>1267</v>
      </c>
      <c r="O706" s="160">
        <f t="shared" si="83"/>
        <v>9090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+'6.Gorcarakan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41370</v>
      </c>
      <c r="K725" s="160">
        <f t="shared" si="85"/>
        <v>41370</v>
      </c>
      <c r="L725" s="160">
        <f t="shared" si="85"/>
        <v>0</v>
      </c>
      <c r="M725" s="160">
        <f t="shared" si="85"/>
        <v>26999.055</v>
      </c>
      <c r="N725" s="160">
        <f t="shared" si="85"/>
        <v>720</v>
      </c>
      <c r="O725" s="160">
        <f t="shared" si="85"/>
        <v>8980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41370</v>
      </c>
      <c r="K727" s="21">
        <f t="shared" si="86"/>
        <v>41370</v>
      </c>
      <c r="L727" s="21">
        <f t="shared" si="86"/>
        <v>0</v>
      </c>
      <c r="M727" s="21">
        <f t="shared" si="86"/>
        <v>26999.055</v>
      </c>
      <c r="N727" s="21">
        <f t="shared" si="86"/>
        <v>720</v>
      </c>
      <c r="O727" s="21">
        <f t="shared" si="86"/>
        <v>8980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41370</v>
      </c>
      <c r="K729" s="21">
        <f>+'6.Gorcarakan ev tntesagitakan'!G727</f>
        <v>41370</v>
      </c>
      <c r="L729" s="21"/>
      <c r="M729" s="21">
        <f>+J729-G729</f>
        <v>26999.055</v>
      </c>
      <c r="N729" s="21">
        <f>+J729-H729</f>
        <v>720</v>
      </c>
      <c r="O729" s="21">
        <f>+J729-I729</f>
        <v>8980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+'6.Gorcarakan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+'6.Gorcarakan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+'6.Gorcarakan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+'6.Gorcarakan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+'6.Gorcarakan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+'6.Gorcarakan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+'6.Gorcarakan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+'6.Gorcarakan ev tntesagitakan'!H776</f>
        <v>346884.7</v>
      </c>
      <c r="L781" s="21">
        <f>+'6.Gorcarakan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2023-02-28T11:39:13Z</cp:lastPrinted>
  <dcterms:created xsi:type="dcterms:W3CDTF">2014-12-23T06:44:04Z</dcterms:created>
  <dcterms:modified xsi:type="dcterms:W3CDTF">2023-03-01T07:07:25Z</dcterms:modified>
</cp:coreProperties>
</file>