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0730" windowHeight="9600"/>
  </bookViews>
  <sheets>
    <sheet name=" ax. 13" sheetId="1" r:id="rId1"/>
  </sheets>
  <definedNames>
    <definedName name="_xlnm._FilterDatabase" localSheetId="0" hidden="1">' ax. 13'!#REF!</definedName>
    <definedName name="_xlnm.Print_Area" localSheetId="0">' ax. 13'!$A$1:$I$932</definedName>
    <definedName name="_xlnm.Print_Titles" localSheetId="0">' ax. 13'!$8:$8</definedName>
  </definedNames>
  <calcPr calcId="144525" fullCalcOnLoad="1"/>
</workbook>
</file>

<file path=xl/calcChain.xml><?xml version="1.0" encoding="utf-8"?>
<calcChain xmlns="http://schemas.openxmlformats.org/spreadsheetml/2006/main">
  <c r="G286" i="1" l="1"/>
  <c r="G288" i="1"/>
  <c r="G284" i="1"/>
  <c r="G255" i="1"/>
  <c r="G252" i="1" s="1"/>
  <c r="G246" i="1" s="1"/>
  <c r="H286" i="1"/>
  <c r="H288" i="1"/>
  <c r="H284" i="1"/>
  <c r="I284" i="1" s="1"/>
  <c r="H255" i="1"/>
  <c r="F286" i="1"/>
  <c r="F288" i="1"/>
  <c r="F284" i="1"/>
  <c r="F255" i="1"/>
  <c r="F252" i="1" s="1"/>
  <c r="F246" i="1" s="1"/>
  <c r="G294" i="1"/>
  <c r="G296" i="1"/>
  <c r="G299" i="1"/>
  <c r="G301" i="1"/>
  <c r="I301" i="1" s="1"/>
  <c r="G303" i="1"/>
  <c r="H294" i="1"/>
  <c r="H296" i="1"/>
  <c r="H299" i="1"/>
  <c r="H301" i="1"/>
  <c r="H303" i="1"/>
  <c r="F294" i="1"/>
  <c r="F296" i="1"/>
  <c r="F299" i="1"/>
  <c r="F301" i="1"/>
  <c r="F303" i="1"/>
  <c r="G14" i="1"/>
  <c r="G26" i="1"/>
  <c r="G24" i="1" s="1"/>
  <c r="G33" i="1"/>
  <c r="G57" i="1"/>
  <c r="G50" i="1" s="1"/>
  <c r="G96" i="1"/>
  <c r="G94" i="1" s="1"/>
  <c r="G90" i="1"/>
  <c r="G110" i="1"/>
  <c r="G197" i="1"/>
  <c r="G211" i="1"/>
  <c r="G149" i="1"/>
  <c r="G128" i="1" s="1"/>
  <c r="G251" i="1"/>
  <c r="G334" i="1"/>
  <c r="G245" i="1" s="1"/>
  <c r="G371" i="1"/>
  <c r="G406" i="1"/>
  <c r="G422" i="1"/>
  <c r="G438" i="1"/>
  <c r="G471" i="1"/>
  <c r="G492" i="1"/>
  <c r="G505" i="1"/>
  <c r="G457" i="1" s="1"/>
  <c r="G515" i="1"/>
  <c r="G563" i="1"/>
  <c r="G565" i="1"/>
  <c r="G562" i="1" s="1"/>
  <c r="G523" i="1"/>
  <c r="G522" i="1" s="1"/>
  <c r="G548" i="1"/>
  <c r="G550" i="1"/>
  <c r="I550" i="1" s="1"/>
  <c r="G536" i="1"/>
  <c r="G535" i="1"/>
  <c r="G604" i="1"/>
  <c r="G599" i="1" s="1"/>
  <c r="I599" i="1" s="1"/>
  <c r="G615" i="1"/>
  <c r="G628" i="1"/>
  <c r="G649" i="1"/>
  <c r="G645" i="1" s="1"/>
  <c r="G693" i="1"/>
  <c r="G657" i="1" s="1"/>
  <c r="I657" i="1" s="1"/>
  <c r="G752" i="1"/>
  <c r="G783" i="1"/>
  <c r="G767" i="1"/>
  <c r="I767" i="1" s="1"/>
  <c r="G811" i="1"/>
  <c r="G798" i="1" s="1"/>
  <c r="G822" i="1"/>
  <c r="G838" i="1"/>
  <c r="G856" i="1"/>
  <c r="G866" i="1"/>
  <c r="G915" i="1"/>
  <c r="G894" i="1"/>
  <c r="H14" i="1"/>
  <c r="H26" i="1"/>
  <c r="H33" i="1"/>
  <c r="H57" i="1"/>
  <c r="H96" i="1"/>
  <c r="H90" i="1"/>
  <c r="H110" i="1"/>
  <c r="I110" i="1" s="1"/>
  <c r="H197" i="1"/>
  <c r="H211" i="1"/>
  <c r="H149" i="1"/>
  <c r="H128" i="1"/>
  <c r="H251" i="1"/>
  <c r="H334" i="1"/>
  <c r="H245" i="1"/>
  <c r="H371" i="1"/>
  <c r="H406" i="1"/>
  <c r="H422" i="1"/>
  <c r="H438" i="1"/>
  <c r="H471" i="1"/>
  <c r="H492" i="1"/>
  <c r="H505" i="1"/>
  <c r="H515" i="1"/>
  <c r="H457" i="1"/>
  <c r="H563" i="1"/>
  <c r="H565" i="1"/>
  <c r="H562" i="1"/>
  <c r="H523" i="1"/>
  <c r="H522" i="1" s="1"/>
  <c r="H548" i="1"/>
  <c r="H550" i="1"/>
  <c r="H547" i="1" s="1"/>
  <c r="H367" i="1" s="1"/>
  <c r="H536" i="1"/>
  <c r="H535" i="1" s="1"/>
  <c r="H604" i="1"/>
  <c r="H599" i="1" s="1"/>
  <c r="H615" i="1"/>
  <c r="H628" i="1"/>
  <c r="H649" i="1"/>
  <c r="H693" i="1"/>
  <c r="H657" i="1"/>
  <c r="H752" i="1"/>
  <c r="H783" i="1"/>
  <c r="H767" i="1" s="1"/>
  <c r="H811" i="1"/>
  <c r="H798" i="1" s="1"/>
  <c r="H822" i="1"/>
  <c r="H838" i="1"/>
  <c r="H856" i="1"/>
  <c r="H866" i="1"/>
  <c r="H915" i="1"/>
  <c r="H894" i="1"/>
  <c r="F14" i="1"/>
  <c r="F26" i="1"/>
  <c r="F33" i="1"/>
  <c r="F57" i="1"/>
  <c r="F50" i="1" s="1"/>
  <c r="F90" i="1"/>
  <c r="F110" i="1"/>
  <c r="F197" i="1"/>
  <c r="F149" i="1" s="1"/>
  <c r="F128" i="1" s="1"/>
  <c r="F211" i="1"/>
  <c r="F251" i="1"/>
  <c r="F334" i="1"/>
  <c r="F371" i="1"/>
  <c r="F406" i="1"/>
  <c r="F422" i="1"/>
  <c r="F438" i="1"/>
  <c r="F471" i="1"/>
  <c r="F492" i="1"/>
  <c r="F505" i="1"/>
  <c r="F515" i="1"/>
  <c r="F563" i="1"/>
  <c r="F562" i="1" s="1"/>
  <c r="F565" i="1"/>
  <c r="F523" i="1"/>
  <c r="F522" i="1"/>
  <c r="F548" i="1"/>
  <c r="F547" i="1" s="1"/>
  <c r="F550" i="1"/>
  <c r="F536" i="1"/>
  <c r="F535" i="1"/>
  <c r="F604" i="1"/>
  <c r="F599" i="1"/>
  <c r="F615" i="1"/>
  <c r="F628" i="1"/>
  <c r="F649" i="1"/>
  <c r="F645" i="1"/>
  <c r="F693" i="1"/>
  <c r="F657" i="1" s="1"/>
  <c r="F752" i="1"/>
  <c r="F783" i="1"/>
  <c r="F767" i="1" s="1"/>
  <c r="F811" i="1"/>
  <c r="F798" i="1" s="1"/>
  <c r="F822" i="1"/>
  <c r="F838" i="1"/>
  <c r="F856" i="1"/>
  <c r="F866" i="1"/>
  <c r="F915" i="1"/>
  <c r="F894" i="1"/>
  <c r="G15" i="1"/>
  <c r="G34" i="1"/>
  <c r="I34" i="1" s="1"/>
  <c r="G44" i="1"/>
  <c r="I44" i="1" s="1"/>
  <c r="G51" i="1"/>
  <c r="G65" i="1"/>
  <c r="G70" i="1"/>
  <c r="I70" i="1" s="1"/>
  <c r="G75" i="1"/>
  <c r="G89" i="1"/>
  <c r="G100" i="1"/>
  <c r="G107" i="1"/>
  <c r="G129" i="1"/>
  <c r="G229" i="1"/>
  <c r="G239" i="1"/>
  <c r="G572" i="1"/>
  <c r="G577" i="1"/>
  <c r="G586" i="1"/>
  <c r="G591" i="1"/>
  <c r="G595" i="1"/>
  <c r="I595" i="1" s="1"/>
  <c r="G600" i="1"/>
  <c r="G625" i="1"/>
  <c r="G638" i="1"/>
  <c r="G643" i="1"/>
  <c r="G658" i="1"/>
  <c r="G719" i="1"/>
  <c r="G725" i="1"/>
  <c r="G730" i="1"/>
  <c r="G735" i="1"/>
  <c r="G740" i="1"/>
  <c r="G745" i="1"/>
  <c r="G753" i="1"/>
  <c r="G768" i="1"/>
  <c r="G799" i="1"/>
  <c r="G368" i="1"/>
  <c r="G929" i="1"/>
  <c r="H15" i="1"/>
  <c r="H11" i="1" s="1"/>
  <c r="H34" i="1"/>
  <c r="H44" i="1"/>
  <c r="H51" i="1"/>
  <c r="H65" i="1"/>
  <c r="H70" i="1"/>
  <c r="H75" i="1"/>
  <c r="H89" i="1"/>
  <c r="H100" i="1"/>
  <c r="I100" i="1" s="1"/>
  <c r="H107" i="1"/>
  <c r="H129" i="1"/>
  <c r="H229" i="1"/>
  <c r="H239" i="1"/>
  <c r="H572" i="1"/>
  <c r="H577" i="1"/>
  <c r="H586" i="1"/>
  <c r="H591" i="1"/>
  <c r="I591" i="1" s="1"/>
  <c r="H595" i="1"/>
  <c r="H600" i="1"/>
  <c r="H625" i="1"/>
  <c r="H638" i="1"/>
  <c r="H643" i="1"/>
  <c r="H658" i="1"/>
  <c r="H719" i="1"/>
  <c r="H725" i="1"/>
  <c r="H730" i="1"/>
  <c r="H735" i="1"/>
  <c r="H740" i="1"/>
  <c r="H745" i="1"/>
  <c r="H753" i="1"/>
  <c r="H768" i="1"/>
  <c r="H799" i="1"/>
  <c r="H368" i="1"/>
  <c r="F15" i="1"/>
  <c r="F34" i="1"/>
  <c r="F44" i="1"/>
  <c r="F51" i="1"/>
  <c r="F65" i="1"/>
  <c r="F70" i="1"/>
  <c r="F79" i="1"/>
  <c r="F75" i="1" s="1"/>
  <c r="F89" i="1"/>
  <c r="F100" i="1"/>
  <c r="F107" i="1"/>
  <c r="F129" i="1"/>
  <c r="F229" i="1"/>
  <c r="F239" i="1"/>
  <c r="F572" i="1"/>
  <c r="F577" i="1"/>
  <c r="F586" i="1"/>
  <c r="F591" i="1"/>
  <c r="F595" i="1"/>
  <c r="F600" i="1"/>
  <c r="F625" i="1"/>
  <c r="F638" i="1"/>
  <c r="F643" i="1"/>
  <c r="F658" i="1"/>
  <c r="F719" i="1"/>
  <c r="F725" i="1"/>
  <c r="F730" i="1"/>
  <c r="F735" i="1"/>
  <c r="F740" i="1"/>
  <c r="F745" i="1"/>
  <c r="F753" i="1"/>
  <c r="F768" i="1"/>
  <c r="F799" i="1"/>
  <c r="F368" i="1"/>
  <c r="F929" i="1" s="1"/>
  <c r="G13" i="1"/>
  <c r="G25" i="1"/>
  <c r="G32" i="1"/>
  <c r="G54" i="1"/>
  <c r="G49" i="1" s="1"/>
  <c r="G108" i="1"/>
  <c r="G152" i="1"/>
  <c r="G260" i="1"/>
  <c r="G262" i="1"/>
  <c r="G268" i="1"/>
  <c r="I268" i="1" s="1"/>
  <c r="G271" i="1"/>
  <c r="G278" i="1"/>
  <c r="G281" i="1"/>
  <c r="G258" i="1"/>
  <c r="G310" i="1"/>
  <c r="G338" i="1"/>
  <c r="G333" i="1" s="1"/>
  <c r="G344" i="1"/>
  <c r="G372" i="1"/>
  <c r="G383" i="1"/>
  <c r="G407" i="1"/>
  <c r="G421" i="1"/>
  <c r="G437" i="1"/>
  <c r="G460" i="1"/>
  <c r="G478" i="1"/>
  <c r="G487" i="1"/>
  <c r="G497" i="1"/>
  <c r="G502" i="1"/>
  <c r="G513" i="1"/>
  <c r="G456" i="1"/>
  <c r="G519" i="1"/>
  <c r="G518" i="1" s="1"/>
  <c r="G559" i="1"/>
  <c r="G558" i="1"/>
  <c r="G366" i="1" s="1"/>
  <c r="G616" i="1"/>
  <c r="G627" i="1"/>
  <c r="G651" i="1"/>
  <c r="G644" i="1" s="1"/>
  <c r="G685" i="1"/>
  <c r="G710" i="1"/>
  <c r="G659" i="1"/>
  <c r="I659" i="1" s="1"/>
  <c r="G760" i="1"/>
  <c r="G750" i="1" s="1"/>
  <c r="G776" i="1"/>
  <c r="G765" i="1"/>
  <c r="G806" i="1"/>
  <c r="I806" i="1" s="1"/>
  <c r="G829" i="1"/>
  <c r="G821" i="1"/>
  <c r="G836" i="1"/>
  <c r="G855" i="1"/>
  <c r="G865" i="1"/>
  <c r="G892" i="1"/>
  <c r="G914" i="1"/>
  <c r="H13" i="1"/>
  <c r="H25" i="1"/>
  <c r="H32" i="1"/>
  <c r="H54" i="1"/>
  <c r="H49" i="1" s="1"/>
  <c r="I49" i="1" s="1"/>
  <c r="H108" i="1"/>
  <c r="I108" i="1" s="1"/>
  <c r="H152" i="1"/>
  <c r="H148" i="1" s="1"/>
  <c r="H130" i="1" s="1"/>
  <c r="H260" i="1"/>
  <c r="H262" i="1"/>
  <c r="I262" i="1" s="1"/>
  <c r="H268" i="1"/>
  <c r="H271" i="1"/>
  <c r="H278" i="1"/>
  <c r="H281" i="1"/>
  <c r="H310" i="1"/>
  <c r="H338" i="1"/>
  <c r="H344" i="1"/>
  <c r="H333" i="1"/>
  <c r="H372" i="1"/>
  <c r="H383" i="1"/>
  <c r="H407" i="1"/>
  <c r="H421" i="1"/>
  <c r="H437" i="1"/>
  <c r="H460" i="1"/>
  <c r="H478" i="1"/>
  <c r="H456" i="1" s="1"/>
  <c r="H487" i="1"/>
  <c r="H497" i="1"/>
  <c r="H502" i="1"/>
  <c r="H513" i="1"/>
  <c r="H519" i="1"/>
  <c r="H518" i="1" s="1"/>
  <c r="H517" i="1" s="1"/>
  <c r="I517" i="1" s="1"/>
  <c r="H559" i="1"/>
  <c r="H558" i="1" s="1"/>
  <c r="I558" i="1" s="1"/>
  <c r="H616" i="1"/>
  <c r="H627" i="1"/>
  <c r="H651" i="1"/>
  <c r="H644" i="1" s="1"/>
  <c r="H685" i="1"/>
  <c r="H710" i="1"/>
  <c r="H659" i="1"/>
  <c r="H760" i="1"/>
  <c r="H750" i="1" s="1"/>
  <c r="H776" i="1"/>
  <c r="H765" i="1" s="1"/>
  <c r="H806" i="1"/>
  <c r="H797" i="1" s="1"/>
  <c r="H829" i="1"/>
  <c r="H821" i="1" s="1"/>
  <c r="H836" i="1"/>
  <c r="H855" i="1"/>
  <c r="H865" i="1"/>
  <c r="H892" i="1"/>
  <c r="H914" i="1"/>
  <c r="F13" i="1"/>
  <c r="F25" i="1"/>
  <c r="F24" i="1" s="1"/>
  <c r="F32" i="1"/>
  <c r="F54" i="1"/>
  <c r="F49" i="1"/>
  <c r="F108" i="1"/>
  <c r="F152" i="1"/>
  <c r="F148" i="1" s="1"/>
  <c r="F130" i="1" s="1"/>
  <c r="F260" i="1"/>
  <c r="F262" i="1"/>
  <c r="F268" i="1"/>
  <c r="F271" i="1"/>
  <c r="F278" i="1"/>
  <c r="F281" i="1"/>
  <c r="F310" i="1"/>
  <c r="F338" i="1"/>
  <c r="F344" i="1"/>
  <c r="F333" i="1" s="1"/>
  <c r="F372" i="1"/>
  <c r="F383" i="1"/>
  <c r="F407" i="1"/>
  <c r="F421" i="1"/>
  <c r="F437" i="1"/>
  <c r="F460" i="1"/>
  <c r="F478" i="1"/>
  <c r="F487" i="1"/>
  <c r="F497" i="1"/>
  <c r="F502" i="1"/>
  <c r="F501" i="1" s="1"/>
  <c r="F513" i="1"/>
  <c r="F519" i="1"/>
  <c r="F518" i="1"/>
  <c r="F559" i="1"/>
  <c r="F558" i="1" s="1"/>
  <c r="F557" i="1" s="1"/>
  <c r="F616" i="1"/>
  <c r="F627" i="1"/>
  <c r="F651" i="1"/>
  <c r="F644" i="1" s="1"/>
  <c r="F685" i="1"/>
  <c r="F710" i="1"/>
  <c r="F706" i="1" s="1"/>
  <c r="F760" i="1"/>
  <c r="F750" i="1"/>
  <c r="F776" i="1"/>
  <c r="F806" i="1"/>
  <c r="F797" i="1"/>
  <c r="F829" i="1"/>
  <c r="F821" i="1" s="1"/>
  <c r="F836" i="1"/>
  <c r="F855" i="1"/>
  <c r="F865" i="1"/>
  <c r="F892" i="1"/>
  <c r="F914" i="1"/>
  <c r="G12" i="1"/>
  <c r="G83" i="1"/>
  <c r="G76" i="1" s="1"/>
  <c r="G109" i="1"/>
  <c r="G228" i="1"/>
  <c r="G345" i="1"/>
  <c r="G335" i="1"/>
  <c r="G416" i="1"/>
  <c r="G432" i="1"/>
  <c r="G449" i="1"/>
  <c r="G529" i="1"/>
  <c r="G527" i="1" s="1"/>
  <c r="G526" i="1" s="1"/>
  <c r="G531" i="1"/>
  <c r="G533" i="1"/>
  <c r="G541" i="1"/>
  <c r="G539" i="1" s="1"/>
  <c r="G365" i="1" s="1"/>
  <c r="G543" i="1"/>
  <c r="G545" i="1"/>
  <c r="G626" i="1"/>
  <c r="G666" i="1"/>
  <c r="G674" i="1"/>
  <c r="G714" i="1"/>
  <c r="G706" i="1" s="1"/>
  <c r="G751" i="1"/>
  <c r="G766" i="1"/>
  <c r="G796" i="1"/>
  <c r="G837" i="1"/>
  <c r="G867" i="1"/>
  <c r="G893" i="1"/>
  <c r="H12" i="1"/>
  <c r="H83" i="1"/>
  <c r="H76" i="1"/>
  <c r="H109" i="1"/>
  <c r="H228" i="1"/>
  <c r="H345" i="1"/>
  <c r="H335" i="1" s="1"/>
  <c r="I335" i="1" s="1"/>
  <c r="H416" i="1"/>
  <c r="H432" i="1"/>
  <c r="H449" i="1"/>
  <c r="H529" i="1"/>
  <c r="H531" i="1"/>
  <c r="H533" i="1"/>
  <c r="H527" i="1" s="1"/>
  <c r="H541" i="1"/>
  <c r="H543" i="1"/>
  <c r="H545" i="1"/>
  <c r="H539" i="1" s="1"/>
  <c r="H626" i="1"/>
  <c r="H666" i="1"/>
  <c r="H674" i="1"/>
  <c r="H673" i="1" s="1"/>
  <c r="H714" i="1"/>
  <c r="H751" i="1"/>
  <c r="H766" i="1"/>
  <c r="H796" i="1"/>
  <c r="H837" i="1"/>
  <c r="H867" i="1"/>
  <c r="H893" i="1"/>
  <c r="F12" i="1"/>
  <c r="F83" i="1"/>
  <c r="F109" i="1"/>
  <c r="F228" i="1"/>
  <c r="F345" i="1"/>
  <c r="F335" i="1" s="1"/>
  <c r="F416" i="1"/>
  <c r="F432" i="1"/>
  <c r="F449" i="1"/>
  <c r="F529" i="1"/>
  <c r="F531" i="1"/>
  <c r="F533" i="1"/>
  <c r="F541" i="1"/>
  <c r="F543" i="1"/>
  <c r="F539" i="1" s="1"/>
  <c r="F538" i="1" s="1"/>
  <c r="F545" i="1"/>
  <c r="F626" i="1"/>
  <c r="F666" i="1"/>
  <c r="F664" i="1" s="1"/>
  <c r="F674" i="1"/>
  <c r="F714" i="1"/>
  <c r="F660" i="1"/>
  <c r="F751" i="1"/>
  <c r="F766" i="1"/>
  <c r="F796" i="1"/>
  <c r="F837" i="1"/>
  <c r="F867" i="1"/>
  <c r="F893" i="1"/>
  <c r="F36" i="1"/>
  <c r="F39" i="1"/>
  <c r="F31" i="1" s="1"/>
  <c r="F41" i="1"/>
  <c r="F46" i="1"/>
  <c r="F43" i="1"/>
  <c r="F53" i="1"/>
  <c r="F59" i="1"/>
  <c r="F62" i="1"/>
  <c r="F48" i="1"/>
  <c r="F67" i="1"/>
  <c r="F64" i="1" s="1"/>
  <c r="F72" i="1"/>
  <c r="F69" i="1"/>
  <c r="F78" i="1"/>
  <c r="F80" i="1"/>
  <c r="F86" i="1"/>
  <c r="F92" i="1"/>
  <c r="F94" i="1"/>
  <c r="F88" i="1"/>
  <c r="F102" i="1"/>
  <c r="F99" i="1" s="1"/>
  <c r="F104" i="1"/>
  <c r="F114" i="1"/>
  <c r="F113" i="1" s="1"/>
  <c r="F112" i="1" s="1"/>
  <c r="F119" i="1"/>
  <c r="F118" i="1"/>
  <c r="F117" i="1" s="1"/>
  <c r="F122" i="1"/>
  <c r="F134" i="1"/>
  <c r="F133" i="1" s="1"/>
  <c r="F132" i="1" s="1"/>
  <c r="F139" i="1"/>
  <c r="F138" i="1"/>
  <c r="F137" i="1"/>
  <c r="F144" i="1"/>
  <c r="F143" i="1" s="1"/>
  <c r="F142" i="1" s="1"/>
  <c r="F155" i="1"/>
  <c r="F154" i="1" s="1"/>
  <c r="F158" i="1"/>
  <c r="F160" i="1"/>
  <c r="F157" i="1" s="1"/>
  <c r="F162" i="1"/>
  <c r="F165" i="1"/>
  <c r="F167" i="1"/>
  <c r="F164" i="1" s="1"/>
  <c r="F170" i="1"/>
  <c r="F169" i="1" s="1"/>
  <c r="F173" i="1"/>
  <c r="F175" i="1"/>
  <c r="F177" i="1"/>
  <c r="F180" i="1"/>
  <c r="F179" i="1" s="1"/>
  <c r="F182" i="1"/>
  <c r="F185" i="1"/>
  <c r="F187" i="1"/>
  <c r="F184" i="1" s="1"/>
  <c r="F190" i="1"/>
  <c r="F192" i="1"/>
  <c r="F194" i="1"/>
  <c r="F189" i="1" s="1"/>
  <c r="F200" i="1"/>
  <c r="F202" i="1"/>
  <c r="F199" i="1"/>
  <c r="F196" i="1" s="1"/>
  <c r="F205" i="1"/>
  <c r="F204" i="1" s="1"/>
  <c r="F208" i="1"/>
  <c r="F207" i="1"/>
  <c r="F214" i="1"/>
  <c r="F213" i="1"/>
  <c r="F217" i="1"/>
  <c r="F216" i="1" s="1"/>
  <c r="F220" i="1"/>
  <c r="F219" i="1"/>
  <c r="F210" i="1" s="1"/>
  <c r="F222" i="1"/>
  <c r="F225" i="1"/>
  <c r="F231" i="1"/>
  <c r="F236" i="1"/>
  <c r="F227" i="1"/>
  <c r="F241" i="1"/>
  <c r="F238" i="1" s="1"/>
  <c r="F309" i="1"/>
  <c r="F327" i="1"/>
  <c r="F329" i="1"/>
  <c r="F337" i="1"/>
  <c r="F347" i="1"/>
  <c r="F349" i="1"/>
  <c r="F346" i="1"/>
  <c r="F352" i="1"/>
  <c r="F351" i="1" s="1"/>
  <c r="F355" i="1"/>
  <c r="F354" i="1"/>
  <c r="F357" i="1"/>
  <c r="F359" i="1"/>
  <c r="F361" i="1"/>
  <c r="F640" i="1"/>
  <c r="F637" i="1"/>
  <c r="F647" i="1"/>
  <c r="F642" i="1" s="1"/>
  <c r="F662" i="1"/>
  <c r="F704" i="1"/>
  <c r="F716" i="1"/>
  <c r="F720" i="1"/>
  <c r="F722" i="1"/>
  <c r="F718" i="1"/>
  <c r="F727" i="1"/>
  <c r="F724" i="1" s="1"/>
  <c r="F732" i="1"/>
  <c r="F729" i="1"/>
  <c r="F737" i="1"/>
  <c r="F734" i="1" s="1"/>
  <c r="F742" i="1"/>
  <c r="F739" i="1"/>
  <c r="F747" i="1"/>
  <c r="F744" i="1" s="1"/>
  <c r="F756" i="1"/>
  <c r="F755" i="1"/>
  <c r="F749" i="1" s="1"/>
  <c r="F759" i="1"/>
  <c r="F762" i="1"/>
  <c r="F772" i="1"/>
  <c r="F770" i="1" s="1"/>
  <c r="F790" i="1"/>
  <c r="F802" i="1"/>
  <c r="F801" i="1" s="1"/>
  <c r="F795" i="1" s="1"/>
  <c r="F805" i="1"/>
  <c r="F815" i="1"/>
  <c r="F825" i="1"/>
  <c r="F824" i="1" s="1"/>
  <c r="F820" i="1" s="1"/>
  <c r="F828" i="1"/>
  <c r="F832" i="1"/>
  <c r="F841" i="1"/>
  <c r="F840" i="1"/>
  <c r="F845" i="1"/>
  <c r="F843" i="1" s="1"/>
  <c r="F848" i="1"/>
  <c r="F847" i="1"/>
  <c r="F851" i="1"/>
  <c r="F859" i="1"/>
  <c r="F858" i="1"/>
  <c r="F862" i="1"/>
  <c r="F870" i="1"/>
  <c r="F869" i="1"/>
  <c r="F874" i="1"/>
  <c r="F873" i="1" s="1"/>
  <c r="F877" i="1"/>
  <c r="F881" i="1"/>
  <c r="F880" i="1" s="1"/>
  <c r="F864" i="1" s="1"/>
  <c r="F868" i="1" s="1"/>
  <c r="F885" i="1"/>
  <c r="F884" i="1" s="1"/>
  <c r="F888" i="1"/>
  <c r="F897" i="1"/>
  <c r="F896" i="1" s="1"/>
  <c r="F901" i="1"/>
  <c r="F900" i="1"/>
  <c r="F904" i="1"/>
  <c r="F903" i="1" s="1"/>
  <c r="F907" i="1"/>
  <c r="F906" i="1" s="1"/>
  <c r="F910" i="1"/>
  <c r="F918" i="1"/>
  <c r="F917" i="1" s="1"/>
  <c r="F913" i="1" s="1"/>
  <c r="F921" i="1"/>
  <c r="F374" i="1"/>
  <c r="F373" i="1" s="1"/>
  <c r="F370" i="1" s="1"/>
  <c r="F377" i="1"/>
  <c r="F379" i="1"/>
  <c r="F382" i="1"/>
  <c r="F388" i="1"/>
  <c r="F387" i="1" s="1"/>
  <c r="F386" i="1" s="1"/>
  <c r="F393" i="1"/>
  <c r="F392" i="1" s="1"/>
  <c r="F391" i="1" s="1"/>
  <c r="F395" i="1"/>
  <c r="F397" i="1"/>
  <c r="F402" i="1"/>
  <c r="F401" i="1" s="1"/>
  <c r="F399" i="1" s="1"/>
  <c r="F409" i="1"/>
  <c r="F408" i="1" s="1"/>
  <c r="F404" i="1" s="1"/>
  <c r="F413" i="1"/>
  <c r="F412" i="1"/>
  <c r="F418" i="1"/>
  <c r="F415" i="1" s="1"/>
  <c r="F424" i="1"/>
  <c r="F423" i="1" s="1"/>
  <c r="F428" i="1"/>
  <c r="F427" i="1" s="1"/>
  <c r="F420" i="1"/>
  <c r="F434" i="1"/>
  <c r="F431" i="1" s="1"/>
  <c r="F441" i="1"/>
  <c r="F440" i="1"/>
  <c r="F445" i="1"/>
  <c r="F444" i="1" s="1"/>
  <c r="F451" i="1"/>
  <c r="F448" i="1" s="1"/>
  <c r="F453" i="1"/>
  <c r="F477" i="1"/>
  <c r="F483" i="1"/>
  <c r="F482" i="1" s="1"/>
  <c r="F496" i="1"/>
  <c r="F509" i="1"/>
  <c r="F508" i="1" s="1"/>
  <c r="F512" i="1"/>
  <c r="F554" i="1"/>
  <c r="F553" i="1" s="1"/>
  <c r="F552" i="1" s="1"/>
  <c r="F567" i="1"/>
  <c r="F574" i="1"/>
  <c r="F571" i="1"/>
  <c r="F579" i="1"/>
  <c r="F581" i="1"/>
  <c r="F576" i="1" s="1"/>
  <c r="F583" i="1"/>
  <c r="F588" i="1"/>
  <c r="F585" i="1"/>
  <c r="F592" i="1"/>
  <c r="F590" i="1"/>
  <c r="F596" i="1"/>
  <c r="F594" i="1"/>
  <c r="F602" i="1"/>
  <c r="F598" i="1"/>
  <c r="F618" i="1"/>
  <c r="F620" i="1"/>
  <c r="F614" i="1" s="1"/>
  <c r="F622" i="1"/>
  <c r="F630" i="1"/>
  <c r="F632" i="1"/>
  <c r="H36" i="1"/>
  <c r="H39" i="1"/>
  <c r="H41" i="1"/>
  <c r="H31" i="1"/>
  <c r="G36" i="1"/>
  <c r="G39" i="1"/>
  <c r="G41" i="1"/>
  <c r="G31" i="1"/>
  <c r="G59" i="1"/>
  <c r="G53" i="1"/>
  <c r="G62" i="1"/>
  <c r="G48" i="1"/>
  <c r="G11" i="1"/>
  <c r="G46" i="1"/>
  <c r="G43" i="1"/>
  <c r="G67" i="1"/>
  <c r="G64" i="1" s="1"/>
  <c r="G72" i="1"/>
  <c r="G69" i="1"/>
  <c r="G78" i="1"/>
  <c r="G80" i="1"/>
  <c r="G82" i="1"/>
  <c r="G86" i="1"/>
  <c r="G74" i="1" s="1"/>
  <c r="G92" i="1"/>
  <c r="G88" i="1"/>
  <c r="G102" i="1"/>
  <c r="G99" i="1" s="1"/>
  <c r="I99" i="1" s="1"/>
  <c r="G104" i="1"/>
  <c r="G114" i="1"/>
  <c r="G113" i="1"/>
  <c r="G112" i="1"/>
  <c r="G119" i="1"/>
  <c r="G118" i="1"/>
  <c r="G117" i="1"/>
  <c r="G122" i="1"/>
  <c r="G134" i="1"/>
  <c r="G133" i="1" s="1"/>
  <c r="G132" i="1" s="1"/>
  <c r="G139" i="1"/>
  <c r="G138" i="1"/>
  <c r="G137" i="1" s="1"/>
  <c r="G144" i="1"/>
  <c r="G143" i="1" s="1"/>
  <c r="G142" i="1" s="1"/>
  <c r="G155" i="1"/>
  <c r="G154" i="1" s="1"/>
  <c r="G158" i="1"/>
  <c r="G160" i="1"/>
  <c r="G157" i="1" s="1"/>
  <c r="G151" i="1" s="1"/>
  <c r="G162" i="1"/>
  <c r="G165" i="1"/>
  <c r="G167" i="1"/>
  <c r="G164" i="1" s="1"/>
  <c r="G170" i="1"/>
  <c r="G169" i="1" s="1"/>
  <c r="G173" i="1"/>
  <c r="G172" i="1" s="1"/>
  <c r="G175" i="1"/>
  <c r="G177" i="1"/>
  <c r="G180" i="1"/>
  <c r="G182" i="1"/>
  <c r="G179" i="1" s="1"/>
  <c r="I179" i="1" s="1"/>
  <c r="G185" i="1"/>
  <c r="G187" i="1"/>
  <c r="G184" i="1"/>
  <c r="G190" i="1"/>
  <c r="G192" i="1"/>
  <c r="G194" i="1"/>
  <c r="G189" i="1"/>
  <c r="G200" i="1"/>
  <c r="G202" i="1"/>
  <c r="G199" i="1"/>
  <c r="G205" i="1"/>
  <c r="G204" i="1" s="1"/>
  <c r="G208" i="1"/>
  <c r="G207" i="1" s="1"/>
  <c r="G196" i="1"/>
  <c r="G214" i="1"/>
  <c r="G213" i="1"/>
  <c r="G217" i="1"/>
  <c r="G216" i="1"/>
  <c r="G220" i="1"/>
  <c r="G219" i="1"/>
  <c r="G222" i="1"/>
  <c r="G225" i="1"/>
  <c r="I225" i="1" s="1"/>
  <c r="G231" i="1"/>
  <c r="G236" i="1"/>
  <c r="G227" i="1"/>
  <c r="G241" i="1"/>
  <c r="G238" i="1" s="1"/>
  <c r="I238" i="1" s="1"/>
  <c r="G309" i="1"/>
  <c r="G329" i="1"/>
  <c r="G327" i="1"/>
  <c r="G337" i="1"/>
  <c r="G347" i="1"/>
  <c r="G349" i="1"/>
  <c r="G346" i="1"/>
  <c r="G352" i="1"/>
  <c r="G351" i="1" s="1"/>
  <c r="G355" i="1"/>
  <c r="G354" i="1"/>
  <c r="G357" i="1"/>
  <c r="G359" i="1"/>
  <c r="G361" i="1"/>
  <c r="G640" i="1"/>
  <c r="G637" i="1"/>
  <c r="G647" i="1"/>
  <c r="G642" i="1" s="1"/>
  <c r="G662" i="1"/>
  <c r="G664" i="1"/>
  <c r="G704" i="1"/>
  <c r="G716" i="1"/>
  <c r="G720" i="1"/>
  <c r="G722" i="1"/>
  <c r="G727" i="1"/>
  <c r="G724" i="1" s="1"/>
  <c r="I724" i="1" s="1"/>
  <c r="G732" i="1"/>
  <c r="G729" i="1"/>
  <c r="G737" i="1"/>
  <c r="G734" i="1" s="1"/>
  <c r="I734" i="1" s="1"/>
  <c r="G742" i="1"/>
  <c r="G739" i="1"/>
  <c r="G747" i="1"/>
  <c r="G744" i="1" s="1"/>
  <c r="I744" i="1" s="1"/>
  <c r="G756" i="1"/>
  <c r="G755" i="1"/>
  <c r="G759" i="1"/>
  <c r="G762" i="1"/>
  <c r="I762" i="1" s="1"/>
  <c r="G772" i="1"/>
  <c r="G770" i="1" s="1"/>
  <c r="G775" i="1"/>
  <c r="I775" i="1" s="1"/>
  <c r="G790" i="1"/>
  <c r="G802" i="1"/>
  <c r="G801" i="1"/>
  <c r="G815" i="1"/>
  <c r="G825" i="1"/>
  <c r="G824" i="1" s="1"/>
  <c r="G828" i="1"/>
  <c r="G820" i="1" s="1"/>
  <c r="G832" i="1"/>
  <c r="G841" i="1"/>
  <c r="G840" i="1"/>
  <c r="G835" i="1" s="1"/>
  <c r="G845" i="1"/>
  <c r="G843" i="1" s="1"/>
  <c r="G848" i="1"/>
  <c r="G847" i="1"/>
  <c r="G851" i="1"/>
  <c r="I851" i="1" s="1"/>
  <c r="G859" i="1"/>
  <c r="G858" i="1"/>
  <c r="G862" i="1"/>
  <c r="G870" i="1"/>
  <c r="G869" i="1"/>
  <c r="G874" i="1"/>
  <c r="G873" i="1" s="1"/>
  <c r="G877" i="1"/>
  <c r="G881" i="1"/>
  <c r="G880" i="1" s="1"/>
  <c r="G864" i="1" s="1"/>
  <c r="G868" i="1" s="1"/>
  <c r="G885" i="1"/>
  <c r="G884" i="1" s="1"/>
  <c r="G888" i="1"/>
  <c r="G897" i="1"/>
  <c r="G896" i="1" s="1"/>
  <c r="G901" i="1"/>
  <c r="G900" i="1" s="1"/>
  <c r="G904" i="1"/>
  <c r="G903" i="1" s="1"/>
  <c r="G907" i="1"/>
  <c r="G906" i="1" s="1"/>
  <c r="G910" i="1"/>
  <c r="G918" i="1"/>
  <c r="G917" i="1"/>
  <c r="G913" i="1" s="1"/>
  <c r="G921" i="1"/>
  <c r="G374" i="1"/>
  <c r="G377" i="1"/>
  <c r="G379" i="1"/>
  <c r="G382" i="1"/>
  <c r="G388" i="1"/>
  <c r="G387" i="1" s="1"/>
  <c r="G386" i="1" s="1"/>
  <c r="G393" i="1"/>
  <c r="G392" i="1" s="1"/>
  <c r="G391" i="1" s="1"/>
  <c r="G395" i="1"/>
  <c r="G397" i="1"/>
  <c r="G402" i="1"/>
  <c r="G401" i="1" s="1"/>
  <c r="G399" i="1" s="1"/>
  <c r="G409" i="1"/>
  <c r="G408" i="1"/>
  <c r="G404" i="1" s="1"/>
  <c r="G413" i="1"/>
  <c r="G412" i="1"/>
  <c r="G418" i="1"/>
  <c r="G415" i="1" s="1"/>
  <c r="G424" i="1"/>
  <c r="G423" i="1" s="1"/>
  <c r="G428" i="1"/>
  <c r="G427" i="1" s="1"/>
  <c r="G420" i="1"/>
  <c r="G434" i="1"/>
  <c r="G431" i="1" s="1"/>
  <c r="G441" i="1"/>
  <c r="G440" i="1"/>
  <c r="G445" i="1"/>
  <c r="G444" i="1" s="1"/>
  <c r="G451" i="1"/>
  <c r="G448" i="1" s="1"/>
  <c r="G453" i="1"/>
  <c r="G459" i="1"/>
  <c r="G477" i="1"/>
  <c r="G455" i="1" s="1"/>
  <c r="G458" i="1" s="1"/>
  <c r="G483" i="1"/>
  <c r="G482" i="1" s="1"/>
  <c r="G486" i="1"/>
  <c r="G496" i="1"/>
  <c r="G501" i="1"/>
  <c r="G509" i="1"/>
  <c r="G508" i="1" s="1"/>
  <c r="G512" i="1"/>
  <c r="G517" i="1"/>
  <c r="G554" i="1"/>
  <c r="G553" i="1" s="1"/>
  <c r="G552" i="1" s="1"/>
  <c r="G557" i="1"/>
  <c r="G567" i="1"/>
  <c r="I567" i="1" s="1"/>
  <c r="G574" i="1"/>
  <c r="G571" i="1"/>
  <c r="G579" i="1"/>
  <c r="G581" i="1"/>
  <c r="G583" i="1"/>
  <c r="G576" i="1"/>
  <c r="G588" i="1"/>
  <c r="G585" i="1" s="1"/>
  <c r="G592" i="1"/>
  <c r="G590" i="1"/>
  <c r="G596" i="1"/>
  <c r="G594" i="1" s="1"/>
  <c r="G602" i="1"/>
  <c r="G598" i="1"/>
  <c r="G618" i="1"/>
  <c r="G614" i="1" s="1"/>
  <c r="G620" i="1"/>
  <c r="G622" i="1"/>
  <c r="G630" i="1"/>
  <c r="G624" i="1" s="1"/>
  <c r="G632" i="1"/>
  <c r="H59" i="1"/>
  <c r="H62" i="1"/>
  <c r="H24" i="1"/>
  <c r="H46" i="1"/>
  <c r="H43" i="1" s="1"/>
  <c r="H67" i="1"/>
  <c r="H64" i="1" s="1"/>
  <c r="H72" i="1"/>
  <c r="I72" i="1" s="1"/>
  <c r="H69" i="1"/>
  <c r="I69" i="1" s="1"/>
  <c r="H78" i="1"/>
  <c r="H80" i="1"/>
  <c r="H82" i="1"/>
  <c r="H86" i="1"/>
  <c r="I86" i="1" s="1"/>
  <c r="H92" i="1"/>
  <c r="H94" i="1"/>
  <c r="I94" i="1" s="1"/>
  <c r="H88" i="1"/>
  <c r="I88" i="1" s="1"/>
  <c r="H102" i="1"/>
  <c r="H104" i="1"/>
  <c r="H99" i="1"/>
  <c r="H114" i="1"/>
  <c r="H119" i="1"/>
  <c r="H118" i="1" s="1"/>
  <c r="H122" i="1"/>
  <c r="H134" i="1"/>
  <c r="H133" i="1" s="1"/>
  <c r="H132" i="1" s="1"/>
  <c r="I132" i="1" s="1"/>
  <c r="H139" i="1"/>
  <c r="H138" i="1" s="1"/>
  <c r="H144" i="1"/>
  <c r="H143" i="1"/>
  <c r="H142" i="1" s="1"/>
  <c r="I142" i="1" s="1"/>
  <c r="H155" i="1"/>
  <c r="H154" i="1" s="1"/>
  <c r="H158" i="1"/>
  <c r="H160" i="1"/>
  <c r="I160" i="1" s="1"/>
  <c r="H162" i="1"/>
  <c r="H165" i="1"/>
  <c r="H167" i="1"/>
  <c r="H170" i="1"/>
  <c r="H169" i="1"/>
  <c r="H173" i="1"/>
  <c r="H175" i="1"/>
  <c r="H177" i="1"/>
  <c r="H172" i="1"/>
  <c r="H180" i="1"/>
  <c r="H179" i="1" s="1"/>
  <c r="H182" i="1"/>
  <c r="H185" i="1"/>
  <c r="H184" i="1" s="1"/>
  <c r="I184" i="1" s="1"/>
  <c r="H187" i="1"/>
  <c r="H190" i="1"/>
  <c r="H192" i="1"/>
  <c r="H194" i="1"/>
  <c r="H200" i="1"/>
  <c r="I200" i="1" s="1"/>
  <c r="H202" i="1"/>
  <c r="H205" i="1"/>
  <c r="H204" i="1"/>
  <c r="I204" i="1" s="1"/>
  <c r="H208" i="1"/>
  <c r="H214" i="1"/>
  <c r="H213" i="1"/>
  <c r="H217" i="1"/>
  <c r="H216" i="1" s="1"/>
  <c r="I216" i="1" s="1"/>
  <c r="H220" i="1"/>
  <c r="H219" i="1" s="1"/>
  <c r="I219" i="1" s="1"/>
  <c r="H222" i="1"/>
  <c r="H225" i="1"/>
  <c r="H231" i="1"/>
  <c r="H236" i="1"/>
  <c r="H227" i="1"/>
  <c r="I227" i="1" s="1"/>
  <c r="H241" i="1"/>
  <c r="H238" i="1" s="1"/>
  <c r="H309" i="1"/>
  <c r="I309" i="1" s="1"/>
  <c r="H327" i="1"/>
  <c r="H329" i="1"/>
  <c r="I329" i="1" s="1"/>
  <c r="H337" i="1"/>
  <c r="H347" i="1"/>
  <c r="H349" i="1"/>
  <c r="H346" i="1" s="1"/>
  <c r="H352" i="1"/>
  <c r="H351" i="1" s="1"/>
  <c r="H355" i="1"/>
  <c r="H354" i="1" s="1"/>
  <c r="I354" i="1" s="1"/>
  <c r="H357" i="1"/>
  <c r="H359" i="1"/>
  <c r="H361" i="1"/>
  <c r="I361" i="1" s="1"/>
  <c r="H640" i="1"/>
  <c r="H637" i="1" s="1"/>
  <c r="I637" i="1" s="1"/>
  <c r="H662" i="1"/>
  <c r="I662" i="1" s="1"/>
  <c r="H664" i="1"/>
  <c r="H704" i="1"/>
  <c r="H706" i="1"/>
  <c r="H716" i="1"/>
  <c r="I716" i="1" s="1"/>
  <c r="H720" i="1"/>
  <c r="H722" i="1"/>
  <c r="H718" i="1" s="1"/>
  <c r="H727" i="1"/>
  <c r="H724" i="1" s="1"/>
  <c r="H732" i="1"/>
  <c r="H729" i="1" s="1"/>
  <c r="I729" i="1" s="1"/>
  <c r="H737" i="1"/>
  <c r="H734" i="1" s="1"/>
  <c r="H742" i="1"/>
  <c r="I742" i="1" s="1"/>
  <c r="H739" i="1"/>
  <c r="I739" i="1" s="1"/>
  <c r="H747" i="1"/>
  <c r="H744" i="1" s="1"/>
  <c r="H756" i="1"/>
  <c r="H755" i="1"/>
  <c r="H749" i="1" s="1"/>
  <c r="H759" i="1"/>
  <c r="H762" i="1"/>
  <c r="H772" i="1"/>
  <c r="H770" i="1" s="1"/>
  <c r="I770" i="1" s="1"/>
  <c r="H775" i="1"/>
  <c r="H790" i="1"/>
  <c r="H802" i="1"/>
  <c r="H801" i="1" s="1"/>
  <c r="H805" i="1"/>
  <c r="H815" i="1"/>
  <c r="H825" i="1"/>
  <c r="H824" i="1"/>
  <c r="H828" i="1"/>
  <c r="I828" i="1" s="1"/>
  <c r="H832" i="1"/>
  <c r="H841" i="1"/>
  <c r="I841" i="1" s="1"/>
  <c r="H840" i="1"/>
  <c r="H845" i="1"/>
  <c r="H843" i="1" s="1"/>
  <c r="I843" i="1" s="1"/>
  <c r="H848" i="1"/>
  <c r="H847" i="1" s="1"/>
  <c r="I847" i="1" s="1"/>
  <c r="H851" i="1"/>
  <c r="H859" i="1"/>
  <c r="I859" i="1" s="1"/>
  <c r="H862" i="1"/>
  <c r="H870" i="1"/>
  <c r="H869" i="1"/>
  <c r="H864" i="1" s="1"/>
  <c r="I864" i="1" s="1"/>
  <c r="H874" i="1"/>
  <c r="H873" i="1" s="1"/>
  <c r="H877" i="1"/>
  <c r="H881" i="1"/>
  <c r="H880" i="1" s="1"/>
  <c r="I880" i="1" s="1"/>
  <c r="H885" i="1"/>
  <c r="H884" i="1"/>
  <c r="H888" i="1"/>
  <c r="H897" i="1"/>
  <c r="H896" i="1"/>
  <c r="I896" i="1" s="1"/>
  <c r="H901" i="1"/>
  <c r="H900" i="1" s="1"/>
  <c r="H904" i="1"/>
  <c r="H903" i="1"/>
  <c r="I903" i="1" s="1"/>
  <c r="H907" i="1"/>
  <c r="H906" i="1" s="1"/>
  <c r="I906" i="1" s="1"/>
  <c r="H910" i="1"/>
  <c r="H918" i="1"/>
  <c r="H917" i="1" s="1"/>
  <c r="H921" i="1"/>
  <c r="H374" i="1"/>
  <c r="H373" i="1" s="1"/>
  <c r="H377" i="1"/>
  <c r="H379" i="1"/>
  <c r="H382" i="1"/>
  <c r="H388" i="1"/>
  <c r="H387" i="1"/>
  <c r="I387" i="1" s="1"/>
  <c r="H386" i="1"/>
  <c r="I386" i="1" s="1"/>
  <c r="H393" i="1"/>
  <c r="H392" i="1" s="1"/>
  <c r="H391" i="1" s="1"/>
  <c r="I391" i="1" s="1"/>
  <c r="H395" i="1"/>
  <c r="I395" i="1" s="1"/>
  <c r="H397" i="1"/>
  <c r="I397" i="1" s="1"/>
  <c r="H402" i="1"/>
  <c r="H401" i="1"/>
  <c r="H399" i="1"/>
  <c r="H409" i="1"/>
  <c r="H408" i="1" s="1"/>
  <c r="I408" i="1" s="1"/>
  <c r="H413" i="1"/>
  <c r="H412" i="1" s="1"/>
  <c r="I412" i="1" s="1"/>
  <c r="H418" i="1"/>
  <c r="H415" i="1"/>
  <c r="H424" i="1"/>
  <c r="H423" i="1"/>
  <c r="H420" i="1" s="1"/>
  <c r="I420" i="1" s="1"/>
  <c r="H428" i="1"/>
  <c r="H427" i="1"/>
  <c r="H434" i="1"/>
  <c r="H431" i="1" s="1"/>
  <c r="H441" i="1"/>
  <c r="H440" i="1" s="1"/>
  <c r="H445" i="1"/>
  <c r="H444" i="1" s="1"/>
  <c r="H451" i="1"/>
  <c r="H448" i="1" s="1"/>
  <c r="I448" i="1" s="1"/>
  <c r="H453" i="1"/>
  <c r="H459" i="1"/>
  <c r="H477" i="1"/>
  <c r="I477" i="1" s="1"/>
  <c r="H483" i="1"/>
  <c r="H486" i="1"/>
  <c r="H496" i="1"/>
  <c r="H501" i="1"/>
  <c r="H509" i="1"/>
  <c r="H508" i="1"/>
  <c r="H512" i="1"/>
  <c r="H554" i="1"/>
  <c r="H553" i="1" s="1"/>
  <c r="H552" i="1"/>
  <c r="I552" i="1" s="1"/>
  <c r="H557" i="1"/>
  <c r="H567" i="1"/>
  <c r="H574" i="1"/>
  <c r="H571" i="1"/>
  <c r="I571" i="1" s="1"/>
  <c r="H579" i="1"/>
  <c r="I579" i="1" s="1"/>
  <c r="H581" i="1"/>
  <c r="H583" i="1"/>
  <c r="H588" i="1"/>
  <c r="H585" i="1" s="1"/>
  <c r="I585" i="1" s="1"/>
  <c r="H592" i="1"/>
  <c r="H590" i="1" s="1"/>
  <c r="I590" i="1" s="1"/>
  <c r="H596" i="1"/>
  <c r="H594" i="1" s="1"/>
  <c r="I594" i="1" s="1"/>
  <c r="H602" i="1"/>
  <c r="H598" i="1" s="1"/>
  <c r="I598" i="1" s="1"/>
  <c r="H618" i="1"/>
  <c r="H620" i="1"/>
  <c r="H622" i="1"/>
  <c r="H614" i="1" s="1"/>
  <c r="I614" i="1" s="1"/>
  <c r="H630" i="1"/>
  <c r="H632" i="1"/>
  <c r="H624" i="1"/>
  <c r="I624" i="1" s="1"/>
  <c r="G17" i="1"/>
  <c r="H17" i="1"/>
  <c r="I17" i="1" s="1"/>
  <c r="G20" i="1"/>
  <c r="I20" i="1" s="1"/>
  <c r="H20" i="1"/>
  <c r="G22" i="1"/>
  <c r="H22" i="1"/>
  <c r="I22" i="1" s="1"/>
  <c r="G28" i="1"/>
  <c r="H28" i="1"/>
  <c r="G878" i="1"/>
  <c r="H878" i="1"/>
  <c r="I56" i="1"/>
  <c r="I58" i="1"/>
  <c r="I884" i="1"/>
  <c r="I886" i="1"/>
  <c r="I887" i="1"/>
  <c r="I881" i="1"/>
  <c r="I882" i="1"/>
  <c r="I883" i="1"/>
  <c r="F878" i="1"/>
  <c r="I874" i="1"/>
  <c r="I875" i="1"/>
  <c r="I876" i="1"/>
  <c r="I873" i="1"/>
  <c r="I870" i="1"/>
  <c r="I871" i="1"/>
  <c r="I872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920" i="1"/>
  <c r="I919" i="1"/>
  <c r="I909" i="1"/>
  <c r="I908" i="1"/>
  <c r="I850" i="1"/>
  <c r="I849" i="1"/>
  <c r="I848" i="1"/>
  <c r="F754" i="1"/>
  <c r="I763" i="1"/>
  <c r="I757" i="1"/>
  <c r="I758" i="1"/>
  <c r="I560" i="1"/>
  <c r="I561" i="1"/>
  <c r="I562" i="1"/>
  <c r="I563" i="1"/>
  <c r="I564" i="1"/>
  <c r="I565" i="1"/>
  <c r="I566" i="1"/>
  <c r="I556" i="1"/>
  <c r="I555" i="1"/>
  <c r="I554" i="1"/>
  <c r="I551" i="1"/>
  <c r="I541" i="1"/>
  <c r="I542" i="1"/>
  <c r="I543" i="1"/>
  <c r="I544" i="1"/>
  <c r="I545" i="1"/>
  <c r="I546" i="1"/>
  <c r="I549" i="1"/>
  <c r="I535" i="1"/>
  <c r="I536" i="1"/>
  <c r="I537" i="1"/>
  <c r="I528" i="1"/>
  <c r="I529" i="1"/>
  <c r="I530" i="1"/>
  <c r="I531" i="1"/>
  <c r="I532" i="1"/>
  <c r="I533" i="1"/>
  <c r="I534" i="1"/>
  <c r="I521" i="1"/>
  <c r="I522" i="1"/>
  <c r="I523" i="1"/>
  <c r="I524" i="1"/>
  <c r="I525" i="1"/>
  <c r="I519" i="1"/>
  <c r="I520" i="1"/>
  <c r="I514" i="1"/>
  <c r="I515" i="1"/>
  <c r="I516" i="1"/>
  <c r="I509" i="1"/>
  <c r="I510" i="1"/>
  <c r="I511" i="1"/>
  <c r="I504" i="1"/>
  <c r="I505" i="1"/>
  <c r="I506" i="1"/>
  <c r="I507" i="1"/>
  <c r="I485" i="1"/>
  <c r="I484" i="1"/>
  <c r="I492" i="1"/>
  <c r="I493" i="1"/>
  <c r="I494" i="1"/>
  <c r="I495" i="1"/>
  <c r="I491" i="1"/>
  <c r="I473" i="1"/>
  <c r="I474" i="1"/>
  <c r="I475" i="1"/>
  <c r="I476" i="1"/>
  <c r="I462" i="1"/>
  <c r="I463" i="1"/>
  <c r="I464" i="1"/>
  <c r="I465" i="1"/>
  <c r="I466" i="1"/>
  <c r="I467" i="1"/>
  <c r="I468" i="1"/>
  <c r="I469" i="1"/>
  <c r="I470" i="1"/>
  <c r="I446" i="1"/>
  <c r="I447" i="1"/>
  <c r="I437" i="1"/>
  <c r="I438" i="1"/>
  <c r="I439" i="1"/>
  <c r="I442" i="1"/>
  <c r="I443" i="1"/>
  <c r="I445" i="1"/>
  <c r="I421" i="1"/>
  <c r="I422" i="1"/>
  <c r="I423" i="1"/>
  <c r="I424" i="1"/>
  <c r="I425" i="1"/>
  <c r="I426" i="1"/>
  <c r="I427" i="1"/>
  <c r="I428" i="1"/>
  <c r="I429" i="1"/>
  <c r="I430" i="1"/>
  <c r="I419" i="1"/>
  <c r="I417" i="1"/>
  <c r="I416" i="1"/>
  <c r="I415" i="1"/>
  <c r="I405" i="1"/>
  <c r="I406" i="1"/>
  <c r="I407" i="1"/>
  <c r="I410" i="1"/>
  <c r="I411" i="1"/>
  <c r="I414" i="1"/>
  <c r="I398" i="1"/>
  <c r="I394" i="1"/>
  <c r="I393" i="1"/>
  <c r="I389" i="1"/>
  <c r="I390" i="1"/>
  <c r="I388" i="1"/>
  <c r="I383" i="1"/>
  <c r="I384" i="1"/>
  <c r="I385" i="1"/>
  <c r="I371" i="1"/>
  <c r="I372" i="1"/>
  <c r="I374" i="1"/>
  <c r="I375" i="1"/>
  <c r="I376" i="1"/>
  <c r="I379" i="1"/>
  <c r="I380" i="1"/>
  <c r="I381" i="1"/>
  <c r="I709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4" i="1"/>
  <c r="I695" i="1"/>
  <c r="I696" i="1"/>
  <c r="I697" i="1"/>
  <c r="I698" i="1"/>
  <c r="I699" i="1"/>
  <c r="I700" i="1"/>
  <c r="I701" i="1"/>
  <c r="I702" i="1"/>
  <c r="I667" i="1"/>
  <c r="I668" i="1"/>
  <c r="I669" i="1"/>
  <c r="I670" i="1"/>
  <c r="I671" i="1"/>
  <c r="I672" i="1"/>
  <c r="I856" i="1"/>
  <c r="I807" i="1"/>
  <c r="I808" i="1"/>
  <c r="I809" i="1"/>
  <c r="I810" i="1"/>
  <c r="I812" i="1"/>
  <c r="I813" i="1"/>
  <c r="I814" i="1"/>
  <c r="I804" i="1"/>
  <c r="I802" i="1"/>
  <c r="I827" i="1"/>
  <c r="I825" i="1"/>
  <c r="I830" i="1"/>
  <c r="I831" i="1"/>
  <c r="I738" i="1"/>
  <c r="I737" i="1"/>
  <c r="I736" i="1"/>
  <c r="I735" i="1"/>
  <c r="I728" i="1"/>
  <c r="I726" i="1"/>
  <c r="I725" i="1"/>
  <c r="I721" i="1"/>
  <c r="I717" i="1"/>
  <c r="I626" i="1"/>
  <c r="I627" i="1"/>
  <c r="I628" i="1"/>
  <c r="I636" i="1"/>
  <c r="I635" i="1"/>
  <c r="I634" i="1"/>
  <c r="I633" i="1"/>
  <c r="I632" i="1"/>
  <c r="I631" i="1"/>
  <c r="I630" i="1"/>
  <c r="I629" i="1"/>
  <c r="I625" i="1"/>
  <c r="I597" i="1"/>
  <c r="I593" i="1"/>
  <c r="I592" i="1"/>
  <c r="I584" i="1"/>
  <c r="I583" i="1"/>
  <c r="I582" i="1"/>
  <c r="I581" i="1"/>
  <c r="I363" i="1"/>
  <c r="I341" i="1"/>
  <c r="I343" i="1"/>
  <c r="I344" i="1"/>
  <c r="I347" i="1"/>
  <c r="I348" i="1"/>
  <c r="I349" i="1"/>
  <c r="I350" i="1"/>
  <c r="I351" i="1"/>
  <c r="I353" i="1"/>
  <c r="I356" i="1"/>
  <c r="I357" i="1"/>
  <c r="I358" i="1"/>
  <c r="I259" i="1"/>
  <c r="I260" i="1"/>
  <c r="I261" i="1"/>
  <c r="I263" i="1"/>
  <c r="I264" i="1"/>
  <c r="I265" i="1"/>
  <c r="I266" i="1"/>
  <c r="I267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5" i="1"/>
  <c r="I286" i="1"/>
  <c r="I287" i="1"/>
  <c r="I288" i="1"/>
  <c r="I289" i="1"/>
  <c r="I292" i="1"/>
  <c r="I293" i="1"/>
  <c r="I294" i="1"/>
  <c r="I295" i="1"/>
  <c r="I296" i="1"/>
  <c r="I297" i="1"/>
  <c r="I298" i="1"/>
  <c r="I299" i="1"/>
  <c r="I300" i="1"/>
  <c r="I302" i="1"/>
  <c r="I303" i="1"/>
  <c r="I304" i="1"/>
  <c r="I305" i="1"/>
  <c r="I306" i="1"/>
  <c r="I307" i="1"/>
  <c r="I308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30" i="1"/>
  <c r="I331" i="1"/>
  <c r="I223" i="1"/>
  <c r="I197" i="1"/>
  <c r="I153" i="1"/>
  <c r="I154" i="1"/>
  <c r="I155" i="1"/>
  <c r="I156" i="1"/>
  <c r="I211" i="1"/>
  <c r="I212" i="1"/>
  <c r="I214" i="1"/>
  <c r="I215" i="1"/>
  <c r="I218" i="1"/>
  <c r="I220" i="1"/>
  <c r="I221" i="1"/>
  <c r="I198" i="1"/>
  <c r="I201" i="1"/>
  <c r="I202" i="1"/>
  <c r="I203" i="1"/>
  <c r="I205" i="1"/>
  <c r="I206" i="1"/>
  <c r="I209" i="1"/>
  <c r="I194" i="1"/>
  <c r="I195" i="1"/>
  <c r="I146" i="1"/>
  <c r="I145" i="1"/>
  <c r="I144" i="1"/>
  <c r="I141" i="1"/>
  <c r="I140" i="1"/>
  <c r="I139" i="1"/>
  <c r="I135" i="1"/>
  <c r="I136" i="1"/>
  <c r="I109" i="1"/>
  <c r="I122" i="1"/>
  <c r="I123" i="1"/>
  <c r="I124" i="1"/>
  <c r="I120" i="1"/>
  <c r="I115" i="1"/>
  <c r="I116" i="1"/>
  <c r="I52" i="1"/>
  <c r="I54" i="1"/>
  <c r="I55" i="1"/>
  <c r="I60" i="1"/>
  <c r="I63" i="1"/>
  <c r="I62" i="1"/>
  <c r="I40" i="1"/>
  <c r="I39" i="1"/>
  <c r="I97" i="1"/>
  <c r="I98" i="1"/>
  <c r="I12" i="1"/>
  <c r="I13" i="1"/>
  <c r="I14" i="1"/>
  <c r="I15" i="1"/>
  <c r="I16" i="1"/>
  <c r="I18" i="1"/>
  <c r="I19" i="1"/>
  <c r="I21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41" i="1"/>
  <c r="I42" i="1"/>
  <c r="I45" i="1"/>
  <c r="I47" i="1"/>
  <c r="I51" i="1"/>
  <c r="I59" i="1"/>
  <c r="I61" i="1"/>
  <c r="I64" i="1"/>
  <c r="I65" i="1"/>
  <c r="I66" i="1"/>
  <c r="I67" i="1"/>
  <c r="I68" i="1"/>
  <c r="I71" i="1"/>
  <c r="I73" i="1"/>
  <c r="I75" i="1"/>
  <c r="I76" i="1"/>
  <c r="I77" i="1"/>
  <c r="I78" i="1"/>
  <c r="I79" i="1"/>
  <c r="I80" i="1"/>
  <c r="I81" i="1"/>
  <c r="I83" i="1"/>
  <c r="I84" i="1"/>
  <c r="I85" i="1"/>
  <c r="I87" i="1"/>
  <c r="I89" i="1"/>
  <c r="I90" i="1"/>
  <c r="I91" i="1"/>
  <c r="I92" i="1"/>
  <c r="I93" i="1"/>
  <c r="I95" i="1"/>
  <c r="I96" i="1"/>
  <c r="I101" i="1"/>
  <c r="I102" i="1"/>
  <c r="I103" i="1"/>
  <c r="I104" i="1"/>
  <c r="I105" i="1"/>
  <c r="I107" i="1"/>
  <c r="I111" i="1"/>
  <c r="I121" i="1"/>
  <c r="I125" i="1"/>
  <c r="I126" i="1"/>
  <c r="I128" i="1"/>
  <c r="I129" i="1"/>
  <c r="I131" i="1"/>
  <c r="I149" i="1"/>
  <c r="I158" i="1"/>
  <c r="I159" i="1"/>
  <c r="I161" i="1"/>
  <c r="I162" i="1"/>
  <c r="I163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80" i="1"/>
  <c r="I181" i="1"/>
  <c r="I182" i="1"/>
  <c r="I183" i="1"/>
  <c r="I186" i="1"/>
  <c r="I187" i="1"/>
  <c r="I188" i="1"/>
  <c r="I190" i="1"/>
  <c r="I191" i="1"/>
  <c r="I193" i="1"/>
  <c r="I222" i="1"/>
  <c r="I224" i="1"/>
  <c r="I226" i="1"/>
  <c r="I228" i="1"/>
  <c r="I229" i="1"/>
  <c r="I230" i="1"/>
  <c r="I231" i="1"/>
  <c r="I232" i="1"/>
  <c r="I234" i="1"/>
  <c r="I235" i="1"/>
  <c r="I236" i="1"/>
  <c r="I237" i="1"/>
  <c r="I239" i="1"/>
  <c r="I240" i="1"/>
  <c r="I241" i="1"/>
  <c r="I242" i="1"/>
  <c r="I245" i="1"/>
  <c r="I247" i="1"/>
  <c r="I249" i="1"/>
  <c r="I251" i="1"/>
  <c r="I256" i="1"/>
  <c r="I333" i="1"/>
  <c r="I334" i="1"/>
  <c r="I337" i="1"/>
  <c r="I338" i="1"/>
  <c r="I339" i="1"/>
  <c r="I340" i="1"/>
  <c r="I359" i="1"/>
  <c r="I360" i="1"/>
  <c r="I362" i="1"/>
  <c r="I368" i="1"/>
  <c r="I369" i="1"/>
  <c r="I377" i="1"/>
  <c r="I378" i="1"/>
  <c r="I382" i="1"/>
  <c r="I396" i="1"/>
  <c r="I399" i="1"/>
  <c r="I400" i="1"/>
  <c r="I401" i="1"/>
  <c r="I402" i="1"/>
  <c r="I403" i="1"/>
  <c r="I431" i="1"/>
  <c r="I432" i="1"/>
  <c r="I433" i="1"/>
  <c r="I434" i="1"/>
  <c r="I435" i="1"/>
  <c r="I449" i="1"/>
  <c r="I450" i="1"/>
  <c r="I451" i="1"/>
  <c r="I452" i="1"/>
  <c r="I453" i="1"/>
  <c r="I454" i="1"/>
  <c r="I456" i="1"/>
  <c r="I457" i="1"/>
  <c r="I459" i="1"/>
  <c r="I460" i="1"/>
  <c r="I461" i="1"/>
  <c r="I471" i="1"/>
  <c r="I472" i="1"/>
  <c r="I478" i="1"/>
  <c r="I479" i="1"/>
  <c r="I480" i="1"/>
  <c r="I481" i="1"/>
  <c r="I486" i="1"/>
  <c r="I487" i="1"/>
  <c r="I488" i="1"/>
  <c r="I489" i="1"/>
  <c r="I490" i="1"/>
  <c r="I496" i="1"/>
  <c r="I497" i="1"/>
  <c r="I498" i="1"/>
  <c r="I499" i="1"/>
  <c r="I500" i="1"/>
  <c r="I501" i="1"/>
  <c r="I502" i="1"/>
  <c r="I503" i="1"/>
  <c r="I512" i="1"/>
  <c r="I513" i="1"/>
  <c r="I540" i="1"/>
  <c r="I557" i="1"/>
  <c r="I568" i="1"/>
  <c r="I569" i="1"/>
  <c r="I570" i="1"/>
  <c r="I572" i="1"/>
  <c r="I573" i="1"/>
  <c r="I574" i="1"/>
  <c r="I575" i="1"/>
  <c r="I577" i="1"/>
  <c r="I578" i="1"/>
  <c r="I580" i="1"/>
  <c r="I586" i="1"/>
  <c r="I587" i="1"/>
  <c r="I58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5" i="1"/>
  <c r="I616" i="1"/>
  <c r="I617" i="1"/>
  <c r="I618" i="1"/>
  <c r="I619" i="1"/>
  <c r="I620" i="1"/>
  <c r="I621" i="1"/>
  <c r="I622" i="1"/>
  <c r="I623" i="1"/>
  <c r="I638" i="1"/>
  <c r="I639" i="1"/>
  <c r="I640" i="1"/>
  <c r="I641" i="1"/>
  <c r="I643" i="1"/>
  <c r="I644" i="1"/>
  <c r="I646" i="1"/>
  <c r="I648" i="1"/>
  <c r="I649" i="1"/>
  <c r="I650" i="1"/>
  <c r="I651" i="1"/>
  <c r="I652" i="1"/>
  <c r="I653" i="1"/>
  <c r="I654" i="1"/>
  <c r="I655" i="1"/>
  <c r="I658" i="1"/>
  <c r="I661" i="1"/>
  <c r="I663" i="1"/>
  <c r="I664" i="1"/>
  <c r="I665" i="1"/>
  <c r="I666" i="1"/>
  <c r="I674" i="1"/>
  <c r="I703" i="1"/>
  <c r="I704" i="1"/>
  <c r="I705" i="1"/>
  <c r="I706" i="1"/>
  <c r="I707" i="1"/>
  <c r="I710" i="1"/>
  <c r="I714" i="1"/>
  <c r="I715" i="1"/>
  <c r="I719" i="1"/>
  <c r="I722" i="1"/>
  <c r="I723" i="1"/>
  <c r="I730" i="1"/>
  <c r="I731" i="1"/>
  <c r="I732" i="1"/>
  <c r="I733" i="1"/>
  <c r="I740" i="1"/>
  <c r="I741" i="1"/>
  <c r="I743" i="1"/>
  <c r="I745" i="1"/>
  <c r="I746" i="1"/>
  <c r="I748" i="1"/>
  <c r="I750" i="1"/>
  <c r="I751" i="1"/>
  <c r="I752" i="1"/>
  <c r="I753" i="1"/>
  <c r="I756" i="1"/>
  <c r="I759" i="1"/>
  <c r="I760" i="1"/>
  <c r="I761" i="1"/>
  <c r="I765" i="1"/>
  <c r="I766" i="1"/>
  <c r="I768" i="1"/>
  <c r="I771" i="1"/>
  <c r="I772" i="1"/>
  <c r="I773" i="1"/>
  <c r="I774" i="1"/>
  <c r="I776" i="1"/>
  <c r="I790" i="1"/>
  <c r="I791" i="1"/>
  <c r="I792" i="1"/>
  <c r="I793" i="1"/>
  <c r="I794" i="1"/>
  <c r="I796" i="1"/>
  <c r="I798" i="1"/>
  <c r="I799" i="1"/>
  <c r="I800" i="1"/>
  <c r="I801" i="1"/>
  <c r="I803" i="1"/>
  <c r="I811" i="1"/>
  <c r="I815" i="1"/>
  <c r="I816" i="1"/>
  <c r="I817" i="1"/>
  <c r="I818" i="1"/>
  <c r="I819" i="1"/>
  <c r="I821" i="1"/>
  <c r="I822" i="1"/>
  <c r="I823" i="1"/>
  <c r="I826" i="1"/>
  <c r="I829" i="1"/>
  <c r="I832" i="1"/>
  <c r="I833" i="1"/>
  <c r="I834" i="1"/>
  <c r="I836" i="1"/>
  <c r="I837" i="1"/>
  <c r="I838" i="1"/>
  <c r="I839" i="1"/>
  <c r="I842" i="1"/>
  <c r="I844" i="1"/>
  <c r="I845" i="1"/>
  <c r="I846" i="1"/>
  <c r="I852" i="1"/>
  <c r="I853" i="1"/>
  <c r="I855" i="1"/>
  <c r="I857" i="1"/>
  <c r="I860" i="1"/>
  <c r="I861" i="1"/>
  <c r="I862" i="1"/>
  <c r="I863" i="1"/>
  <c r="I865" i="1"/>
  <c r="I866" i="1"/>
  <c r="I867" i="1"/>
  <c r="I877" i="1"/>
  <c r="I878" i="1"/>
  <c r="I879" i="1"/>
  <c r="I888" i="1"/>
  <c r="I889" i="1"/>
  <c r="I890" i="1"/>
  <c r="I892" i="1"/>
  <c r="I893" i="1"/>
  <c r="I894" i="1"/>
  <c r="I895" i="1"/>
  <c r="I897" i="1"/>
  <c r="I898" i="1"/>
  <c r="I899" i="1"/>
  <c r="I900" i="1"/>
  <c r="I901" i="1"/>
  <c r="I902" i="1"/>
  <c r="I905" i="1"/>
  <c r="I910" i="1"/>
  <c r="I911" i="1"/>
  <c r="I912" i="1"/>
  <c r="I914" i="1"/>
  <c r="I915" i="1"/>
  <c r="I916" i="1"/>
  <c r="I921" i="1"/>
  <c r="I922" i="1"/>
  <c r="I923" i="1"/>
  <c r="I925" i="1"/>
  <c r="I11" i="1"/>
  <c r="F28" i="1"/>
  <c r="F17" i="1"/>
  <c r="F20" i="1"/>
  <c r="F22" i="1"/>
  <c r="I440" i="1" l="1"/>
  <c r="H436" i="1"/>
  <c r="H913" i="1"/>
  <c r="I913" i="1" s="1"/>
  <c r="I917" i="1"/>
  <c r="H342" i="1"/>
  <c r="I346" i="1"/>
  <c r="I43" i="1"/>
  <c r="H117" i="1"/>
  <c r="I117" i="1" s="1"/>
  <c r="I118" i="1"/>
  <c r="H526" i="1"/>
  <c r="I526" i="1" s="1"/>
  <c r="I527" i="1"/>
  <c r="H370" i="1"/>
  <c r="H137" i="1"/>
  <c r="I137" i="1" s="1"/>
  <c r="I138" i="1"/>
  <c r="F74" i="1"/>
  <c r="H538" i="1"/>
  <c r="I539" i="1"/>
  <c r="H754" i="1"/>
  <c r="I754" i="1" s="1"/>
  <c r="I718" i="1"/>
  <c r="H252" i="1"/>
  <c r="I255" i="1"/>
  <c r="I46" i="1"/>
  <c r="I134" i="1"/>
  <c r="H868" i="1"/>
  <c r="I868" i="1" s="1"/>
  <c r="H404" i="1"/>
  <c r="I404" i="1" s="1"/>
  <c r="H891" i="1"/>
  <c r="H820" i="1"/>
  <c r="I820" i="1" s="1"/>
  <c r="H210" i="1"/>
  <c r="I210" i="1" s="1"/>
  <c r="I213" i="1"/>
  <c r="G106" i="1"/>
  <c r="F11" i="1"/>
  <c r="F258" i="1"/>
  <c r="F254" i="1" s="1"/>
  <c r="F250" i="1" s="1"/>
  <c r="F244" i="1" s="1"/>
  <c r="F927" i="1" s="1"/>
  <c r="F517" i="1"/>
  <c r="H50" i="1"/>
  <c r="I50" i="1" s="1"/>
  <c r="H53" i="1"/>
  <c r="G547" i="1"/>
  <c r="F291" i="1"/>
  <c r="F290" i="1" s="1"/>
  <c r="F257" i="1"/>
  <c r="F253" i="1" s="1"/>
  <c r="F248" i="1" s="1"/>
  <c r="F243" i="1" s="1"/>
  <c r="G257" i="1"/>
  <c r="I904" i="1"/>
  <c r="I755" i="1"/>
  <c r="I747" i="1"/>
  <c r="I588" i="1"/>
  <c r="I518" i="1"/>
  <c r="I185" i="1"/>
  <c r="I133" i="1"/>
  <c r="I355" i="1"/>
  <c r="I392" i="1"/>
  <c r="I413" i="1"/>
  <c r="I409" i="1"/>
  <c r="I548" i="1"/>
  <c r="I553" i="1"/>
  <c r="I559" i="1"/>
  <c r="I444" i="1"/>
  <c r="H764" i="1"/>
  <c r="H199" i="1"/>
  <c r="H164" i="1"/>
  <c r="I164" i="1" s="1"/>
  <c r="G436" i="1"/>
  <c r="G854" i="1"/>
  <c r="G795" i="1"/>
  <c r="G764" i="1"/>
  <c r="G769" i="1" s="1"/>
  <c r="G718" i="1"/>
  <c r="I720" i="1"/>
  <c r="G673" i="1"/>
  <c r="G210" i="1"/>
  <c r="G147" i="1" s="1"/>
  <c r="F82" i="1"/>
  <c r="F76" i="1"/>
  <c r="H929" i="1"/>
  <c r="I929" i="1" s="1"/>
  <c r="F245" i="1"/>
  <c r="H645" i="1"/>
  <c r="I645" i="1" s="1"/>
  <c r="H647" i="1"/>
  <c r="H928" i="1"/>
  <c r="H291" i="1"/>
  <c r="H482" i="1"/>
  <c r="I483" i="1"/>
  <c r="F835" i="1"/>
  <c r="G797" i="1"/>
  <c r="I797" i="1" s="1"/>
  <c r="G805" i="1"/>
  <c r="I805" i="1" s="1"/>
  <c r="I547" i="1"/>
  <c r="I119" i="1"/>
  <c r="I907" i="1"/>
  <c r="I918" i="1"/>
  <c r="I869" i="1"/>
  <c r="H576" i="1"/>
  <c r="I576" i="1" s="1"/>
  <c r="H835" i="1"/>
  <c r="I835" i="1" s="1"/>
  <c r="H795" i="1"/>
  <c r="H656" i="1"/>
  <c r="H189" i="1"/>
  <c r="I189" i="1" s="1"/>
  <c r="H157" i="1"/>
  <c r="I157" i="1" s="1"/>
  <c r="H113" i="1"/>
  <c r="I114" i="1"/>
  <c r="H74" i="1"/>
  <c r="I74" i="1" s="1"/>
  <c r="I82" i="1"/>
  <c r="I840" i="1"/>
  <c r="I824" i="1"/>
  <c r="I192" i="1"/>
  <c r="I143" i="1"/>
  <c r="I345" i="1"/>
  <c r="I596" i="1"/>
  <c r="I693" i="1"/>
  <c r="I418" i="1"/>
  <c r="I441" i="1"/>
  <c r="I57" i="1"/>
  <c r="I508" i="1"/>
  <c r="H858" i="1"/>
  <c r="H207" i="1"/>
  <c r="I207" i="1" s="1"/>
  <c r="I208" i="1"/>
  <c r="G891" i="1"/>
  <c r="G342" i="1"/>
  <c r="G332" i="1" s="1"/>
  <c r="G336" i="1" s="1"/>
  <c r="F106" i="1"/>
  <c r="F656" i="1"/>
  <c r="H365" i="1"/>
  <c r="I365" i="1" s="1"/>
  <c r="F765" i="1"/>
  <c r="F775" i="1"/>
  <c r="F764" i="1" s="1"/>
  <c r="F769" i="1" s="1"/>
  <c r="F659" i="1"/>
  <c r="F673" i="1"/>
  <c r="F456" i="1"/>
  <c r="F459" i="1"/>
  <c r="F366" i="1"/>
  <c r="G148" i="1"/>
  <c r="I152" i="1"/>
  <c r="I217" i="1"/>
  <c r="I352" i="1"/>
  <c r="I727" i="1"/>
  <c r="I885" i="1"/>
  <c r="G373" i="1"/>
  <c r="G370" i="1" s="1"/>
  <c r="G749" i="1"/>
  <c r="G754" i="1" s="1"/>
  <c r="F624" i="1"/>
  <c r="F436" i="1"/>
  <c r="F854" i="1"/>
  <c r="F172" i="1"/>
  <c r="F151" i="1" s="1"/>
  <c r="F147" i="1" s="1"/>
  <c r="F527" i="1"/>
  <c r="F526" i="1" s="1"/>
  <c r="F365" i="1"/>
  <c r="H660" i="1"/>
  <c r="I660" i="1" s="1"/>
  <c r="G660" i="1"/>
  <c r="G926" i="1" s="1"/>
  <c r="H258" i="1"/>
  <c r="F457" i="1"/>
  <c r="F367" i="1" s="1"/>
  <c r="F486" i="1"/>
  <c r="F891" i="1"/>
  <c r="F342" i="1"/>
  <c r="F332" i="1" s="1"/>
  <c r="F336" i="1" s="1"/>
  <c r="H366" i="1"/>
  <c r="I366" i="1" s="1"/>
  <c r="G291" i="1"/>
  <c r="G290" i="1" s="1"/>
  <c r="F928" i="1" l="1"/>
  <c r="G150" i="1"/>
  <c r="G127" i="1"/>
  <c r="F150" i="1"/>
  <c r="F127" i="1"/>
  <c r="G656" i="1"/>
  <c r="I656" i="1" s="1"/>
  <c r="I673" i="1"/>
  <c r="H246" i="1"/>
  <c r="I252" i="1"/>
  <c r="I749" i="1"/>
  <c r="I370" i="1"/>
  <c r="G364" i="1"/>
  <c r="F455" i="1"/>
  <c r="H112" i="1"/>
  <c r="I113" i="1"/>
  <c r="I795" i="1"/>
  <c r="H642" i="1"/>
  <c r="I642" i="1" s="1"/>
  <c r="I647" i="1"/>
  <c r="F926" i="1"/>
  <c r="F924" i="1" s="1"/>
  <c r="H196" i="1"/>
  <c r="I196" i="1" s="1"/>
  <c r="I199" i="1"/>
  <c r="G254" i="1"/>
  <c r="G250" i="1" s="1"/>
  <c r="G244" i="1" s="1"/>
  <c r="H254" i="1"/>
  <c r="I258" i="1"/>
  <c r="H854" i="1"/>
  <c r="I854" i="1" s="1"/>
  <c r="I858" i="1"/>
  <c r="I482" i="1"/>
  <c r="H455" i="1"/>
  <c r="H364" i="1" s="1"/>
  <c r="I364" i="1" s="1"/>
  <c r="H257" i="1"/>
  <c r="G538" i="1"/>
  <c r="I538" i="1" s="1"/>
  <c r="G367" i="1"/>
  <c r="I891" i="1"/>
  <c r="H332" i="1"/>
  <c r="I342" i="1"/>
  <c r="I436" i="1"/>
  <c r="G130" i="1"/>
  <c r="I148" i="1"/>
  <c r="H290" i="1"/>
  <c r="I290" i="1" s="1"/>
  <c r="I291" i="1"/>
  <c r="H151" i="1"/>
  <c r="H769" i="1"/>
  <c r="I769" i="1" s="1"/>
  <c r="I764" i="1"/>
  <c r="G253" i="1"/>
  <c r="G248" i="1" s="1"/>
  <c r="G243" i="1" s="1"/>
  <c r="I53" i="1"/>
  <c r="H48" i="1"/>
  <c r="I373" i="1"/>
  <c r="I48" i="1" l="1"/>
  <c r="G9" i="1"/>
  <c r="I151" i="1"/>
  <c r="H147" i="1"/>
  <c r="I130" i="1"/>
  <c r="G927" i="1"/>
  <c r="H336" i="1"/>
  <c r="I336" i="1" s="1"/>
  <c r="I332" i="1"/>
  <c r="H253" i="1"/>
  <c r="I257" i="1"/>
  <c r="I112" i="1"/>
  <c r="H106" i="1"/>
  <c r="I106" i="1" s="1"/>
  <c r="I246" i="1"/>
  <c r="H926" i="1"/>
  <c r="G928" i="1"/>
  <c r="I928" i="1" s="1"/>
  <c r="I367" i="1"/>
  <c r="H250" i="1"/>
  <c r="I254" i="1"/>
  <c r="I455" i="1"/>
  <c r="H458" i="1"/>
  <c r="I458" i="1" s="1"/>
  <c r="F458" i="1"/>
  <c r="F364" i="1"/>
  <c r="F9" i="1" s="1"/>
  <c r="I926" i="1" l="1"/>
  <c r="H244" i="1"/>
  <c r="I250" i="1"/>
  <c r="H248" i="1"/>
  <c r="I253" i="1"/>
  <c r="G924" i="1"/>
  <c r="H150" i="1"/>
  <c r="I150" i="1" s="1"/>
  <c r="I147" i="1"/>
  <c r="H127" i="1"/>
  <c r="I127" i="1" s="1"/>
  <c r="I244" i="1" l="1"/>
  <c r="H927" i="1"/>
  <c r="H243" i="1"/>
  <c r="I248" i="1"/>
  <c r="I243" i="1" l="1"/>
  <c r="H9" i="1"/>
  <c r="I9" i="1" s="1"/>
  <c r="I927" i="1"/>
  <c r="H924" i="1"/>
  <c r="I924" i="1" s="1"/>
</calcChain>
</file>

<file path=xl/sharedStrings.xml><?xml version="1.0" encoding="utf-8"?>
<sst xmlns="http://schemas.openxmlformats.org/spreadsheetml/2006/main" count="1389" uniqueCount="408">
  <si>
    <t>ՀՀ կառավարությանն առընթեր ազգային անվտանգության ծառայության նախագծահետազոտական աշխատանքներ</t>
  </si>
  <si>
    <t>Երևանի օլիմպիական հերթափոխի պետական մարզական քոլեջի հանրակացարանային նոր մասնաշենքի  կառուցման նախագծանախահաշվային փաստաթղթերի մշակում և փործաքննություն</t>
  </si>
  <si>
    <t>ք.Աշտարակի մարզադպրոցի ավարտման համար լրացուցիչ աշխատանքների նախագծային և շինարարական աշխատանքներ</t>
  </si>
  <si>
    <t>Էջմիածին քաղաքի նոր մարզադպրոցի կառուցում</t>
  </si>
  <si>
    <t>Չարենցավանի մարզադպրոց /նոր մասնաշենք/</t>
  </si>
  <si>
    <t>Երևանի օլիմպիական հերթափոխի պետական մարզական քոլեջի հանրակացարանային մասնաշենքի փլուզված հատվածամասի վերակառուցման նախագծային և շինարարական աշխատանքներ</t>
  </si>
  <si>
    <t>«Տորք Անգեղ» մարզական միության շենքի վերակառուցում</t>
  </si>
  <si>
    <t>Կապան քաղաքի Դավիթ Համբարձումյանի անվան մանկապատանեկան մարզադպրոցի մարզադահլիճի հիմնանորոգում (տախտակից կառուցված հատակի փոխարինում պոլեուրետային ծածկույթով)</t>
  </si>
  <si>
    <t>ՀՀ ոստիկանության ԱՎՎ Մալաթիայի անձնագրային բաժանմունքի վարչական շենքի տեխնիկական հսկողության ծառայություններ</t>
  </si>
  <si>
    <t>ՀՀ ոստիկանության ԱՎՎ Կոտայքի անձնագրային բաժանմունքի վարչական շենքի տեխնիկական հսկողության ծառայություններ</t>
  </si>
  <si>
    <t>ՀՀ ոստիկանության ԱՎՎ Թալինի անձնագրային խմբի վարչական շենքի տեխնիկական հսկողության ծառայություններ</t>
  </si>
  <si>
    <t>ՀՀ ոստիկանության ԱՎՎ Վանաձոր քաղաքի Բազումի անձնագրային բաժանմունքի վարչական շենքի ձեռքբերում</t>
  </si>
  <si>
    <t>1. Թունելների հիմնանորոգում</t>
  </si>
  <si>
    <t>ՀՀ տարածքային կառավարման եվ արտակարգ իրավիճակների նախարարության նոր համալիրի վերակառուցման աշխատանքներ</t>
  </si>
  <si>
    <t>Պետական ծառայողներին մատչելի բնակարաններով ապահովման ծրագիր</t>
  </si>
  <si>
    <t>Երևանի թիվ 22 հիմնական դպրոցի հիմնանորոգում</t>
  </si>
  <si>
    <t>Հավելված N 1</t>
  </si>
  <si>
    <t>Աղյուսակ N 13</t>
  </si>
  <si>
    <t>Հաշվետվություն</t>
  </si>
  <si>
    <t>Հազար դրամ</t>
  </si>
  <si>
    <t>Բաժին</t>
  </si>
  <si>
    <t>Խումբ</t>
  </si>
  <si>
    <t>-ոչ ֆինանսական ակտիվների գծով այլ ծախսեր</t>
  </si>
  <si>
    <t>Դաս</t>
  </si>
  <si>
    <t>Ծրագիր</t>
  </si>
  <si>
    <t>Փրկարար ծառայության համակարգի ստորաբաժանումների պահպանում</t>
  </si>
  <si>
    <t>Նյութական ռեսուրսների ՀՀ պետական պահուստի ձևավորում և պահպանում</t>
  </si>
  <si>
    <t>Պետական պահուստի նյութական արժեքների թարմացման, փոխարինման, փոխառման և ապաամրագրման գործառնությունների իրականացում</t>
  </si>
  <si>
    <t>Հարկային ծառայության մարմնի համակարգի և մաքսային ծառայության նյութական խրախուսման և համակարգի զարգացման ֆոնդ</t>
  </si>
  <si>
    <t>Արփա-Սևան N 2 թունելում առանձին վթարային հատվածների հիմնանորոգման համար նախագծանախահաշվային     փաստաթղթերի կազմման աշխատանքներ</t>
  </si>
  <si>
    <t>ՀՀ ԿԱՌԱՎԱՐՈՒԹՅԱՆՆ ԱՌԸՆԹԵՐ ՔԱՂԱՔԱՑԻԱԿԱՆ ԱՎԻԱՑԻԱՅԻ ԳԼԽԱՎՈՐ ՎԱՐՉՈՒԹՅՈՒՆ</t>
  </si>
  <si>
    <t>Գործադիր իշխանության, պետական կառավարման հանրապետական և տարածքային կառավարման մարմինների պահպանում արտաբյուջետային միջոցների հաշվին</t>
  </si>
  <si>
    <t>ՀՀ քննչական կոմիտեի պահուստային ֆոնդ</t>
  </si>
  <si>
    <t xml:space="preserve"> Ծրագրերի և կատարողների անվանումները  </t>
  </si>
  <si>
    <t xml:space="preserve">Փաստ                                                                                                                                                                                                    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</si>
  <si>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</si>
  <si>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 xml:space="preserve">ԸՆԴԱՄԵՆԸ </t>
  </si>
  <si>
    <t xml:space="preserve"> ՀՀ ՆԱԽԱԳԱՀԻ ԱՇԽԱՏԱԿԱԶՄ </t>
  </si>
  <si>
    <t xml:space="preserve">  -շենքերի և շինությունների շինարարություն </t>
  </si>
  <si>
    <t xml:space="preserve">  -շենքերի և շինությունների կապիտալ վերանորոգում </t>
  </si>
  <si>
    <t xml:space="preserve">  -ոչ ֆինանսական ակտիվների գծով այլ ծախսեր </t>
  </si>
  <si>
    <t>01</t>
  </si>
  <si>
    <t>06</t>
  </si>
  <si>
    <t>Վարչական օբյեկտների շինարարություն</t>
  </si>
  <si>
    <t>07</t>
  </si>
  <si>
    <t xml:space="preserve">Վարչական օբյեկտների հիմնանորոգում </t>
  </si>
  <si>
    <t>11</t>
  </si>
  <si>
    <t>ՀՀ կառավարության պահուստային ֆոնդ</t>
  </si>
  <si>
    <t>ՀՀ ԱԶԳԱՅԻՆ ԺՈՂՈՎ</t>
  </si>
  <si>
    <t xml:space="preserve"> -նախագծահետազոտական,  գեոդեզիա-քարտեզագրական աշխատանքներ</t>
  </si>
  <si>
    <t>Վարչական օբյեկտների հիմնանորոգում</t>
  </si>
  <si>
    <t>ՀՀ  ԿԱՌԱՎԱՐՈՒԹՅԱՆ  ԱՇԽԱՏԱԿԱԶՄ</t>
  </si>
  <si>
    <t xml:space="preserve">Վարչական օբյեկտների հիմնանորոգում                                                          </t>
  </si>
  <si>
    <t>ՀՀ ՍԱՀՄԱՆԱԴՐԱԿԱՆ ԴԱՏԱՐԱՆ</t>
  </si>
  <si>
    <t>03</t>
  </si>
  <si>
    <t>08</t>
  </si>
  <si>
    <t>ՀՀ ԱՐԴԱՐԱԴԱՏՈՒԹՅԱՆ ՆԱԽԱՐԱՐՈՒԹՅՈՒՆ</t>
  </si>
  <si>
    <t>Գործադիր իշխանության, պետական կառավարման հանրապետական և տարածքային կառավարման մարմինների կարողությունների զարգացում (նախարարությունների աշխատակազմների մասով)</t>
  </si>
  <si>
    <t>05</t>
  </si>
  <si>
    <t xml:space="preserve">  Քրեակատարողական համակարգի պահպանում</t>
  </si>
  <si>
    <t xml:space="preserve">  -շենքերի և շինությունների շինարարություն, որից</t>
  </si>
  <si>
    <t>&lt;&lt;Արմավիր&gt;&gt; նոր քրեակատարողական հիմնարկի կառուցում</t>
  </si>
  <si>
    <t>ՀՀ  ԱՐՏԱՔԻՆ ԳՈՐԾԵՐԻ ՆԱԽԱՐԱՐՈՒԹՅՈՒՆ</t>
  </si>
  <si>
    <t>09</t>
  </si>
  <si>
    <t xml:space="preserve"> Դեսպանության շենքերի գնում </t>
  </si>
  <si>
    <t xml:space="preserve">  -նախագծահետազոտական,  գեոդեզիա-քարտեզագրական աշխատանքներ </t>
  </si>
  <si>
    <t>04</t>
  </si>
  <si>
    <t>02</t>
  </si>
  <si>
    <t>Ոռոգման համակարգերի հիմնանորոգում</t>
  </si>
  <si>
    <t>այդ թվում`</t>
  </si>
  <si>
    <t>ՀՀ ԿՐԹՈՒԹՅԱՆ ԵՎ ԳԻՏՈՒԹՅԱՆ  ՆԱԽԱՐԱՐՈՒԹՅՈՒՆ</t>
  </si>
  <si>
    <t>ՀՀ ՄՇԱԿՈՒՅԹԻ ՆԱԽԱՐԱՐՈՒԹՅՈՒՆ</t>
  </si>
  <si>
    <t>որից`</t>
  </si>
  <si>
    <t>ՀՀ Արագածոտնի մարզ</t>
  </si>
  <si>
    <t>գ. Ոսկեվազ Սբ. Հովհաննես եկեղեցի</t>
  </si>
  <si>
    <t>գ. Իրինդ Սբ. Աստվածածին եկեղեցի</t>
  </si>
  <si>
    <t>ՀՀ Լոռու մարզ</t>
  </si>
  <si>
    <t>ՀՀ Կոտայքի մարզ</t>
  </si>
  <si>
    <t>ՀՀ Սյունիքի մարզ</t>
  </si>
  <si>
    <t>ՀՀ Տավուշի  մարզ</t>
  </si>
  <si>
    <t xml:space="preserve"> Գործադիր իշխանության, պետական կառավարման հանրապետական և տարածքային կառավարման մարմինների կարողությունների զարգացում (նախարարությունների աշխատակազմների մասով)</t>
  </si>
  <si>
    <t xml:space="preserve">ՀՀ  ՏՐԱՆՍՊՈՐՏԻ ԵՎ ԿԱՊԻ  ՆԱԽԱՐԱՐՈՒԹՅՈՒՆ      </t>
  </si>
  <si>
    <t>1. Ճանապարհների հիմնանորոգում,</t>
  </si>
  <si>
    <t>1.1 Միջպետական նշանակության ա/ճանապարհներ,</t>
  </si>
  <si>
    <t xml:space="preserve"> այդ թվում`</t>
  </si>
  <si>
    <t>ՀՀ ՔԱՂԱՔԱՇԻՆՈՒԹՅԱՆ ՆԱԽԱՐԱՐՈՒԹՅՈՒՆ</t>
  </si>
  <si>
    <t>Երևան քաղաք</t>
  </si>
  <si>
    <t>ՀՀ Արարատի մարզ</t>
  </si>
  <si>
    <t>ՀՀ Արմավիրի մարզ</t>
  </si>
  <si>
    <t>ՀՀ Գեղարքունիքի մարզ</t>
  </si>
  <si>
    <t>ՀՀ Շիրակի մարզ</t>
  </si>
  <si>
    <t xml:space="preserve">  Կրթական օբյեկտների հիմնանորոգում</t>
  </si>
  <si>
    <t xml:space="preserve"> Միջին մասնագիտական ուսումնական հաստատությունների հիմնանորոգում</t>
  </si>
  <si>
    <t xml:space="preserve"> Մարզական օբյեկտների շինարարություն</t>
  </si>
  <si>
    <t xml:space="preserve"> Մարզական օբյեկտների հիմնանորոգում</t>
  </si>
  <si>
    <t>10</t>
  </si>
  <si>
    <t>ՀՀ ԱՇԽԱՏԱՆՔԻ ԵՎ ՍՈՑԻԱԼԱԿԱՆ ՀԱՐՑԵՐԻ ՆԱԽԱՐԱՐՈԻԹՅՈՒՆ</t>
  </si>
  <si>
    <t>Հաշմանդամներին սայլակներով և լսողական սարքերով ապահովում</t>
  </si>
  <si>
    <t>ՀՀ ԿԱՌԱՎԱՐՈՒԹՅԱՆՆ ԱՌԸՆԹԵՐ ԱՆՇԱՐԺ ԳՈՒՅՔԻ ԿԱԴԱՍՏՐԻ ՊԵՏԱԿԱՆ ԿՈՄԻՏԵ</t>
  </si>
  <si>
    <t>ՀՀ կառավարությանն առընթեր անշարժ գույքի կադաստրի պետական կոմիտեի ստորաբաժանումների կողմից մատուցվող ծառայություններից ստացվող եկամուտների հաշվին կոմիտեի համակարգի կարողությունների զարգացում</t>
  </si>
  <si>
    <t>ՀՀ ԿԱՌԱՎԱՐՈՒԹՅԱՆՆ ԱՌԸՆԹԵՐ ՈՍՏԻԿԱՆՈՒԹՅՈՒՆ</t>
  </si>
  <si>
    <t>ՀՀ ԿԱՌԱՎԱՐՈՒԹՅԱՆՆ ԱՌԸՆԹԵՐ ԱԶԳԱՅԻՆ ԱՆՎՏԱՆԳՈՒԹՅԱՆ ԾԱՌԱՅՈՒԹՅՈՒՆ</t>
  </si>
  <si>
    <t xml:space="preserve"> Ազգային անվտանգության ապահովում</t>
  </si>
  <si>
    <t>ՀՀ ՊԱՇՏՊԱՆՈՒԹՅԱՆ ՆԱԽԱՐԱՐՈՒԹՅՈՒՆ</t>
  </si>
  <si>
    <t xml:space="preserve">  Ռազմական կարիքների բավարարում</t>
  </si>
  <si>
    <t>ՀՀ ԱՐԱԳԱԾՈՏՆԻ ՄԱՐԶՊԵՏԱՐԱՆ</t>
  </si>
  <si>
    <t xml:space="preserve"> Կրթական օբյեկտների հիմնանորոգում</t>
  </si>
  <si>
    <t>ՀՀ ԱՐԱՐԱՏԻ ՄԱՐԶՊԵՏԱՐԱՆ</t>
  </si>
  <si>
    <t>ՀՀ ԱՐՄԱՎԻՐԻ ՄԱՐԶՊԵՏԱՐԱՆ</t>
  </si>
  <si>
    <t>ՀՀ ԳԵՂԱՐՔՈՒՆԻՔԻ ՄԱՐԶՊԵՏԱՐԱՆ</t>
  </si>
  <si>
    <t>ՀՀ ԼՈՌՈՒ ՄԱՐԶՊԵՏԱՐԱՆ</t>
  </si>
  <si>
    <t>ՀՀ ՇԻՐԱԿԻ ՄԱՐԶՊԵՏԱՐԱՆ</t>
  </si>
  <si>
    <t>ՀՀ ՏԱՎՈՒՇԻ ՄԱՐԶՊԵՏԱՐԱՆ</t>
  </si>
  <si>
    <t>ՀՀ ԿՈՏԱՅՔԻ ՄԱՐԶՊԵՏԱՐԱՆ</t>
  </si>
  <si>
    <t>ՀՀ ՍՅՈՒՆԻՔԻ ՄԱՐԶՊԵՏԱՐԱՆ</t>
  </si>
  <si>
    <t xml:space="preserve"> Գործադիր իշխանության, պետական կառավարման հանրապետական և տարածքային կառավարման մարմինների կարողությունների զարգացում</t>
  </si>
  <si>
    <t>ՀՀ ԴԱՏԱԿԱՆ ԴԵՊԱՐՏԱՄԵՆՏ</t>
  </si>
  <si>
    <t>ՀՀ դատարանների պահուստային ֆոնդ</t>
  </si>
  <si>
    <t>ՀՀ ՖԻՆԱՆՍՆԵՐԻ ՆԱԽԱՐԱՐՈՒԹՅՈՒՆ</t>
  </si>
  <si>
    <t>ՀՀ ԿԱՌԱՎԱՐՈՒԹՅԱՆՆ ԱՌԸՆԹԵՐ ՊԵՏԱԿԱՆ ԳՈՒՅՔԻ ԿԱՌԱՎԱՐՄԱՆ ՎԱՐՉՈՒԹՅՈՒՆ</t>
  </si>
  <si>
    <t>ՀՀ ԳՅՈՒՂԱՏՆՏԵՍՈՒԹՅԱՆ ՆԱԽԱՐԱՐՈՒԹՅԱՆ ՍՆՆԴԱՄԹԵՐՔԻ ԱՆՎՏԱՆԳՈՒԹՅԱՆ  ՊԵՏԱԿԱՆ ԾԱՌԱՅՈՒԹՅՈՒՆ</t>
  </si>
  <si>
    <t>գ. Այգեշատ Թարգմանչաց եկեղեցի</t>
  </si>
  <si>
    <t xml:space="preserve">Գործադիր իշխանության, պետական կառավարման հանրապետական և տարածքային կառավարման մարմինների կարողությունների զարգացում </t>
  </si>
  <si>
    <t xml:space="preserve">  Կրթական օբյեկտների շինարարություն</t>
  </si>
  <si>
    <t>Գործադիր իշխանության, պետական կառավարման հանրապետական և տարածքային կառավարման մարմինների պահպանում (արտաբյուջետային միջոցների հաշվին)</t>
  </si>
  <si>
    <t xml:space="preserve">2. Նախագծային աշխատանքներ և հեղինակային հսկողություն </t>
  </si>
  <si>
    <t>ՀՀ ԴԱՏԱԽԱԶՈՒԹՅՈՒՆ</t>
  </si>
  <si>
    <t>ՀՀ դատախազության պահուստային ֆոնդ</t>
  </si>
  <si>
    <t>15</t>
  </si>
  <si>
    <t>13</t>
  </si>
  <si>
    <t>Հուշարձանների ամրակայում, նորոգում և վերականգնում</t>
  </si>
  <si>
    <t xml:space="preserve">գ. Գոշ, Գոշավանք </t>
  </si>
  <si>
    <t>գ. Գոշ, Մ. Գոշի դամբարան</t>
  </si>
  <si>
    <t>գ. Կամարիս, Սբ Հովհաննես եկեղեցի</t>
  </si>
  <si>
    <t>գ. Տեղ, Սբ. Գևորգ եկեղեցի</t>
  </si>
  <si>
    <t>Երաժշտական և արվեստի դպրոցների համար երաժշտական գործիքների ձեռքբերում</t>
  </si>
  <si>
    <t xml:space="preserve">3. Տեխնիկական հսկողություն </t>
  </si>
  <si>
    <t>Թեմատիկ քարտեզագրություն</t>
  </si>
  <si>
    <t>Նախագծային աշխատանքներ</t>
  </si>
  <si>
    <t>ՄԱՐԴՈՒ ԻՐԱՎՈՒՆՔՆԵՐԻ ՊԱՇՏՊԱՆԻ ԱՇԽԱՏԱԿԱԶՄ</t>
  </si>
  <si>
    <t>ՀՀ ՀԱՏՈՒԿ ՔՆՆՉԱԿԱՆ ԾԱՌԱՅՈՒԹՅՈՒՆ</t>
  </si>
  <si>
    <t xml:space="preserve"> -շենքերի և շինությունների կապիտալ վերանորոգում </t>
  </si>
  <si>
    <t xml:space="preserve">այդ թվում` </t>
  </si>
  <si>
    <t xml:space="preserve">այդ թվում`                                                                                                      </t>
  </si>
  <si>
    <t>Պետական նշանակության ավտոճանապարհների հիմնանորոգում</t>
  </si>
  <si>
    <t>Տրանսպորտային օբյեկտների հիմնանորոգում</t>
  </si>
  <si>
    <t>-շենքերի և շինությունների կապիտալ վերանորոգում</t>
  </si>
  <si>
    <t xml:space="preserve">ԸՆԴԱՄԵՆԸ   </t>
  </si>
  <si>
    <t xml:space="preserve"> </t>
  </si>
  <si>
    <t>ՀՀ դեսպանությունների և ներկայացուցչությունների պահպանում (արտաբյուջետային միջոցների հաշվին)</t>
  </si>
  <si>
    <t>ՀՀ կառավարությանն առընթեր ոստիկանության ստորաբաժանումների կողմից ՀՀ անունից պայմանագրային հիմունքներով պահպանության և անվտանգության  գծով իրականացվող ծառայությունների մատուցում (արտաբյուջետային միջոցների հաշվին)</t>
  </si>
  <si>
    <t>Քաղաքացիներին բժշկական օգնության և սպասարկման վճարովի ծառայությունների մատուցում (արտաբյուջետային միջոցների հաշվին)</t>
  </si>
  <si>
    <t>ՀՀ քաղաքացու անձնագիր տալու կամ փոխանակելու վճարովի ծառայություն  (արտաբյուջետային միջոցների հաշվին)</t>
  </si>
  <si>
    <t>ՀՀ գյուղատնտեսության նախարարության սննդամթերքի անվտանգության պետական ծառայության նյութական խրախուսման եվ համակարգի զարգացման ֆոնդ (արտաբյուջետային միջոցների հաշվին)</t>
  </si>
  <si>
    <t>Արտաշատ քաղաքատեղի</t>
  </si>
  <si>
    <t>Մշակութային օբյեկտների շինարարություն</t>
  </si>
  <si>
    <t>գ.Քուչակի մշակույթի տան ավարտում</t>
  </si>
  <si>
    <t>ք.Գավառի թատրոնի շենքի կառուցման ավարտում</t>
  </si>
  <si>
    <t>գ.Արագածի թիվ 1 դպրոցի վերակառուցում</t>
  </si>
  <si>
    <t>Վանաձորի թիվ 18 դպրոցի վերակառուցման աշխատանքներ</t>
  </si>
  <si>
    <t>16</t>
  </si>
  <si>
    <t>գ. Վերին Դվին, Դվին հնավայր</t>
  </si>
  <si>
    <t>Վ.Սարգսյանի անվան ռազմական ինստիտուտում ուսումնական ակադեմիայի մասնաշենքի կառուցում</t>
  </si>
  <si>
    <t>Մ-1, Երևան-Գյումրի-Վրաստանի սահման</t>
  </si>
  <si>
    <t>կմ 148+000-կմ 158+000 և կմ 168+000-կմ 171+500 հատվածների անցանելիության ապահովում</t>
  </si>
  <si>
    <t>Մ-2, Երևան-Երասխ-Գորիս-Մեղրի-Իրանի սահման</t>
  </si>
  <si>
    <t>կմ 137+200-կմ 141+000 հատվածի հիմնանորոգում</t>
  </si>
  <si>
    <t>1.2 Հանրապետական նշանակության ավտոճանապարհներ,</t>
  </si>
  <si>
    <t xml:space="preserve">այդ թվում՝                                                                                                      </t>
  </si>
  <si>
    <t>Հ-83, Հ21 (Արթիկ)-Պեմզաշեն-Մ-1</t>
  </si>
  <si>
    <t>կմ 8+900-կմ 10+400 հատվածի հիմնանորոգում</t>
  </si>
  <si>
    <t>1.3 Մարզային նշանակության ավտոճանապարհներ,</t>
  </si>
  <si>
    <t>Տ-1-53, Հ-21-Հնաբերդ հիմնանորոգում</t>
  </si>
  <si>
    <t>Տ-9-34, Մ-2-Չիվա-Ռինդ հիմնանորոգում</t>
  </si>
  <si>
    <t>Առողջապահական օբյեկտների շինարարություն</t>
  </si>
  <si>
    <t>ք.Վանաձորի բժշկական կենտրոնի կառուցում</t>
  </si>
  <si>
    <t>Երևանի թիվ 120 մանկապարտեզի հիմնանորոգում</t>
  </si>
  <si>
    <t>22</t>
  </si>
  <si>
    <t>Կադաստրային քարտեզագրման աշխատանքներ</t>
  </si>
  <si>
    <t>Մշակութային օբյեկտների հիմնանորոգում</t>
  </si>
  <si>
    <t xml:space="preserve">Սպիտակի տարածաշրջանի գեոդինամիկական պոլիգոնի ստեղծման գեոդեզիական աշխատանքներ </t>
  </si>
  <si>
    <t xml:space="preserve">Տեղագրական քարտեզագրություն </t>
  </si>
  <si>
    <t xml:space="preserve"> ՀՀ ՀԱՆՐԱՅԻՆ ԾԱՌԱՅՈՒԹՅՈՒՆՆԵՐԸ ԿԱՐԳԱՎՈՐՈՂ ՀԱՆՁՆԱԺՈՂՈՎ</t>
  </si>
  <si>
    <t>ՀՀ մարդու իրավունքների պաշտպանի աշխատակազմի կարողությունների զարգացում</t>
  </si>
  <si>
    <t>17</t>
  </si>
  <si>
    <t>ՀՀ ՔՆՆՉԱԿԱՆ ԿՈՄԻՏԵ</t>
  </si>
  <si>
    <t xml:space="preserve">ՀՀ հատուկ քննչական ծառայության կարողությունների զարգացում                                    </t>
  </si>
  <si>
    <t>ՀՀ կառավարությանն առընթեր ոստիկանության ստորոբաժանումների կողմից պայմանագրային հիմունքներով պահպանության և անվտանգության ապահովում</t>
  </si>
  <si>
    <t>ք. Մեղրիի թիվ 1 դպրոցի հիմնանորոգում</t>
  </si>
  <si>
    <t xml:space="preserve"> Կրթական օբյեկտների շինարարություն</t>
  </si>
  <si>
    <t xml:space="preserve">ք. Ագարակի դպրոցի նոր ուսումնական մասնաշենքի կառուցում </t>
  </si>
  <si>
    <t>Զոհրապի փ,120թ.-ում շնաբուծարանի կառուցում</t>
  </si>
  <si>
    <t>Զոհրապի փ,120թ.-ում շնաբուծարանի կառուցման տեխնիկական հսկողություն</t>
  </si>
  <si>
    <t>Զոհրապի փ,120թ.-ում  շնաբուծարանի կառուցման  հեղինակային հսկողություն</t>
  </si>
  <si>
    <t>ՀՀ կառավարությանն առընթեր ոստիկանության ճանապարհային ոստիկանության կողմից արձանագրված խախտումների համար վարչական տուգանքների գանձումներից, գրանցման-քննական ծառայությունների դիմաց վճարումներ և այլ վճարովի ծառայություններ</t>
  </si>
  <si>
    <t>26</t>
  </si>
  <si>
    <t>Հայաստանի Հանրապետության 2016 թվականի պետական բյուջեով ոչ ֆինանսական ակտիվների գծով ծախսերի  կատարման վերաբերյալ ըստ ծրագրերի, ծախսատեսակների և կատարողների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իրականացված ծախսերի)</t>
  </si>
  <si>
    <t>ՀՀ սահմանադրական դատարանի կարողությունների զարգացում</t>
  </si>
  <si>
    <t>ՀՀ դատարանների կարողությունների զարգացում</t>
  </si>
  <si>
    <t>Ներդրումներ «Իրավախախտում կատարած անձանց վերականգնողական կենտրոն» ՊՈԱԿ-ում</t>
  </si>
  <si>
    <t>18</t>
  </si>
  <si>
    <t>Տեղեկատվական տեխնոլոգիաների ոլորտի խթանման ծառայություններ</t>
  </si>
  <si>
    <t>ՀՀ տնտեսական զարգացման և ներդրումների  նախարարության վարչական շենքի վերանորոգման նախագծային աշխատանքներ</t>
  </si>
  <si>
    <t>Միջին մասնագիտական ուսումնական հաստատությունների հիմնանորոգում</t>
  </si>
  <si>
    <t>Սպիտակի պետական քոլեջի հիմնանորոգում</t>
  </si>
  <si>
    <t>Ավագ դպրոցների շենքերի հիմնանորոգում</t>
  </si>
  <si>
    <t>ք. Ստեփանավանի ավագ դպրոցի վերանորոգման նախագծային և շինարարական աշխատանքներ</t>
  </si>
  <si>
    <t>Դ. Դեմիրճյանի տուն-թանգարանի  հիմնանորոգման նախագծային և շինարարական աշխատանքներ</t>
  </si>
  <si>
    <t>Գ. Սունդուկյանի անվան պետական դրամատիկական թատրոնի հիմնանորոգման նախագծային և շինարարական աշխատանքներ</t>
  </si>
  <si>
    <t>&lt;&lt; Կամերային երաժշտության ազգային կենտրոն&gt;&gt; ՊՈԱԿ-ի շենքի դահլիճի տանիքի վերանորոգման աշխատանքներ և նախագծահետազոտական ծախսեր</t>
  </si>
  <si>
    <t>1. Վերականգնողական աշխատանքներ,</t>
  </si>
  <si>
    <t>ք. Երևան</t>
  </si>
  <si>
    <t xml:space="preserve">Հանրապետության 32, Նահանգապետարանի նախկին վարչական շենք, որմնանկարներ </t>
  </si>
  <si>
    <t>գ. Երնջատապ, Աստվածընկալ վանք</t>
  </si>
  <si>
    <t>գ.Դսեղ, Բարձրաքաշի Սբ Գրիգոր վանք</t>
  </si>
  <si>
    <t>գ. Քոբեր, ե/գ կայարան Քոբայրավանք (սեղանատուն)</t>
  </si>
  <si>
    <t>ք. Ալավերդի, Սանահինի վանք</t>
  </si>
  <si>
    <t>գ. Բջնի, Բջնիի ամրոց</t>
  </si>
  <si>
    <t>գ. Վաղատին, Որոտնավանք</t>
  </si>
  <si>
    <t>գ.Կողբ, Մշկավանք</t>
  </si>
  <si>
    <t>2. Գիտանախագծային փաստաթղթերի կազմում</t>
  </si>
  <si>
    <t>գ.Գեղարդ, Գեղարդավանք</t>
  </si>
  <si>
    <t>գ..Վահրամաբերդ, Մարմաշենի վանք</t>
  </si>
  <si>
    <t>3. Վավերագրման և ուսումնասիրման աշխատանքներ (այդ թվում` հետախուզում և պեղում)</t>
  </si>
  <si>
    <t>գ. Լճաշեն, Կիկլոպյան ամրոց</t>
  </si>
  <si>
    <t>4. Հուշարձանների հրատապ ուսումնասիրում, ամրակայում, վերականգնում</t>
  </si>
  <si>
    <t>Հոսպիտալների և բուժկետերի բժշկական սարքավորումներով համալրում</t>
  </si>
  <si>
    <t>Գորիս քաղաքով անցնող (Սյունիքի փողոց) հատվածում հենապատի վերականգնում</t>
  </si>
  <si>
    <t>կմ269+000-կմ270+000 ճանապարհահատվածի անցանելիության ապահովում</t>
  </si>
  <si>
    <t>կմ332+000-կմ333+000 փլուզված հատվածի վերականգնում</t>
  </si>
  <si>
    <t>կմ343+300-կմ347+500 հատվածների անցանելիության ապահովում</t>
  </si>
  <si>
    <t>Մ-3, Մարգարա-Վանաձոր-Տաշիր-Վրաստանի սահման</t>
  </si>
  <si>
    <t>կմ79+000-կմ96+400 ճանապարհահատվածի անցանելիության ապահովում</t>
  </si>
  <si>
    <t>Մ-4, Երևան-Սևան-Իջևան-Ադրբեջանի սահման</t>
  </si>
  <si>
    <t>Մ-2, Երևան-Երասխ-Գորիս-Մեղրի-Իրանի սահման ա/ճ-ի առանձին հատվածների անցանելիության ապահովում</t>
  </si>
  <si>
    <t>կմ 67+500 հեղեղված հատվածի հողային պաստառի վերականգնում</t>
  </si>
  <si>
    <t>կմ 24+200-կմ 72+000 7 կմ հատվածի հիմնանորոգում</t>
  </si>
  <si>
    <t>կմ 106+300-կմ 110+200 հատվածի անցանելիության ապահովման աշխատանքներ</t>
  </si>
  <si>
    <t>Մ-8,Վանաձոր (Մ-6 հատվածի կետ) Դիլիջան միջպետական նշանակության ա/ճ-ի կմ 0+500-կմ 34+200 հատվածի անցանելիության ապահովման աշխատանքներ</t>
  </si>
  <si>
    <t>Մ-10,Սևան-Մարտունի-Գետափ միջպետական նշանակության ա/ճ-ի կմ 49+000-կմ 66+000 հատվածի անցանելիության ապահովման աշխատանքներ</t>
  </si>
  <si>
    <t xml:space="preserve">Մ-12,Գորիս-ԼՂՀ սահման  միջպետական նշանակության ա/ճ-ի (Տեղ գյուղի տարածք)  կմ 18+880 փլուզման հատվածի վերականգնում </t>
  </si>
  <si>
    <t>Մ-16, Մ-4-Ոսկեպար-Նոյեմբերյան-Մ-6</t>
  </si>
  <si>
    <t>կմ31+000 սողանքային հատվածի անցանելիության ապահովում</t>
  </si>
  <si>
    <t>կմ37+000 փլուզված հատվածի վերականգնում</t>
  </si>
  <si>
    <t>Մ-17, Կապան-Ծավ-Շվանիձոր-Մեղրի-Մ-2</t>
  </si>
  <si>
    <t xml:space="preserve">կմ 17+000 և կմ 28+000 սողանքային ճանապարհահատվածների վերականգնման աշխատանքներ </t>
  </si>
  <si>
    <t>կմ 16+900 սողանքային ճանապարհահատվածի վերականգնման  աշխատանքներ</t>
  </si>
  <si>
    <t>Մ-11, Մարտունի-Վարդենիս-ԼՂՀ սահման</t>
  </si>
  <si>
    <t>կմ 23+700-կմ23+800 փլուզված հատվածում գաբիոնային հենապատի կառուցում</t>
  </si>
  <si>
    <t>Մ-14, Մ-4-Շորժա-Վարդենիս</t>
  </si>
  <si>
    <t>կմ32+700-կմ32+820 փլուզված հատվածում գաբիոնային հենապատի կառուցում</t>
  </si>
  <si>
    <t>Հ-21, Հ-75-Հոռոմ-Արթիկ-Ալագյազ</t>
  </si>
  <si>
    <t>կմ30+200-կմ30+800 հատվածի հիմնանորոգում</t>
  </si>
  <si>
    <t>Հ-28, Ջրառատ-Մեղրաձոր-Հանքավան</t>
  </si>
  <si>
    <t>կմ8+100 հատվածի հողային պաստառի վերականգնում</t>
  </si>
  <si>
    <t>կմ26+000 հողային պաստառի վերին շեպի վերականգնում</t>
  </si>
  <si>
    <t>Հ-42, Մ-2-Արենի-Խաչիկ-Գնիշիկ</t>
  </si>
  <si>
    <t>կմ1+500, կմ5+600 և կմ11+200 երեք ոլորանների լայնացում</t>
  </si>
  <si>
    <t>Հ-54, Մ-16-Բաղանիս-Մ-16</t>
  </si>
  <si>
    <t>կմ6+000 սողանքային հատվածի վերականգնում</t>
  </si>
  <si>
    <t xml:space="preserve">Հ-3,Երևան-Գառնի-Գեղարդ հանր.նշ. ա/ճ-ի (Ողջաբերդ գյուղի տարածք)  սողանքային հատվածների անցանելության վերականգնում </t>
  </si>
  <si>
    <t>Հ-53 Մ-4-Սեմյոնովկա-Մ-4 հանր նշ. ա/ճ-ի կմ 7+685-կմ07+710 փլուզման հատվածի վերականգնում</t>
  </si>
  <si>
    <t>Հ-64 Բերդ-Արծվաբերդ-Չինարի  հանր նշ. ա/ճ-ի կմ 28- ում փլուզված հատվածի վերականգնում</t>
  </si>
  <si>
    <t xml:space="preserve">Մ-4 Պտղնի-Գետամեջ 4.925 կմ երկ ճ/հ-ի անցանելիության ապահովում (Կոտայքի մարզ) </t>
  </si>
  <si>
    <t>Հ-30, Մ-4 Ճամբարակ-Դրախտիկ-Մ-14  հանր նշ. ա/ճ-ի կմ 26+100 փլուզված հատվածի վերականգնում</t>
  </si>
  <si>
    <t>Տ-1-21, Մ-3-Քուչակ-Եղիպատրուշ</t>
  </si>
  <si>
    <t>Տ-1-46, Մ-3-Քուչակ-Արագած-Շենավան-Մ-3</t>
  </si>
  <si>
    <t>Ճամբարակ քաղաքի Գ. Նժդեհի և Տիգրան Մեծի փողոցների վերանորոգում</t>
  </si>
  <si>
    <t>ՀՀ Վայոց ձորի մարզի Գնդևազ համայնքի փողոցների հիմնանորոգում</t>
  </si>
  <si>
    <t>ՀՀ Վայոց ձորի մարզի Ջերմուկ քաղաքի Շահումյան փողոցի և հարակից մայթերի վերանորոգում</t>
  </si>
  <si>
    <t>Տ-8-81, Մ-12-Խնածախ-Վաղատուր-Տ-8-13 կմ2+800 հատվածի երկաթբետոնյա խողովակի վերականգնում</t>
  </si>
  <si>
    <t>ՀՀ Արարատի մարզի Վերին Արտաշատ համայնքի դպրոց տանող ճանապարհի հիմնանորոգում</t>
  </si>
  <si>
    <t>ՀՀ Արարատի մարզի Արտաշատ քաղաքի Ներսիսյան փողոցի ասֆալտապատում</t>
  </si>
  <si>
    <t>ՀՀ Արարատի մարզի Ջրաշեն համայնքի միջհամայնքային և ներհամայնքային ճանապարհների վերանորոգում</t>
  </si>
  <si>
    <t>ՀՀ Արարատի մարզի Արմաշ համայնքի գյուղամիջյան ճանապարհների ասֆալտապատում</t>
  </si>
  <si>
    <t>ՀՀ Լոռու մարզի Սպիտակ քաղաքի Առափնյա փողոցի ասֆալտապատում</t>
  </si>
  <si>
    <t>ՀՀ Արմավիրի մարզի Բամբակաշատ համայնքի 800 մ ճանապարհի ասֆալտապատում</t>
  </si>
  <si>
    <t>ՀՀ Վայոց ձորի մարզի Ջերմուկ քաղաքի Գործարանային փողոցի և հարակից մայթերի վերանորոգում</t>
  </si>
  <si>
    <t xml:space="preserve">Դիլիջանի թունելի հիմնանորոգում </t>
  </si>
  <si>
    <t xml:space="preserve">Պուշկինի թունելի հիմնանորոգում </t>
  </si>
  <si>
    <t xml:space="preserve">կմ159+200 կամուրջի հիմնանորոգում </t>
  </si>
  <si>
    <t xml:space="preserve">կմ 358+025 հատվածում կամուրջի կառուցում </t>
  </si>
  <si>
    <t xml:space="preserve">կմ43+300 հատվածի վթարված կամուրջի հիմնանորոգում </t>
  </si>
  <si>
    <t xml:space="preserve">կմ1+127 հատվածի վթարային կամուրջի վերականգնում </t>
  </si>
  <si>
    <t xml:space="preserve">Տաշիր քաղաքի Կրուպսկայայի անվան փողոցի կամուրջի վերականգնման աշխատանքներ </t>
  </si>
  <si>
    <t>2. Կամուրջների հիմնանորոգում</t>
  </si>
  <si>
    <t xml:space="preserve">ՀՀ ԱՐՏԱԿԱՐԳ ԻՐԱՎԻՃԱԿՆԵՐԻ ՆԱԽԱՐԱՐՈՒԹՅՈՒՆ </t>
  </si>
  <si>
    <t>ՀՀ ԿԵՆՏՐՈՆԱԿԱՆ ԸՆՏՐԱԿԱՆ ՀԱՆՁՆԱԺՈՂՈՎ</t>
  </si>
  <si>
    <t>ՀՀ ՏՆՏԵՍԱԿԱՆ ՄՐՑԱԿՑՈՒԹՅԱՆ ՊԱՇՏՊԱՆՈՒԹՅԱՆ ՊԵՏԱԿԱՆ ՀԱՆՁՆԱԺՈՂՈՎ</t>
  </si>
  <si>
    <t>Գործադիր իշխանության, պետական կառավարման հանրապետական և տարածքային կառավարման մարմինների  կարողությունների զարգացում</t>
  </si>
  <si>
    <t xml:space="preserve"> ՀՀ տարածքում WGS-84 համաշխարհային գեոդեզիական կոորդինատային համակարգում քվազիգեոիդի մոդելի ստեղծման, GPS դիտարկման և նիվելիրացման, տրանսֆորմացիոն նոր գործակիցներով կոորդինատների վերահաշվարկման և կատալոգների կազմման աշխատանքներ</t>
  </si>
  <si>
    <t xml:space="preserve">Աշխարհագրական անվանումների հաշվառման, պետական քարտադարանի վարման և թարմացման աշխատանքներ </t>
  </si>
  <si>
    <t>ՀՀ բազային երկրատեղեկատվական համակարգի քարտեզագրական հիմքի ստեղծման աշխատանքներ</t>
  </si>
  <si>
    <t>ՀՀ մարզերի վարչական սահմանների նկարագրման աշխատանքներ</t>
  </si>
  <si>
    <t>ՀՀ ԷՆԵՐԳԵՏԻԿ ԵՆԹԱԿԱՌՈՒՑՎԱԾՔՆԵՐԻ ԵՎ ԲՆԱԿԱՆ ՊԱՇԱՐՆԵՐԻ ՆԱԽԱՐԱՐՈՒԹՅԱՆ ՋՐԱՅԻՆ ՏՆՏԵՍՈՒԹՅԱՆ ՊԵՏԱԿԱՆ ԿՈՄԻՏԵ</t>
  </si>
  <si>
    <t>ՀՀ ԿԱՌԱՎԱՐՈՒԹՅԱՆՆ ԱՌԸՆԹԵՐ ՊԵՏԱԿԱՆ ԵԿԱՄՈՒՏՆԵՐԻ ԿՈՄԻՏԵ</t>
  </si>
  <si>
    <t>ՀՀ կառավարությանն առընթեր ազգային անվտանգության ծառայության Սյունիքի մարզային վարչության Գորիսի բաժանմունքի վարչական շենքի կապիտալ վերանորոգում</t>
  </si>
  <si>
    <t>ՀՀ կառավարությանն առընթեր ազգային անվտանգության ծառայության վետերանների խորհրդի աշխատասենյակների վերանորոգում</t>
  </si>
  <si>
    <t>ք.Երևանի Կառավարական N 2 մասնաշենքի հասցեում գտնվող շենքի բաղադրիչը համարվող տարածքները սեփականատերերից ձեռքբերում և Երևան քաղաքի Կառավարական N 2 շենքի սեփականատեր «Տանգո» ՓԲԸ օտարման գործարքների վճարահաշվարկային գործառնությունների իրականացում</t>
  </si>
  <si>
    <t>ՀՀ ՎԵՐԱՀՍԿԻՉ ՊԱԼԱՏ</t>
  </si>
  <si>
    <t>ՀՀ վերահսկիչ պալատի պահուստային ֆոնդ</t>
  </si>
  <si>
    <t>ՀՀ ԿԱ ԱԱԾ ՊԵՏԱԿԱՆ ՊԱՀՊԱՆՈՒԹՅԱՆ ԾԱՌԱՅՈՒԹՅՈՒՆ</t>
  </si>
  <si>
    <t>Պետական պահպանության ապահովում</t>
  </si>
  <si>
    <t>Սևան քաղաքի մշակույթի տան շենքի տեխնիկական վիճակի ուսումնասիրություն, հիմնանորոգման նախագծային և շինարարական աշխատանքներ</t>
  </si>
  <si>
    <t xml:space="preserve">գ. Զոլաքարի թիվ 2 միջնակարգ դպրոց </t>
  </si>
  <si>
    <t>Սևան քաղաքի թիվ 1 հիմնական դպրոցի ջեռուցման համակարգի կառուցում</t>
  </si>
  <si>
    <t>Շենիկ համայնքի մշակույթի տան վերանորոգում</t>
  </si>
  <si>
    <t xml:space="preserve">Թաիրով գյուղի միջնակարգ դպրոցի շենքի տեխնիկական վիճակի ուսումնասիրություն և վերանորոգման աշխատանքների նախագծանախահաշվային փաստաթղթերի մշակում </t>
  </si>
  <si>
    <t xml:space="preserve">Ոսկեհատ համայնքի մանկապարտեզի տանիքի վերանորոգում </t>
  </si>
  <si>
    <t>Փարաքար գյուղի մանկապարտեզի վերանորոգում</t>
  </si>
  <si>
    <t>Արտիմետ համայնքի մանկապարտեզի վերանորոգում</t>
  </si>
  <si>
    <t>ք.Արմավիրի թիվ 11 մանկապարտեզի տանիքի վերանորոգում</t>
  </si>
  <si>
    <t>ք. Նոր Հաճնի թիվ 3 դպրոցի վերանորոգում</t>
  </si>
  <si>
    <t>ՀՀ ոստիկանության Շիրակի մարզային վարչության Կումայրիի բաժնի նոր վարչական շենքի կառուցումԳյումրու ՈԲ կից ոստիկանական հենակետի կառուցում</t>
  </si>
  <si>
    <t>Թվով 2 ոստիկանական հենակետերի կառուցման տեխնիկական հսկողություն</t>
  </si>
  <si>
    <t>Թվով 2 ոստիկանական հենակետերի կառուցման հեղինակային հսկողություն 
/2015թ. պարտք/</t>
  </si>
  <si>
    <t>ՀՀ ոստիկանության ՃՈ Իջևանի  ՀՔԲ նոր վարչական շենքի կառուցում</t>
  </si>
  <si>
    <t>ՀՀ ոստիկանության Շիրակի մարզային վարչության Կումայրիի բաժնի նոր վարչական շենքի կառուցում</t>
  </si>
  <si>
    <t>ՀՀ ոստիկանության Չարբախի հենակետի կառուցում</t>
  </si>
  <si>
    <t>ՀՀ ոստիկանության Կոտայքի Հատիսի հենակետի կառուցում</t>
  </si>
  <si>
    <t>ՀՀ ոստիկանության Մաշտոցի հենակետի կառուցում</t>
  </si>
  <si>
    <t>ՀՀ ոստիկանության Հրազդանի հենակետի կառուցում</t>
  </si>
  <si>
    <t>ՀՀ ոստիկանության ՃՈ Իջևանի  ՀՔԲ նոր վարչական շենքի կառուցման տեխնիկական հսկողություն</t>
  </si>
  <si>
    <t>ՀՀ ոստիկանության բաժանմունքներին կից թվով 4 հենակետերի կառուցման տեխնիկական հսկողություն</t>
  </si>
  <si>
    <t>ՀՀ ոստիկանության ՃՈ Իջևանի  ՀՔԲ նոր վարչական շենքի կառուցման հեղինակային հսկողություն</t>
  </si>
  <si>
    <t>ՀՀ ոստիկանության բաժանմունքներին կից թվով 4 հենակետերի կառուցման հեղինակային հսկողություն</t>
  </si>
  <si>
    <t>ՀՀ ոստիկանության Կապանի ՀՔԲ-ի վարչական շենքում ջեռուցման համակարգի մոնտաժման աշխատանքներ</t>
  </si>
  <si>
    <t>ՀՀ ոստիկանության Մեղրիի ՈԲ և Ագարակի բաժանմունքի ջեռուցման համակարգի մոնտաժում</t>
  </si>
  <si>
    <t>ՀՀ ոստիկանության Մեղրիի ՈԲ և Ագարակի բաժանմունքի ջեռուցման համակարգի մոնտաժման տեխնիկական հսկողություն</t>
  </si>
  <si>
    <t>ՀՀ ոստիկանության Մասիսի ՈԲ վարչական շենքի կապիտալ վերանորոգման աշխատանքներ</t>
  </si>
  <si>
    <t>ՀՀ ոստիկանության Մասիսի ՈԲ վարչական շենքի կապիտալ վերանորոգման տեխնիկական հսկողություն</t>
  </si>
  <si>
    <t>ՀՀ ոստիկանության Մասիսի ՈԲ վարչական շենքի կապիտալ վերանորոգման հեղինակային հսկողություն</t>
  </si>
  <si>
    <t>ՀՀ ոստիկանության Մեղրիի ՈԲ վարչական շենքի ջեռուցման համակարգի մոնտաժման տեխնիկական հսկողության ծառայություն</t>
  </si>
  <si>
    <t>ՀՀ ոստիկանության ՃՈ Կապանի ՀՔԲ-ի վարչական շենքում ջեռուցման համակարգի նախագծային աշխատանքներ</t>
  </si>
  <si>
    <t>ՀՀ ոստիկանության բաժանմունքներին կից թվով 4 հենակետերի կառուցման նախագծային աշխատանքներ</t>
  </si>
  <si>
    <t>ՀՀ ոստիկանության Մասիսի ՈԲ վարչական շենքի կապիտալ վերանորոգման նախագծային աշխատանքներ</t>
  </si>
  <si>
    <t>ՀՀ ոստիկանության Էրեբունու ՈԲ արտաքին գազատարի մոնտաժման նախագծային աշխատանքներ</t>
  </si>
  <si>
    <t>ՀՀ ոստիկանության Ավանի ՈԲ արտաքին գազատարի մոնտաժման նախագծային աշխատանքներ</t>
  </si>
  <si>
    <t>ՀՀ ոստիկանության Շենգավիթի ՈԲ Չարբախի բաժանմունքի արտաքին գազատարի մոնտաժման նախագծային աշխատանքներ</t>
  </si>
  <si>
    <t>ՀՀ ոստիկանության Թալինի անձնագրային բաժանմունքի արտաքին գազատարի մոնտաժման նախագծային աշխատանքներ</t>
  </si>
  <si>
    <t>ՀՀ ոստիկանության Կոտայքի անձնագրային բաժանմունքի արտաքին գազատարի մոնտաժման նախագծային աշխատանքներ</t>
  </si>
  <si>
    <t>ՀՀ ոստիկանության Մալաթիայի անձնագրային բաժանմունքի արտաքին գազատարի մոնտաժման նախագծային աշխատանքներ</t>
  </si>
  <si>
    <t>որից</t>
  </si>
  <si>
    <t>Կառավարական տուն 3 շենքի վերահատակագծում սահմանափակ հնարավորություն ունեցող խմբերի տեղաշարժի մատչելիության և հաշմանդամություն ունեցող անձանց մուտքն ապահովելու համար, ներառյալ սանհանգույցները (նախագծանախահաշվային փաստաթղթերի մշակում և վերանորոգում)</t>
  </si>
  <si>
    <t>ՀՀ Ազգային ժողովի վարչական շենքի արտաքին պատուհանների, տնտեսական մասնաշենքի, պոմպակայանի, ավտոտնտեսության, ջրամատակարարման և կոյուղու համակարգի նախագծահետազոտական աշխատանքներ և հիմնանորոգում</t>
  </si>
  <si>
    <t>Երևան քաղաքի Աջափնյակ և Դավթաշեն վարչական շրջանների ընդհանուր իրավասության դատարանի շենքի վերանորոգում</t>
  </si>
  <si>
    <t>Երևան քաղաքի Արաբկիր և Քանաքեռ-Զեյթուն վարչական շրջանների ընդհանուր իրավասության դատարանի շենքի վերանորոգում</t>
  </si>
  <si>
    <t>Բնակարանային շինարարություն</t>
  </si>
  <si>
    <t>Ապարանի Բաղրամյան 43 հասցեում գտնվող վթարային շենքի փոխարեն կառուցվելիք նոր բնակելի շենքի նախագծահետազոտական և շինարարական աշխատանքներ</t>
  </si>
  <si>
    <t>Երկրաշարժի հետևանքով անօթևան մնացած ընտանիքների բնակարանային ապահովում</t>
  </si>
  <si>
    <t>Ախուրյանում բնակարանային շինարարության իրականացում /3 անավարտ շենքերի կառուցում/</t>
  </si>
  <si>
    <t>Նախարարության «Ծրագրերի իրականացման գրասենյակ» պետական հիմնարկի պահպանում (արտաբյուջետային միջոցների հաշվին)</t>
  </si>
  <si>
    <t xml:space="preserve">«Հրանտ Մաթևոսյան» մշակութային  կենտրոն   </t>
  </si>
  <si>
    <t>Մշակութային օբյեկտների  հիմնանորոգում</t>
  </si>
  <si>
    <t xml:space="preserve">Դ. Դեմիրճյանի տուն-թանգարանի հիմնանորոգման նախագծային և շինարարական աշխատանքներ </t>
  </si>
  <si>
    <t>Գյումրու Ս. Մերկուրովի տուն-թանգարանի հիմնանորոգման նախագծային աշխատանքներ</t>
  </si>
  <si>
    <t>Արտաշատ քաղաքի Ամո Խարազյանի անվան թատրոնի հիմնանորոգման շինարարական աշխատանքներ</t>
  </si>
  <si>
    <t>«Երևանի կամերային պետական թատրոն» ՊՈԱԿ-ի հիմնակմախքի կառուցում</t>
  </si>
  <si>
    <t>Երևանի թիվ 191 դպրոցի վերակառուցում</t>
  </si>
  <si>
    <t>Երևանի հենաշարժային համակարգի խախտումներ ունեցող երեխաների թիվ 17 հատուկ դպրոցի վերակառուցման աշխատանքներ</t>
  </si>
  <si>
    <t>Մ.Խորենացու անվան թիվ 143 հիմնական դպրոցի շենքի տեխնիկական վիճակի ուսումնասիրություն, հիմնանորոգման նախագծային և շինարարական աշխատանքներ</t>
  </si>
  <si>
    <t>Երևանի թիվ 91 դպրոցի հիմնանորոգման նախագծային և շինարարական աշխատանքներ</t>
  </si>
  <si>
    <t>Երևանի պետական գեղարվեստա-թատերական ինստիտուտի դահլիճի շենքի տեխնիկական վիճակի ուսումնասիրություն, հիմնանորոգման նախագծային և շինարարական աշխատանքներ</t>
  </si>
  <si>
    <t>Վ.Պետրոսյանի անվան թիվ 51 հիմնական դպրոցի շենքի տեխնիկական վիճակի ուսումնասիրություն, հիմնանորոգման նախագծային և շինարարական աշխատանքներ</t>
  </si>
  <si>
    <t>Երևանի պարարվեստի պետական քոլեջի շենքի հիմնանորոգում</t>
  </si>
  <si>
    <t>գ.Քուչակի դպրոցի վերակառուցում</t>
  </si>
  <si>
    <t>գ.Մուսալեռի Ֆ.Վերֆելի անվան դպրոց</t>
  </si>
  <si>
    <t>Արտիմետ համայնքի մանկապարտեզի շենքի տեխնիկական վիճակի ուսումնասիրություն, հիմնանորոգման նախագծային և շինարարական աշխատանքներ</t>
  </si>
  <si>
    <t>գ.Ալաշկերտի դպրոցի հիմնանորոգման աշխատանքներ</t>
  </si>
  <si>
    <t>Թաիրով գյուղի միջնակարգ դպրոցի շենքի տեխնիկական վիճակի ուսումնասիրություն և վերանորոգման աշխատանքների նախագծանախահաշվային փաստաթղթերի մշակում</t>
  </si>
  <si>
    <t>ՀՀ Արարառի մարզ</t>
  </si>
  <si>
    <t>ք. Արտաշատի թիվ 1 մանկապարտեզի շենքի տեխնիկական վիճակի ուսումնասիրություն, հիմնանորոգման նախագծային և շինարարական աշխատանքներ</t>
  </si>
  <si>
    <t>գ. Զոլաքարի թիվ 2 միջնակարգ դպրոց</t>
  </si>
  <si>
    <t>գ. Թեղուտի դպրոցի շենքի հիմնանորոգում</t>
  </si>
  <si>
    <t>ք. Սիսիանի թիվ 1 դպրոցի հիմնանորոգման նախագծահետազոտական աշխատանքներ</t>
  </si>
  <si>
    <t>ք.Վանաձորի Միքայել Թավրիզյանի անվան արվեստի պետական քոլեջի վերակառուցման աշխատանքների նախագծանախահաշվային փաստաթղթերի մշակում և փորձաքննություն</t>
  </si>
  <si>
    <t>ք. Վանաձորի գյուղատնտեսական պետական քոլեջ</t>
  </si>
  <si>
    <t>Մեծ Պարնի գյուղի մանկապարտեզի շենքի կառուցում</t>
  </si>
  <si>
    <t>գ.Ներքին Գետաշենի նոր մանկապարտեզ</t>
  </si>
  <si>
    <t>ք. Ագարակի դպրոցի նոր ուսումնական մասնաշենքի կառուցում</t>
  </si>
  <si>
    <t xml:space="preserve">Ապարանի Բաղրամյան 43 հասցեում գտնվող  վթարային շենքի փոխարեն կառուցվելիք նոր բնակելի շենքի նախագծահետազոտական և շինարարական աշխատանքներ </t>
  </si>
  <si>
    <t xml:space="preserve">Ափնա համայնքի մանկապարտեզի վերանորոգում </t>
  </si>
  <si>
    <t>Կրթական օբյեկտների հիմնանորոգում</t>
  </si>
  <si>
    <t xml:space="preserve">ք. Վանաձորի գյուղատնտեսական պետական քոլեջ </t>
  </si>
  <si>
    <t>Կրթական օբյեկտների շինարարություն</t>
  </si>
  <si>
    <t xml:space="preserve">Ճոճկան համայնքի մշակույթի տուն </t>
  </si>
  <si>
    <t xml:space="preserve">ՀՀ պատկերասրահի Սիսիանի մասնաճյուղի հիմնանորոգում </t>
  </si>
  <si>
    <t>Մարզական օբյեկտների հիմնանորոգում</t>
  </si>
  <si>
    <t xml:space="preserve">Կապան քաղաքի Դավիթ Համբարձումյանի անվան մանկապատանեկան մարզադպրոցի մարզադահլիճի հիմնանորոգում /տախտակից կառուցված հատակի  փոխարինում պոլեուրետանային ծածկույթով/ </t>
  </si>
  <si>
    <t xml:space="preserve">գ. Թեղուտի դպրոցի շենքի տեխնիկական վիճակի ուսումնասիրություն, հիմնանորոգման նախագծային և շինարարական աշխատանքներ  </t>
  </si>
  <si>
    <t>Արտաշատ քաղաքի Ամո Խարազյանի անվան թատրոնի հիմնանորոգման նախագծային և շինարարական աշխատանքներ</t>
  </si>
  <si>
    <t xml:space="preserve">ք. Արտաշատի թիվ 1  մանկապարտեզի շենքի տեխնիկական վիճակի ուսումնասիրություն, հիմնանորոգման նախագծային և շինարարական աշխատանքներ  </t>
  </si>
  <si>
    <t>Գեղանիստ համայնքի մանկապարտեզի վերանորոգում</t>
  </si>
  <si>
    <t>Ջրաշեն համայնքի միջնակարգ դպրոցի մարզադահլիճի վերանորոգում և սարքավորումներով հագեցում</t>
  </si>
  <si>
    <t xml:space="preserve">Շահումյան համայնքի միջնակարգ դպրոցի ընթացիկ վերանորոգում </t>
  </si>
  <si>
    <t xml:space="preserve">Շահումյան համայնքի մանկապարտեզի ընթացիկ վերանորոգում </t>
  </si>
  <si>
    <t>Արմաշ համայնքի միջնակարգ  դպրոցի 3-րդ մասնաշենքի 2015 թվականին սկսված ներքին հարդարման աշխատանքներն ավարտին հասցնելու և 2-րդ մասնաշնքի վերանորոգում</t>
  </si>
  <si>
    <t>Երկրաշարժի հետևանքով անօթևան մնացած ընտանիքների  բնակարանային ապահովում</t>
  </si>
  <si>
    <t xml:space="preserve">Գյումրու Ս. Մերկուրովի տուն-թանգարանի հիմնանորոգման նախագծային և շինարարական աշխատանքներ </t>
  </si>
  <si>
    <t xml:space="preserve">Սպանդարյան համայնքի մշակույթի տան մասնակի վերանորոգում </t>
  </si>
  <si>
    <t>Սպանդարյան գյուղի միջնակարգ դպրոցի պատուհանների փոխում</t>
  </si>
  <si>
    <t>Գյումրի քաղաքի Կարա Մուրզայի անվան երաժշտական քոլեջի ջեռուցում</t>
  </si>
  <si>
    <t xml:space="preserve">ՀՀ ՏՆՏԵՍԱԿԱՆ ԶԱՐԳԱՑՄԱՆ ԵՎ ՆԵՐԴՐՈՒՄՆԵՐԻ ՆԱԽԱՐԱՐՈՒԹՅՈՒՆ </t>
  </si>
  <si>
    <t>ՀՀ կառավարությանն առընթեր ազգային անվտանգության ծառայության շենքերի և շինությունների կապիտալ վերանորոգում</t>
  </si>
  <si>
    <t>Տարեկան պլան¹</t>
  </si>
  <si>
    <t xml:space="preserve">Տարեկան ճշտված պլան² </t>
  </si>
  <si>
    <r>
      <t>¹</t>
    </r>
    <r>
      <rPr>
        <sz val="8"/>
        <rFont val="GHEA Grapalat"/>
        <family val="3"/>
      </rPr>
      <t xml:space="preserve"> Հաստատված է «Հայաստանի Հանրապետության 2016 թվականի պետական բյուջեի մասին» Հայաստանի Հանրապետության օրենքով:                    </t>
    </r>
  </si>
  <si>
    <r>
      <t>²</t>
    </r>
    <r>
      <rPr>
        <sz val="8"/>
        <rFont val="GHEA Grapalat"/>
        <family val="3"/>
      </rPr>
      <t xml:space="preserve"> Հաշվի են առնված հաշվետու ժամանակաշրջանում օրենսդրության համաձայն  կատարված փոփոխությունները:    </t>
    </r>
    <r>
      <rPr>
        <sz val="10"/>
        <rFont val="GHEA Grapalat"/>
        <family val="3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</si>
</sst>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6" formatCode="_-* #,##0.0\ _D_M_-;\-* #,##0.0\ _D_M_-;_-* &quot;-&quot;??\ _D_M_-;_-@_-"/>
    <numFmt numFmtId="187" formatCode="_(* #,##0.0_);_(* \(#,##0.0\);_(* &quot;-&quot;??_);_(@_)"/>
    <numFmt numFmtId="191" formatCode="#,##0.0_);\(#,##0.0\)"/>
    <numFmt numFmtId="192" formatCode="0.0%"/>
  </numFmts>
  <fonts count="55" x14ac:knownFonts="1">
    <font>
      <sz val="10"/>
      <name val="Arial Armenian"/>
    </font>
    <font>
      <sz val="10"/>
      <name val="Arial Armenian"/>
    </font>
    <font>
      <sz val="11"/>
      <color indexed="8"/>
      <name val="Calibri"/>
      <family val="2"/>
    </font>
    <font>
      <sz val="9"/>
      <color indexed="8"/>
      <name val="Times Armenian"/>
      <family val="2"/>
    </font>
    <font>
      <sz val="11"/>
      <color indexed="9"/>
      <name val="Calibri"/>
      <family val="2"/>
    </font>
    <font>
      <sz val="9"/>
      <color indexed="9"/>
      <name val="Times Armenian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62"/>
      <name val="Times Armenian"/>
      <family val="2"/>
    </font>
    <font>
      <b/>
      <sz val="9"/>
      <color indexed="63"/>
      <name val="Times Armenian"/>
      <family val="2"/>
    </font>
    <font>
      <b/>
      <sz val="9"/>
      <color indexed="52"/>
      <name val="Times Armenian"/>
      <family val="2"/>
    </font>
    <font>
      <b/>
      <sz val="15"/>
      <color indexed="56"/>
      <name val="Times Armenian"/>
      <family val="2"/>
    </font>
    <font>
      <b/>
      <sz val="13"/>
      <color indexed="56"/>
      <name val="Times Armenian"/>
      <family val="2"/>
    </font>
    <font>
      <b/>
      <sz val="11"/>
      <color indexed="56"/>
      <name val="Times Armenian"/>
      <family val="2"/>
    </font>
    <font>
      <b/>
      <sz val="9"/>
      <color indexed="8"/>
      <name val="Times Armenian"/>
      <family val="2"/>
    </font>
    <font>
      <b/>
      <sz val="9"/>
      <color indexed="9"/>
      <name val="Times Armenian"/>
      <family val="2"/>
    </font>
    <font>
      <sz val="9"/>
      <color indexed="60"/>
      <name val="Times Armenian"/>
      <family val="2"/>
    </font>
    <font>
      <sz val="10"/>
      <name val="Arial Armenian"/>
      <family val="2"/>
    </font>
    <font>
      <sz val="9"/>
      <color indexed="20"/>
      <name val="Times Armenian"/>
      <family val="2"/>
    </font>
    <font>
      <i/>
      <sz val="9"/>
      <color indexed="23"/>
      <name val="Times Armenian"/>
      <family val="2"/>
    </font>
    <font>
      <sz val="9"/>
      <color indexed="52"/>
      <name val="Times Armenian"/>
      <family val="2"/>
    </font>
    <font>
      <sz val="9"/>
      <color indexed="10"/>
      <name val="Times Armenian"/>
      <family val="2"/>
    </font>
    <font>
      <sz val="9"/>
      <color indexed="17"/>
      <name val="Times Armenian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b/>
      <sz val="10"/>
      <color indexed="10"/>
      <name val="GHEA Grapalat"/>
      <family val="3"/>
    </font>
    <font>
      <sz val="11"/>
      <color indexed="8"/>
      <name val="GHEA Grapalat"/>
      <family val="3"/>
    </font>
    <font>
      <sz val="9"/>
      <color indexed="9"/>
      <name val="GHEA Grapalat"/>
      <family val="3"/>
    </font>
    <font>
      <b/>
      <sz val="11"/>
      <color indexed="9"/>
      <name val="GHEA Grapalat"/>
      <family val="3"/>
    </font>
    <font>
      <b/>
      <sz val="10"/>
      <color indexed="9"/>
      <name val="GHEA Grapalat"/>
      <family val="3"/>
    </font>
    <font>
      <sz val="10"/>
      <color indexed="9"/>
      <name val="GHEA Grapalat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/>
    <xf numFmtId="0" fontId="2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3" fillId="7" borderId="1" applyNumberFormat="0" applyAlignment="0" applyProtection="0"/>
    <xf numFmtId="0" fontId="24" fillId="20" borderId="8" applyNumberFormat="0" applyAlignment="0" applyProtection="0"/>
    <xf numFmtId="0" fontId="25" fillId="20" borderId="1" applyNumberFormat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21" borderId="2" applyNumberFormat="0" applyAlignment="0" applyProtection="0"/>
    <xf numFmtId="0" fontId="2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2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23" borderId="7" applyNumberFormat="0" applyFont="0" applyAlignment="0" applyProtection="0"/>
    <xf numFmtId="0" fontId="35" fillId="0" borderId="6" applyNumberFormat="0" applyFill="0" applyAlignment="0" applyProtection="0"/>
    <xf numFmtId="0" fontId="3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168">
    <xf numFmtId="0" fontId="0" fillId="0" borderId="0" xfId="0"/>
    <xf numFmtId="49" fontId="38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40" fillId="24" borderId="0" xfId="0" applyFont="1" applyFill="1" applyAlignment="1">
      <alignment vertical="center"/>
    </xf>
    <xf numFmtId="0" fontId="43" fillId="24" borderId="0" xfId="0" applyNumberFormat="1" applyFont="1" applyFill="1" applyBorder="1" applyAlignment="1">
      <alignment horizontal="center" vertical="center" wrapText="1"/>
    </xf>
    <xf numFmtId="0" fontId="44" fillId="24" borderId="0" xfId="0" applyFont="1" applyFill="1" applyAlignment="1">
      <alignment vertical="center" wrapText="1"/>
    </xf>
    <xf numFmtId="191" fontId="38" fillId="24" borderId="0" xfId="0" applyNumberFormat="1" applyFont="1" applyFill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textRotation="90" wrapText="1"/>
    </xf>
    <xf numFmtId="187" fontId="38" fillId="24" borderId="10" xfId="46" applyNumberFormat="1" applyFont="1" applyFill="1" applyBorder="1" applyAlignment="1">
      <alignment horizontal="center" vertical="center"/>
    </xf>
    <xf numFmtId="0" fontId="44" fillId="24" borderId="10" xfId="0" applyFont="1" applyFill="1" applyBorder="1" applyAlignment="1">
      <alignment horizontal="center" vertical="center" wrapText="1"/>
    </xf>
    <xf numFmtId="49" fontId="46" fillId="24" borderId="10" xfId="0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187" fontId="46" fillId="24" borderId="10" xfId="46" applyNumberFormat="1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left" vertical="center" wrapText="1"/>
    </xf>
    <xf numFmtId="0" fontId="38" fillId="24" borderId="10" xfId="0" applyFont="1" applyFill="1" applyBorder="1" applyAlignment="1">
      <alignment vertical="center" wrapText="1"/>
    </xf>
    <xf numFmtId="0" fontId="39" fillId="24" borderId="10" xfId="0" applyFont="1" applyFill="1" applyBorder="1" applyAlignment="1">
      <alignment vertical="center" wrapText="1"/>
    </xf>
    <xf numFmtId="0" fontId="39" fillId="24" borderId="10" xfId="0" applyFont="1" applyFill="1" applyBorder="1" applyAlignment="1">
      <alignment horizontal="left" vertical="center" wrapText="1"/>
    </xf>
    <xf numFmtId="186" fontId="38" fillId="24" borderId="10" xfId="46" applyNumberFormat="1" applyFont="1" applyFill="1" applyBorder="1" applyAlignment="1">
      <alignment horizontal="left" vertical="center" wrapText="1"/>
    </xf>
    <xf numFmtId="49" fontId="46" fillId="24" borderId="10" xfId="0" quotePrefix="1" applyNumberFormat="1" applyFont="1" applyFill="1" applyBorder="1" applyAlignment="1">
      <alignment horizontal="center" vertical="center" wrapText="1"/>
    </xf>
    <xf numFmtId="0" fontId="46" fillId="24" borderId="10" xfId="0" applyFont="1" applyFill="1" applyBorder="1" applyAlignment="1">
      <alignment horizontal="left" vertical="center" wrapText="1"/>
    </xf>
    <xf numFmtId="0" fontId="46" fillId="24" borderId="10" xfId="0" applyFont="1" applyFill="1" applyBorder="1" applyAlignment="1">
      <alignment vertical="center" wrapText="1"/>
    </xf>
    <xf numFmtId="0" fontId="39" fillId="24" borderId="10" xfId="82" applyFont="1" applyFill="1" applyBorder="1" applyAlignment="1">
      <alignment vertical="center" wrapText="1"/>
    </xf>
    <xf numFmtId="0" fontId="38" fillId="24" borderId="10" xfId="0" applyNumberFormat="1" applyFont="1" applyFill="1" applyBorder="1" applyAlignment="1">
      <alignment vertical="center" wrapText="1"/>
    </xf>
    <xf numFmtId="187" fontId="46" fillId="24" borderId="0" xfId="46" applyNumberFormat="1" applyFont="1" applyFill="1" applyBorder="1" applyAlignment="1">
      <alignment horizontal="center" vertical="center" wrapText="1"/>
    </xf>
    <xf numFmtId="192" fontId="46" fillId="24" borderId="0" xfId="61" applyNumberFormat="1" applyFont="1" applyFill="1" applyBorder="1" applyAlignment="1">
      <alignment horizontal="right" vertical="center" wrapText="1"/>
    </xf>
    <xf numFmtId="0" fontId="39" fillId="24" borderId="0" xfId="0" applyFont="1" applyFill="1"/>
    <xf numFmtId="0" fontId="39" fillId="24" borderId="0" xfId="0" applyFont="1" applyFill="1" applyAlignment="1">
      <alignment vertical="center" wrapText="1"/>
    </xf>
    <xf numFmtId="191" fontId="39" fillId="24" borderId="0" xfId="0" applyNumberFormat="1" applyFont="1" applyFill="1" applyAlignment="1">
      <alignment horizontal="center" vertical="center" wrapText="1"/>
    </xf>
    <xf numFmtId="0" fontId="44" fillId="24" borderId="0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vertical="center" wrapText="1"/>
    </xf>
    <xf numFmtId="186" fontId="46" fillId="0" borderId="10" xfId="46" applyNumberFormat="1" applyFont="1" applyFill="1" applyBorder="1" applyAlignment="1">
      <alignment horizontal="left" vertical="center" wrapText="1"/>
    </xf>
    <xf numFmtId="49" fontId="46" fillId="0" borderId="1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left" vertical="center" wrapText="1"/>
    </xf>
    <xf numFmtId="187" fontId="46" fillId="0" borderId="10" xfId="88" applyNumberFormat="1" applyFont="1" applyFill="1" applyBorder="1" applyAlignment="1">
      <alignment horizontal="center" vertical="center" wrapText="1"/>
    </xf>
    <xf numFmtId="0" fontId="38" fillId="24" borderId="10" xfId="82" applyFont="1" applyFill="1" applyBorder="1" applyAlignment="1">
      <alignment vertical="center" wrapText="1"/>
    </xf>
    <xf numFmtId="49" fontId="46" fillId="0" borderId="10" xfId="82" applyNumberFormat="1" applyFont="1" applyFill="1" applyBorder="1" applyAlignment="1">
      <alignment horizontal="center" vertical="center" wrapText="1"/>
    </xf>
    <xf numFmtId="0" fontId="46" fillId="0" borderId="10" xfId="82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9" fillId="24" borderId="0" xfId="0" applyFont="1" applyFill="1" applyBorder="1" applyAlignment="1">
      <alignment vertical="center"/>
    </xf>
    <xf numFmtId="0" fontId="38" fillId="24" borderId="0" xfId="0" applyFont="1" applyFill="1" applyAlignment="1">
      <alignment horizontal="center" vertical="center" wrapText="1"/>
    </xf>
    <xf numFmtId="187" fontId="38" fillId="24" borderId="0" xfId="46" applyNumberFormat="1" applyFont="1" applyFill="1" applyAlignment="1">
      <alignment vertical="center"/>
    </xf>
    <xf numFmtId="0" fontId="38" fillId="0" borderId="10" xfId="82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 wrapText="1"/>
    </xf>
    <xf numFmtId="49" fontId="46" fillId="0" borderId="10" xfId="0" quotePrefix="1" applyNumberFormat="1" applyFont="1" applyFill="1" applyBorder="1" applyAlignment="1">
      <alignment horizontal="center" vertical="center" wrapText="1"/>
    </xf>
    <xf numFmtId="187" fontId="39" fillId="24" borderId="10" xfId="0" applyNumberFormat="1" applyFont="1" applyFill="1" applyBorder="1" applyAlignment="1">
      <alignment vertical="center" wrapText="1"/>
    </xf>
    <xf numFmtId="187" fontId="38" fillId="24" borderId="10" xfId="0" applyNumberFormat="1" applyFont="1" applyFill="1" applyBorder="1" applyAlignment="1">
      <alignment vertical="center" wrapText="1"/>
    </xf>
    <xf numFmtId="187" fontId="38" fillId="24" borderId="10" xfId="82" applyNumberFormat="1" applyFont="1" applyFill="1" applyBorder="1" applyAlignment="1">
      <alignment vertical="center" wrapText="1"/>
    </xf>
    <xf numFmtId="187" fontId="39" fillId="24" borderId="10" xfId="82" applyNumberFormat="1" applyFont="1" applyFill="1" applyBorder="1" applyAlignment="1">
      <alignment vertical="center" wrapText="1"/>
    </xf>
    <xf numFmtId="187" fontId="39" fillId="0" borderId="10" xfId="82" applyNumberFormat="1" applyFont="1" applyFill="1" applyBorder="1" applyAlignment="1">
      <alignment vertical="center" wrapText="1"/>
    </xf>
    <xf numFmtId="187" fontId="38" fillId="24" borderId="10" xfId="0" applyNumberFormat="1" applyFont="1" applyFill="1" applyBorder="1" applyAlignment="1">
      <alignment horizontal="left" vertical="center"/>
    </xf>
    <xf numFmtId="187" fontId="38" fillId="24" borderId="0" xfId="0" applyNumberFormat="1" applyFont="1" applyFill="1" applyBorder="1" applyAlignment="1">
      <alignment horizontal="left" vertical="center"/>
    </xf>
    <xf numFmtId="187" fontId="38" fillId="24" borderId="10" xfId="46" applyNumberFormat="1" applyFont="1" applyFill="1" applyBorder="1" applyAlignment="1">
      <alignment horizontal="center" vertical="center" wrapText="1"/>
    </xf>
    <xf numFmtId="0" fontId="44" fillId="24" borderId="0" xfId="0" applyFont="1" applyFill="1" applyAlignment="1">
      <alignment vertical="center"/>
    </xf>
    <xf numFmtId="49" fontId="38" fillId="24" borderId="10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49" fontId="46" fillId="24" borderId="11" xfId="0" applyNumberFormat="1" applyFont="1" applyFill="1" applyBorder="1" applyAlignment="1">
      <alignment horizontal="center" vertical="center" wrapText="1"/>
    </xf>
    <xf numFmtId="49" fontId="46" fillId="24" borderId="12" xfId="0" applyNumberFormat="1" applyFont="1" applyFill="1" applyBorder="1" applyAlignment="1">
      <alignment horizontal="center" vertical="center" wrapText="1"/>
    </xf>
    <xf numFmtId="187" fontId="39" fillId="24" borderId="12" xfId="0" applyNumberFormat="1" applyFont="1" applyFill="1" applyBorder="1" applyAlignment="1">
      <alignment vertical="center" wrapText="1"/>
    </xf>
    <xf numFmtId="0" fontId="38" fillId="24" borderId="0" xfId="0" applyFont="1" applyFill="1" applyBorder="1" applyAlignment="1">
      <alignment vertical="center"/>
    </xf>
    <xf numFmtId="187" fontId="46" fillId="25" borderId="10" xfId="46" applyNumberFormat="1" applyFont="1" applyFill="1" applyBorder="1" applyAlignment="1">
      <alignment horizontal="center" vertical="center" wrapText="1"/>
    </xf>
    <xf numFmtId="187" fontId="38" fillId="25" borderId="10" xfId="46" applyNumberFormat="1" applyFont="1" applyFill="1" applyBorder="1" applyAlignment="1">
      <alignment horizontal="center" vertical="center" wrapText="1"/>
    </xf>
    <xf numFmtId="0" fontId="38" fillId="25" borderId="0" xfId="0" applyFont="1" applyFill="1" applyAlignment="1">
      <alignment vertical="center"/>
    </xf>
    <xf numFmtId="0" fontId="39" fillId="24" borderId="11" xfId="0" applyFont="1" applyFill="1" applyBorder="1" applyAlignment="1">
      <alignment horizontal="center" vertical="center" wrapText="1"/>
    </xf>
    <xf numFmtId="49" fontId="38" fillId="24" borderId="10" xfId="0" applyNumberFormat="1" applyFont="1" applyFill="1" applyBorder="1" applyAlignment="1">
      <alignment vertical="center" wrapText="1"/>
    </xf>
    <xf numFmtId="49" fontId="46" fillId="25" borderId="10" xfId="0" applyNumberFormat="1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187" fontId="46" fillId="24" borderId="0" xfId="46" applyNumberFormat="1" applyFont="1" applyFill="1" applyBorder="1" applyAlignment="1">
      <alignment horizontal="right" vertical="center" wrapText="1"/>
    </xf>
    <xf numFmtId="49" fontId="38" fillId="24" borderId="10" xfId="0" applyNumberFormat="1" applyFont="1" applyFill="1" applyBorder="1" applyAlignment="1">
      <alignment horizontal="left" vertical="center"/>
    </xf>
    <xf numFmtId="0" fontId="46" fillId="0" borderId="10" xfId="0" applyNumberFormat="1" applyFont="1" applyFill="1" applyBorder="1" applyAlignment="1">
      <alignment horizontal="left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0" fontId="47" fillId="24" borderId="10" xfId="0" applyFont="1" applyFill="1" applyBorder="1" applyAlignment="1">
      <alignment vertical="center" wrapText="1"/>
    </xf>
    <xf numFmtId="0" fontId="47" fillId="24" borderId="13" xfId="0" applyFont="1" applyFill="1" applyBorder="1" applyAlignment="1">
      <alignment vertical="center" wrapText="1"/>
    </xf>
    <xf numFmtId="0" fontId="47" fillId="24" borderId="14" xfId="0" applyFont="1" applyFill="1" applyBorder="1" applyAlignment="1">
      <alignment vertical="center" wrapText="1"/>
    </xf>
    <xf numFmtId="0" fontId="39" fillId="24" borderId="14" xfId="0" applyFont="1" applyFill="1" applyBorder="1" applyAlignment="1">
      <alignment vertical="center" wrapText="1"/>
    </xf>
    <xf numFmtId="187" fontId="38" fillId="24" borderId="0" xfId="46" applyNumberFormat="1" applyFont="1" applyFill="1" applyAlignment="1">
      <alignment horizontal="right" vertical="center" wrapText="1"/>
    </xf>
    <xf numFmtId="187" fontId="43" fillId="24" borderId="0" xfId="46" applyNumberFormat="1" applyFont="1" applyFill="1" applyBorder="1" applyAlignment="1">
      <alignment horizontal="right" vertical="center" wrapText="1"/>
    </xf>
    <xf numFmtId="187" fontId="44" fillId="24" borderId="0" xfId="46" applyNumberFormat="1" applyFont="1" applyFill="1" applyAlignment="1">
      <alignment horizontal="right" vertical="center" wrapText="1"/>
    </xf>
    <xf numFmtId="187" fontId="40" fillId="24" borderId="0" xfId="46" applyNumberFormat="1" applyFont="1" applyFill="1" applyBorder="1" applyAlignment="1">
      <alignment horizontal="right" wrapText="1"/>
    </xf>
    <xf numFmtId="187" fontId="39" fillId="24" borderId="0" xfId="46" applyNumberFormat="1" applyFont="1" applyFill="1" applyAlignment="1">
      <alignment horizontal="right" vertical="center" wrapText="1"/>
    </xf>
    <xf numFmtId="187" fontId="39" fillId="24" borderId="0" xfId="0" applyNumberFormat="1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vertical="center" wrapText="1"/>
    </xf>
    <xf numFmtId="0" fontId="38" fillId="0" borderId="15" xfId="0" applyFont="1" applyFill="1" applyBorder="1" applyAlignment="1">
      <alignment vertical="center" wrapText="1"/>
    </xf>
    <xf numFmtId="0" fontId="38" fillId="24" borderId="15" xfId="0" applyFont="1" applyFill="1" applyBorder="1" applyAlignment="1">
      <alignment horizontal="left" vertical="center" wrapText="1"/>
    </xf>
    <xf numFmtId="0" fontId="38" fillId="24" borderId="15" xfId="0" applyFont="1" applyFill="1" applyBorder="1" applyAlignment="1">
      <alignment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186" fontId="47" fillId="0" borderId="10" xfId="46" applyNumberFormat="1" applyFont="1" applyFill="1" applyBorder="1" applyAlignment="1">
      <alignment horizontal="left" vertical="center" wrapText="1"/>
    </xf>
    <xf numFmtId="187" fontId="40" fillId="24" borderId="0" xfId="46" applyNumberFormat="1" applyFont="1" applyFill="1" applyAlignment="1">
      <alignment horizontal="right" vertical="center" wrapText="1"/>
    </xf>
    <xf numFmtId="0" fontId="46" fillId="24" borderId="10" xfId="82" applyFont="1" applyFill="1" applyBorder="1" applyAlignment="1">
      <alignment horizontal="center" vertical="center" wrapText="1"/>
    </xf>
    <xf numFmtId="49" fontId="46" fillId="24" borderId="10" xfId="82" applyNumberFormat="1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center" vertical="center" wrapText="1"/>
    </xf>
    <xf numFmtId="0" fontId="46" fillId="26" borderId="10" xfId="0" applyFont="1" applyFill="1" applyBorder="1" applyAlignment="1">
      <alignment horizontal="left" vertical="center" wrapText="1"/>
    </xf>
    <xf numFmtId="0" fontId="46" fillId="26" borderId="10" xfId="0" applyFont="1" applyFill="1" applyBorder="1" applyAlignment="1">
      <alignment horizontal="center" vertical="center" wrapText="1"/>
    </xf>
    <xf numFmtId="49" fontId="46" fillId="24" borderId="16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left" vertical="center" wrapText="1"/>
    </xf>
    <xf numFmtId="0" fontId="47" fillId="0" borderId="14" xfId="0" applyFont="1" applyBorder="1" applyAlignment="1">
      <alignment vertical="center" wrapText="1"/>
    </xf>
    <xf numFmtId="0" fontId="38" fillId="24" borderId="10" xfId="46" applyNumberFormat="1" applyFont="1" applyFill="1" applyBorder="1" applyAlignment="1">
      <alignment horizontal="center" vertical="center" wrapText="1"/>
    </xf>
    <xf numFmtId="0" fontId="51" fillId="24" borderId="0" xfId="0" applyFont="1" applyFill="1" applyAlignment="1">
      <alignment vertical="center"/>
    </xf>
    <xf numFmtId="0" fontId="52" fillId="24" borderId="0" xfId="0" applyFont="1" applyFill="1" applyAlignment="1">
      <alignment vertical="center"/>
    </xf>
    <xf numFmtId="187" fontId="53" fillId="24" borderId="0" xfId="46" applyNumberFormat="1" applyFont="1" applyFill="1" applyAlignment="1">
      <alignment vertical="center"/>
    </xf>
    <xf numFmtId="0" fontId="53" fillId="24" borderId="0" xfId="0" applyFont="1" applyFill="1" applyAlignment="1">
      <alignment vertical="center"/>
    </xf>
    <xf numFmtId="0" fontId="53" fillId="24" borderId="0" xfId="0" applyFont="1" applyFill="1" applyBorder="1" applyAlignment="1">
      <alignment vertical="center"/>
    </xf>
    <xf numFmtId="0" fontId="54" fillId="24" borderId="0" xfId="0" applyFont="1" applyFill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3" fillId="24" borderId="0" xfId="0" applyFont="1" applyFill="1" applyAlignment="1">
      <alignment horizontal="center" vertical="center" wrapText="1"/>
    </xf>
    <xf numFmtId="0" fontId="54" fillId="24" borderId="0" xfId="0" applyFont="1" applyFill="1"/>
    <xf numFmtId="187" fontId="45" fillId="24" borderId="10" xfId="46" applyNumberFormat="1" applyFont="1" applyFill="1" applyBorder="1" applyAlignment="1">
      <alignment horizontal="center" vertical="center" wrapText="1"/>
    </xf>
    <xf numFmtId="192" fontId="45" fillId="24" borderId="10" xfId="61" applyNumberFormat="1" applyFont="1" applyFill="1" applyBorder="1" applyAlignment="1">
      <alignment horizontal="center" vertical="center" wrapText="1"/>
    </xf>
    <xf numFmtId="192" fontId="50" fillId="24" borderId="10" xfId="61" applyNumberFormat="1" applyFont="1" applyFill="1" applyBorder="1" applyAlignment="1">
      <alignment horizontal="center" vertical="center" wrapText="1"/>
    </xf>
    <xf numFmtId="192" fontId="46" fillId="25" borderId="10" xfId="61" applyNumberFormat="1" applyFont="1" applyFill="1" applyBorder="1" applyAlignment="1">
      <alignment horizontal="center" vertical="center" wrapText="1"/>
    </xf>
    <xf numFmtId="192" fontId="46" fillId="24" borderId="10" xfId="61" applyNumberFormat="1" applyFont="1" applyFill="1" applyBorder="1" applyAlignment="1">
      <alignment horizontal="center" vertical="center" wrapText="1"/>
    </xf>
    <xf numFmtId="187" fontId="47" fillId="24" borderId="10" xfId="46" applyNumberFormat="1" applyFont="1" applyFill="1" applyBorder="1" applyAlignment="1">
      <alignment horizontal="center" vertical="center" wrapText="1"/>
    </xf>
    <xf numFmtId="187" fontId="39" fillId="24" borderId="10" xfId="46" applyNumberFormat="1" applyFont="1" applyFill="1" applyBorder="1" applyAlignment="1">
      <alignment horizontal="center" vertical="center" wrapText="1"/>
    </xf>
    <xf numFmtId="192" fontId="47" fillId="24" borderId="10" xfId="61" applyNumberFormat="1" applyFont="1" applyFill="1" applyBorder="1" applyAlignment="1">
      <alignment horizontal="center" vertical="center" wrapText="1"/>
    </xf>
    <xf numFmtId="187" fontId="48" fillId="24" borderId="10" xfId="46" applyNumberFormat="1" applyFont="1" applyFill="1" applyBorder="1" applyAlignment="1">
      <alignment horizontal="center" vertical="center" wrapText="1"/>
    </xf>
    <xf numFmtId="187" fontId="49" fillId="24" borderId="10" xfId="46" applyNumberFormat="1" applyFont="1" applyFill="1" applyBorder="1" applyAlignment="1">
      <alignment horizontal="center" vertical="center" wrapText="1"/>
    </xf>
    <xf numFmtId="187" fontId="47" fillId="24" borderId="11" xfId="46" applyNumberFormat="1" applyFont="1" applyFill="1" applyBorder="1" applyAlignment="1">
      <alignment horizontal="center" vertical="center" wrapText="1"/>
    </xf>
    <xf numFmtId="187" fontId="39" fillId="24" borderId="11" xfId="46" applyNumberFormat="1" applyFont="1" applyFill="1" applyBorder="1" applyAlignment="1">
      <alignment horizontal="center" vertical="center" wrapText="1"/>
    </xf>
    <xf numFmtId="187" fontId="47" fillId="24" borderId="12" xfId="46" applyNumberFormat="1" applyFont="1" applyFill="1" applyBorder="1" applyAlignment="1">
      <alignment horizontal="center" vertical="center" wrapText="1"/>
    </xf>
    <xf numFmtId="187" fontId="39" fillId="24" borderId="12" xfId="46" applyNumberFormat="1" applyFont="1" applyFill="1" applyBorder="1" applyAlignment="1">
      <alignment horizontal="center" vertical="center" wrapText="1"/>
    </xf>
    <xf numFmtId="187" fontId="46" fillId="0" borderId="10" xfId="46" applyNumberFormat="1" applyFont="1" applyFill="1" applyBorder="1" applyAlignment="1">
      <alignment horizontal="center" vertical="center" wrapText="1"/>
    </xf>
    <xf numFmtId="187" fontId="48" fillId="0" borderId="10" xfId="46" applyNumberFormat="1" applyFont="1" applyFill="1" applyBorder="1" applyAlignment="1">
      <alignment horizontal="center" vertical="center" wrapText="1"/>
    </xf>
    <xf numFmtId="187" fontId="47" fillId="0" borderId="10" xfId="46" applyNumberFormat="1" applyFont="1" applyFill="1" applyBorder="1" applyAlignment="1">
      <alignment horizontal="center" vertical="center" wrapText="1"/>
    </xf>
    <xf numFmtId="187" fontId="39" fillId="0" borderId="10" xfId="46" applyNumberFormat="1" applyFont="1" applyFill="1" applyBorder="1" applyAlignment="1">
      <alignment horizontal="center" vertical="center" wrapText="1"/>
    </xf>
    <xf numFmtId="187" fontId="38" fillId="0" borderId="10" xfId="46" applyNumberFormat="1" applyFont="1" applyFill="1" applyBorder="1" applyAlignment="1">
      <alignment horizontal="center" vertical="center" wrapText="1"/>
    </xf>
    <xf numFmtId="187" fontId="38" fillId="0" borderId="16" xfId="46" applyNumberFormat="1" applyFont="1" applyBorder="1" applyAlignment="1">
      <alignment horizontal="center" vertical="center" wrapText="1"/>
    </xf>
    <xf numFmtId="187" fontId="39" fillId="0" borderId="16" xfId="46" applyNumberFormat="1" applyFont="1" applyBorder="1" applyAlignment="1">
      <alignment horizontal="center" vertical="center" wrapText="1"/>
    </xf>
    <xf numFmtId="187" fontId="39" fillId="0" borderId="10" xfId="46" applyNumberFormat="1" applyFont="1" applyBorder="1" applyAlignment="1">
      <alignment horizontal="center" vertical="center" wrapText="1"/>
    </xf>
    <xf numFmtId="192" fontId="47" fillId="24" borderId="17" xfId="61" applyNumberFormat="1" applyFont="1" applyFill="1" applyBorder="1" applyAlignment="1">
      <alignment horizontal="center" vertical="center" wrapText="1"/>
    </xf>
    <xf numFmtId="187" fontId="38" fillId="0" borderId="10" xfId="46" applyNumberFormat="1" applyFont="1" applyFill="1" applyBorder="1" applyAlignment="1">
      <alignment horizontal="center" vertical="center"/>
    </xf>
    <xf numFmtId="187" fontId="39" fillId="0" borderId="10" xfId="46" applyNumberFormat="1" applyFont="1" applyFill="1" applyBorder="1" applyAlignment="1">
      <alignment horizontal="center" vertical="center"/>
    </xf>
    <xf numFmtId="187" fontId="47" fillId="24" borderId="16" xfId="46" applyNumberFormat="1" applyFont="1" applyFill="1" applyBorder="1" applyAlignment="1">
      <alignment horizontal="center" vertical="center" wrapText="1"/>
    </xf>
    <xf numFmtId="187" fontId="39" fillId="24" borderId="16" xfId="46" applyNumberFormat="1" applyFont="1" applyFill="1" applyBorder="1" applyAlignment="1">
      <alignment horizontal="center" vertical="center" wrapText="1"/>
    </xf>
    <xf numFmtId="187" fontId="46" fillId="24" borderId="16" xfId="46" applyNumberFormat="1" applyFont="1" applyFill="1" applyBorder="1" applyAlignment="1">
      <alignment horizontal="center" vertical="center" wrapText="1"/>
    </xf>
    <xf numFmtId="187" fontId="39" fillId="24" borderId="10" xfId="46" applyNumberFormat="1" applyFont="1" applyFill="1" applyBorder="1" applyAlignment="1">
      <alignment horizontal="center" vertical="center"/>
    </xf>
    <xf numFmtId="192" fontId="38" fillId="24" borderId="10" xfId="61" applyNumberFormat="1" applyFont="1" applyFill="1" applyBorder="1" applyAlignment="1">
      <alignment horizontal="center" vertical="center" wrapText="1"/>
    </xf>
    <xf numFmtId="192" fontId="39" fillId="24" borderId="10" xfId="61" applyNumberFormat="1" applyFont="1" applyFill="1" applyBorder="1" applyAlignment="1">
      <alignment horizontal="center" vertical="center" wrapText="1"/>
    </xf>
    <xf numFmtId="187" fontId="47" fillId="24" borderId="13" xfId="46" applyNumberFormat="1" applyFont="1" applyFill="1" applyBorder="1" applyAlignment="1">
      <alignment horizontal="center" vertical="center" wrapText="1"/>
    </xf>
    <xf numFmtId="187" fontId="47" fillId="24" borderId="18" xfId="46" applyNumberFormat="1" applyFont="1" applyFill="1" applyBorder="1" applyAlignment="1">
      <alignment horizontal="center" vertical="center" wrapText="1"/>
    </xf>
    <xf numFmtId="187" fontId="39" fillId="24" borderId="14" xfId="46" applyNumberFormat="1" applyFont="1" applyFill="1" applyBorder="1" applyAlignment="1">
      <alignment horizontal="center" vertical="center" wrapText="1"/>
    </xf>
    <xf numFmtId="187" fontId="47" fillId="24" borderId="19" xfId="46" applyNumberFormat="1" applyFont="1" applyFill="1" applyBorder="1" applyAlignment="1">
      <alignment horizontal="center" vertical="center" wrapText="1"/>
    </xf>
    <xf numFmtId="187" fontId="47" fillId="24" borderId="14" xfId="46" applyNumberFormat="1" applyFont="1" applyFill="1" applyBorder="1" applyAlignment="1">
      <alignment horizontal="center" vertical="center" wrapText="1"/>
    </xf>
    <xf numFmtId="187" fontId="39" fillId="24" borderId="19" xfId="46" applyNumberFormat="1" applyFont="1" applyFill="1" applyBorder="1" applyAlignment="1">
      <alignment horizontal="center" vertical="center" wrapText="1"/>
    </xf>
    <xf numFmtId="187" fontId="48" fillId="24" borderId="19" xfId="46" applyNumberFormat="1" applyFont="1" applyFill="1" applyBorder="1" applyAlignment="1">
      <alignment horizontal="center" vertical="center" wrapText="1"/>
    </xf>
    <xf numFmtId="187" fontId="47" fillId="0" borderId="14" xfId="46" applyNumberFormat="1" applyFont="1" applyBorder="1" applyAlignment="1">
      <alignment horizontal="center" vertical="center" wrapText="1"/>
    </xf>
    <xf numFmtId="187" fontId="47" fillId="24" borderId="20" xfId="46" applyNumberFormat="1" applyFont="1" applyFill="1" applyBorder="1" applyAlignment="1">
      <alignment horizontal="center" vertical="center" wrapText="1"/>
    </xf>
    <xf numFmtId="187" fontId="46" fillId="24" borderId="20" xfId="46" applyNumberFormat="1" applyFont="1" applyFill="1" applyBorder="1" applyAlignment="1">
      <alignment horizontal="center" vertical="center" wrapText="1"/>
    </xf>
    <xf numFmtId="187" fontId="39" fillId="24" borderId="20" xfId="46" applyNumberFormat="1" applyFont="1" applyFill="1" applyBorder="1" applyAlignment="1">
      <alignment horizontal="center" vertical="center" wrapText="1"/>
    </xf>
    <xf numFmtId="187" fontId="38" fillId="0" borderId="10" xfId="46" applyNumberFormat="1" applyFont="1" applyBorder="1" applyAlignment="1">
      <alignment horizontal="center" vertical="center"/>
    </xf>
    <xf numFmtId="187" fontId="39" fillId="0" borderId="10" xfId="46" applyNumberFormat="1" applyFont="1" applyBorder="1" applyAlignment="1">
      <alignment horizontal="center" vertical="center"/>
    </xf>
    <xf numFmtId="187" fontId="45" fillId="25" borderId="10" xfId="46" applyNumberFormat="1" applyFont="1" applyFill="1" applyBorder="1" applyAlignment="1">
      <alignment horizontal="center" vertical="center" wrapText="1"/>
    </xf>
    <xf numFmtId="187" fontId="44" fillId="25" borderId="10" xfId="46" applyNumberFormat="1" applyFont="1" applyFill="1" applyBorder="1" applyAlignment="1">
      <alignment horizontal="center" vertical="center" wrapText="1"/>
    </xf>
    <xf numFmtId="192" fontId="45" fillId="25" borderId="10" xfId="61" applyNumberFormat="1" applyFont="1" applyFill="1" applyBorder="1" applyAlignment="1">
      <alignment horizontal="center" vertical="center" wrapText="1"/>
    </xf>
    <xf numFmtId="39" fontId="41" fillId="24" borderId="0" xfId="0" applyNumberFormat="1" applyFont="1" applyFill="1" applyAlignment="1">
      <alignment horizontal="right" vertical="center" wrapText="1"/>
    </xf>
    <xf numFmtId="0" fontId="39" fillId="24" borderId="0" xfId="0" applyFont="1" applyFill="1" applyAlignment="1">
      <alignment horizontal="right" vertical="center" wrapText="1"/>
    </xf>
    <xf numFmtId="0" fontId="42" fillId="24" borderId="0" xfId="0" applyFont="1" applyFill="1" applyAlignment="1">
      <alignment horizontal="center" vertical="center"/>
    </xf>
    <xf numFmtId="0" fontId="43" fillId="24" borderId="0" xfId="0" applyNumberFormat="1" applyFont="1" applyFill="1" applyBorder="1" applyAlignment="1">
      <alignment horizontal="center" vertical="center" wrapText="1"/>
    </xf>
    <xf numFmtId="0" fontId="39" fillId="24" borderId="0" xfId="0" applyFont="1" applyFill="1" applyBorder="1" applyAlignment="1">
      <alignment horizontal="left" vertical="center" wrapText="1"/>
    </xf>
    <xf numFmtId="0" fontId="39" fillId="24" borderId="0" xfId="0" applyFont="1" applyFill="1" applyBorder="1" applyAlignment="1">
      <alignment horizontal="left" wrapText="1"/>
    </xf>
  </cellXfs>
  <cellStyles count="9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Explanatory Text" xfId="47" builtinId="53" customBuiltin="1"/>
    <cellStyle name="Good" xfId="48" builtinId="26" customBuiltin="1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Input" xfId="53" builtinId="20" customBuiltin="1"/>
    <cellStyle name="Linked Cell" xfId="54" builtinId="24" customBuiltin="1"/>
    <cellStyle name="Neutral" xfId="55" builtinId="28" customBuiltin="1"/>
    <cellStyle name="Normal" xfId="0" builtinId="0"/>
    <cellStyle name="Normal 2 4" xfId="56"/>
    <cellStyle name="Normal 3" xfId="57"/>
    <cellStyle name="Normal 8" xfId="58"/>
    <cellStyle name="Note" xfId="59" builtinId="10" customBuiltin="1"/>
    <cellStyle name="Output" xfId="60" builtinId="21" customBuiltin="1"/>
    <cellStyle name="Percent" xfId="61" builtinId="5"/>
    <cellStyle name="Title" xfId="62" builtinId="15" customBuiltin="1"/>
    <cellStyle name="Total" xfId="63" builtinId="25" customBuiltin="1"/>
    <cellStyle name="Warning Text" xfId="64" builtinId="11" customBuiltin="1"/>
    <cellStyle name="Акцент1" xfId="65"/>
    <cellStyle name="Акцент2" xfId="66"/>
    <cellStyle name="Акцент3" xfId="67"/>
    <cellStyle name="Акцент4" xfId="68"/>
    <cellStyle name="Акцент5" xfId="69"/>
    <cellStyle name="Акцент6" xfId="70"/>
    <cellStyle name="Ввод " xfId="71"/>
    <cellStyle name="Вывод" xfId="72"/>
    <cellStyle name="Вычисление" xfId="73"/>
    <cellStyle name="Заголовок 1" xfId="74"/>
    <cellStyle name="Заголовок 2" xfId="75"/>
    <cellStyle name="Заголовок 3" xfId="76"/>
    <cellStyle name="Заголовок 4" xfId="77"/>
    <cellStyle name="Итог" xfId="78"/>
    <cellStyle name="Контрольная ячейка" xfId="79"/>
    <cellStyle name="Название" xfId="80"/>
    <cellStyle name="Нейтральный" xfId="81"/>
    <cellStyle name="Обычный 3" xfId="82"/>
    <cellStyle name="Плохой" xfId="83"/>
    <cellStyle name="Пояснение" xfId="84"/>
    <cellStyle name="Примечание" xfId="85"/>
    <cellStyle name="Связанная ячейка" xfId="86"/>
    <cellStyle name="Текст предупреждения" xfId="87"/>
    <cellStyle name="Финансовый 3" xfId="88"/>
    <cellStyle name="Хороший" xfId="89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33"/>
  <sheetViews>
    <sheetView tabSelected="1" zoomScaleNormal="100" zoomScaleSheetLayoutView="100" workbookViewId="0">
      <selection activeCell="E490" sqref="E490"/>
    </sheetView>
  </sheetViews>
  <sheetFormatPr defaultRowHeight="14.25" x14ac:dyDescent="0.2"/>
  <cols>
    <col min="1" max="1" width="3.85546875" style="1" customWidth="1"/>
    <col min="2" max="2" width="5.140625" style="1" bestFit="1" customWidth="1"/>
    <col min="3" max="3" width="5" style="1" bestFit="1" customWidth="1"/>
    <col min="4" max="4" width="5.28515625" style="1" bestFit="1" customWidth="1"/>
    <col min="5" max="5" width="49.85546875" style="2" customWidth="1"/>
    <col min="6" max="6" width="17.5703125" style="94" customWidth="1"/>
    <col min="7" max="7" width="17.28515625" style="80" customWidth="1"/>
    <col min="8" max="8" width="18.42578125" style="84" customWidth="1"/>
    <col min="9" max="9" width="16" style="28" customWidth="1"/>
    <col min="10" max="84" width="9.140625" style="106"/>
    <col min="85" max="16384" width="9.140625" style="3"/>
  </cols>
  <sheetData>
    <row r="1" spans="1:84" ht="15" customHeight="1" x14ac:dyDescent="0.2">
      <c r="H1" s="162" t="s">
        <v>16</v>
      </c>
      <c r="I1" s="163"/>
    </row>
    <row r="2" spans="1:84" ht="12" customHeight="1" x14ac:dyDescent="0.2">
      <c r="H2" s="162" t="s">
        <v>17</v>
      </c>
      <c r="I2" s="162"/>
    </row>
    <row r="3" spans="1:84" ht="27.7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</row>
    <row r="4" spans="1:84" ht="64.5" customHeight="1" x14ac:dyDescent="0.2">
      <c r="A4" s="165" t="s">
        <v>196</v>
      </c>
      <c r="B4" s="165"/>
      <c r="C4" s="165"/>
      <c r="D4" s="165"/>
      <c r="E4" s="165"/>
      <c r="F4" s="165"/>
      <c r="G4" s="165"/>
      <c r="H4" s="165"/>
      <c r="I4" s="165"/>
    </row>
    <row r="5" spans="1:84" ht="28.5" customHeight="1" x14ac:dyDescent="0.2">
      <c r="A5" s="29"/>
      <c r="B5" s="29"/>
      <c r="C5" s="29"/>
      <c r="D5" s="29"/>
      <c r="E5" s="4"/>
      <c r="F5" s="81"/>
      <c r="G5" s="81"/>
      <c r="H5" s="81"/>
      <c r="I5" s="4"/>
    </row>
    <row r="6" spans="1:84" ht="10.5" customHeight="1" x14ac:dyDescent="0.2">
      <c r="A6" s="5"/>
      <c r="B6" s="5"/>
      <c r="C6" s="5"/>
      <c r="D6" s="5"/>
      <c r="E6" s="5"/>
      <c r="F6" s="82"/>
      <c r="G6" s="82"/>
      <c r="H6" s="82" t="s">
        <v>148</v>
      </c>
      <c r="I6" s="5"/>
    </row>
    <row r="7" spans="1:84" ht="14.25" customHeight="1" x14ac:dyDescent="0.25">
      <c r="E7" s="5"/>
      <c r="F7" s="82"/>
      <c r="H7" s="83" t="s">
        <v>19</v>
      </c>
      <c r="I7" s="6"/>
    </row>
    <row r="8" spans="1:84" ht="59.25" customHeight="1" x14ac:dyDescent="0.2">
      <c r="A8" s="7" t="s">
        <v>20</v>
      </c>
      <c r="B8" s="7" t="s">
        <v>21</v>
      </c>
      <c r="C8" s="7" t="s">
        <v>23</v>
      </c>
      <c r="D8" s="7" t="s">
        <v>24</v>
      </c>
      <c r="E8" s="8" t="s">
        <v>33</v>
      </c>
      <c r="F8" s="57" t="s">
        <v>404</v>
      </c>
      <c r="G8" s="57" t="s">
        <v>405</v>
      </c>
      <c r="H8" s="57" t="s">
        <v>34</v>
      </c>
      <c r="I8" s="105" t="s">
        <v>35</v>
      </c>
    </row>
    <row r="9" spans="1:84" s="58" customFormat="1" ht="16.5" x14ac:dyDescent="0.2">
      <c r="A9" s="10"/>
      <c r="B9" s="10"/>
      <c r="C9" s="10"/>
      <c r="D9" s="10"/>
      <c r="E9" s="9" t="s">
        <v>36</v>
      </c>
      <c r="F9" s="115">
        <f>SUM(F11,F24,F31,F43,F48,F64,F69,F74,F88,F99,F106,F127,F227,F238,F243,F364,F571,F576,F585,F590,F594,F598,F614,F624)+SUM(F637,F642,F656,F718,F724,F729,F734,F739,F744,F749,F764,F795,F820,F835,F854,F864,F891,F913)</f>
        <v>36808613.800000004</v>
      </c>
      <c r="G9" s="115">
        <f>SUM(G11,G24,G31,G43,G48,G64,G69,G74,G88,G99,G106,G127,G227,G238,G243,G364,G571,G576,G585,G590,G594,G598,G614,G624)+SUM(G637,G642,G656,G718,G724,G729,G734,G739,G744,G749,G764,G795,G820,G835,G854,G864,G891,G913)</f>
        <v>49350248.350000001</v>
      </c>
      <c r="H9" s="115">
        <f>SUM(H11,H24,H31,H43,H48,H64,H69,H74,H88,H99,H106,H127,H227,H238,H243,H364,H571,H576,H585,H590,H594,H598,H614,H624)+SUM(H637,H642,H656,H718,H724,H729,H734,H739,H744,H749,H764,H795,H820,H835,H854,H864,H891,H913)</f>
        <v>43817895.545000002</v>
      </c>
      <c r="I9" s="116">
        <f>IF(H9=0,"       ",H9/G9)</f>
        <v>0.88789615067864192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</row>
    <row r="10" spans="1:84" s="46" customFormat="1" ht="16.5" x14ac:dyDescent="0.2">
      <c r="A10" s="10"/>
      <c r="B10" s="10"/>
      <c r="C10" s="10"/>
      <c r="D10" s="10"/>
      <c r="E10" s="11" t="s">
        <v>142</v>
      </c>
      <c r="F10" s="12"/>
      <c r="G10" s="57"/>
      <c r="H10" s="57"/>
      <c r="I10" s="117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</row>
    <row r="11" spans="1:84" s="67" customFormat="1" x14ac:dyDescent="0.2">
      <c r="A11" s="65"/>
      <c r="B11" s="65"/>
      <c r="C11" s="65"/>
      <c r="D11" s="65"/>
      <c r="E11" s="66" t="s">
        <v>37</v>
      </c>
      <c r="F11" s="65">
        <f>SUM(F12:F15)</f>
        <v>360000</v>
      </c>
      <c r="G11" s="66">
        <f>SUM(G12:G15)</f>
        <v>248768</v>
      </c>
      <c r="H11" s="66">
        <f>SUM(H12:H15)</f>
        <v>71045.679999999993</v>
      </c>
      <c r="I11" s="118">
        <f t="shared" ref="I11:I72" si="0">IF(H11=0,"       ",H11/G11)</f>
        <v>0.28559010805248258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</row>
    <row r="12" spans="1:84" s="42" customFormat="1" ht="18" customHeight="1" x14ac:dyDescent="0.2">
      <c r="A12" s="12"/>
      <c r="B12" s="12"/>
      <c r="C12" s="12"/>
      <c r="D12" s="12"/>
      <c r="E12" s="51" t="s">
        <v>38</v>
      </c>
      <c r="F12" s="12">
        <f>SUM(F18)</f>
        <v>45000</v>
      </c>
      <c r="G12" s="57">
        <f>SUM(G18)</f>
        <v>45000</v>
      </c>
      <c r="H12" s="57">
        <f>SUM(H18)</f>
        <v>0</v>
      </c>
      <c r="I12" s="119" t="str">
        <f t="shared" si="0"/>
        <v xml:space="preserve">       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</row>
    <row r="13" spans="1:84" s="42" customFormat="1" ht="28.5" x14ac:dyDescent="0.2">
      <c r="A13" s="12"/>
      <c r="B13" s="12"/>
      <c r="C13" s="12"/>
      <c r="D13" s="12"/>
      <c r="E13" s="51" t="s">
        <v>39</v>
      </c>
      <c r="F13" s="12">
        <f>SUM(F21)</f>
        <v>250000</v>
      </c>
      <c r="G13" s="57">
        <f>SUM(G21)</f>
        <v>138768</v>
      </c>
      <c r="H13" s="57">
        <f>SUM(H21)</f>
        <v>20022.29</v>
      </c>
      <c r="I13" s="119">
        <f t="shared" si="0"/>
        <v>0.14428607459933127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</row>
    <row r="14" spans="1:84" s="42" customFormat="1" ht="33" customHeight="1" x14ac:dyDescent="0.2">
      <c r="A14" s="12"/>
      <c r="B14" s="12"/>
      <c r="C14" s="12"/>
      <c r="D14" s="12"/>
      <c r="E14" s="15" t="s">
        <v>49</v>
      </c>
      <c r="F14" s="12">
        <f>SUM(F19)</f>
        <v>5000</v>
      </c>
      <c r="G14" s="57">
        <f>SUM(G19)</f>
        <v>5000</v>
      </c>
      <c r="H14" s="57">
        <f>SUM(H19)</f>
        <v>0</v>
      </c>
      <c r="I14" s="119" t="str">
        <f t="shared" si="0"/>
        <v xml:space="preserve">       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</row>
    <row r="15" spans="1:84" s="42" customFormat="1" ht="18.75" customHeight="1" x14ac:dyDescent="0.2">
      <c r="A15" s="12"/>
      <c r="B15" s="12"/>
      <c r="C15" s="12"/>
      <c r="D15" s="12"/>
      <c r="E15" s="51" t="s">
        <v>40</v>
      </c>
      <c r="F15" s="12">
        <f>SUM(F23)</f>
        <v>60000</v>
      </c>
      <c r="G15" s="57">
        <f>SUM(G23)</f>
        <v>60000</v>
      </c>
      <c r="H15" s="57">
        <f>SUM(H23)</f>
        <v>51023.39</v>
      </c>
      <c r="I15" s="119">
        <f t="shared" si="0"/>
        <v>0.85038983333333329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</row>
    <row r="16" spans="1:84" s="42" customFormat="1" x14ac:dyDescent="0.2">
      <c r="A16" s="10"/>
      <c r="B16" s="10"/>
      <c r="C16" s="10"/>
      <c r="D16" s="10"/>
      <c r="E16" s="13" t="s">
        <v>142</v>
      </c>
      <c r="F16" s="120"/>
      <c r="G16" s="121"/>
      <c r="H16" s="121"/>
      <c r="I16" s="122" t="str">
        <f t="shared" si="0"/>
        <v xml:space="preserve">       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</row>
    <row r="17" spans="1:84" s="42" customFormat="1" ht="18" customHeight="1" x14ac:dyDescent="0.2">
      <c r="A17" s="10" t="s">
        <v>41</v>
      </c>
      <c r="B17" s="10" t="s">
        <v>41</v>
      </c>
      <c r="C17" s="10" t="s">
        <v>41</v>
      </c>
      <c r="D17" s="10" t="s">
        <v>42</v>
      </c>
      <c r="E17" s="14" t="s">
        <v>43</v>
      </c>
      <c r="F17" s="12">
        <f>SUM(F18:F19)</f>
        <v>50000</v>
      </c>
      <c r="G17" s="57">
        <f>SUM(G18:G19)</f>
        <v>50000</v>
      </c>
      <c r="H17" s="57">
        <f>SUM(H18:H19)</f>
        <v>0</v>
      </c>
      <c r="I17" s="119" t="str">
        <f t="shared" si="0"/>
        <v xml:space="preserve">       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</row>
    <row r="18" spans="1:84" s="42" customFormat="1" ht="20.25" customHeight="1" x14ac:dyDescent="0.2">
      <c r="A18" s="10"/>
      <c r="B18" s="10"/>
      <c r="C18" s="10"/>
      <c r="D18" s="10"/>
      <c r="E18" s="50" t="s">
        <v>38</v>
      </c>
      <c r="F18" s="120">
        <v>45000</v>
      </c>
      <c r="G18" s="120">
        <v>45000</v>
      </c>
      <c r="H18" s="121"/>
      <c r="I18" s="122" t="str">
        <f t="shared" si="0"/>
        <v xml:space="preserve">       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</row>
    <row r="19" spans="1:84" s="42" customFormat="1" ht="30" customHeight="1" x14ac:dyDescent="0.2">
      <c r="A19" s="10"/>
      <c r="B19" s="10"/>
      <c r="C19" s="10"/>
      <c r="D19" s="10"/>
      <c r="E19" s="16" t="s">
        <v>49</v>
      </c>
      <c r="F19" s="120">
        <v>5000</v>
      </c>
      <c r="G19" s="120">
        <v>5000</v>
      </c>
      <c r="H19" s="121"/>
      <c r="I19" s="122" t="str">
        <f t="shared" si="0"/>
        <v xml:space="preserve">       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</row>
    <row r="20" spans="1:84" s="42" customFormat="1" ht="18.75" customHeight="1" x14ac:dyDescent="0.2">
      <c r="A20" s="10" t="s">
        <v>41</v>
      </c>
      <c r="B20" s="10" t="s">
        <v>41</v>
      </c>
      <c r="C20" s="10" t="s">
        <v>41</v>
      </c>
      <c r="D20" s="10" t="s">
        <v>44</v>
      </c>
      <c r="E20" s="14" t="s">
        <v>45</v>
      </c>
      <c r="F20" s="12">
        <f>SUM(F21)</f>
        <v>250000</v>
      </c>
      <c r="G20" s="57">
        <f>SUM(G21)</f>
        <v>138768</v>
      </c>
      <c r="H20" s="57">
        <f>SUM(H21)</f>
        <v>20022.29</v>
      </c>
      <c r="I20" s="119">
        <f t="shared" si="0"/>
        <v>0.14428607459933127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</row>
    <row r="21" spans="1:84" s="42" customFormat="1" ht="18.75" customHeight="1" x14ac:dyDescent="0.2">
      <c r="A21" s="10"/>
      <c r="B21" s="10"/>
      <c r="C21" s="10"/>
      <c r="D21" s="10"/>
      <c r="E21" s="50" t="s">
        <v>39</v>
      </c>
      <c r="F21" s="120">
        <v>250000</v>
      </c>
      <c r="G21" s="121">
        <v>138768</v>
      </c>
      <c r="H21" s="121">
        <v>20022.29</v>
      </c>
      <c r="I21" s="122">
        <f t="shared" si="0"/>
        <v>0.14428607459933127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</row>
    <row r="22" spans="1:84" s="42" customFormat="1" ht="57" x14ac:dyDescent="0.2">
      <c r="A22" s="10" t="s">
        <v>41</v>
      </c>
      <c r="B22" s="10" t="s">
        <v>41</v>
      </c>
      <c r="C22" s="10" t="s">
        <v>41</v>
      </c>
      <c r="D22" s="10" t="s">
        <v>95</v>
      </c>
      <c r="E22" s="14" t="s">
        <v>122</v>
      </c>
      <c r="F22" s="12">
        <f>SUM(F23)</f>
        <v>60000</v>
      </c>
      <c r="G22" s="57">
        <f>SUM(G23)</f>
        <v>60000</v>
      </c>
      <c r="H22" s="57">
        <f>SUM(H23)</f>
        <v>51023.39</v>
      </c>
      <c r="I22" s="119">
        <f t="shared" si="0"/>
        <v>0.85038983333333329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</row>
    <row r="23" spans="1:84" s="42" customFormat="1" ht="19.5" customHeight="1" x14ac:dyDescent="0.2">
      <c r="A23" s="10"/>
      <c r="B23" s="10"/>
      <c r="C23" s="10"/>
      <c r="D23" s="10"/>
      <c r="E23" s="50" t="s">
        <v>40</v>
      </c>
      <c r="F23" s="120">
        <v>60000</v>
      </c>
      <c r="G23" s="120">
        <v>60000</v>
      </c>
      <c r="H23" s="121">
        <v>51023.39</v>
      </c>
      <c r="I23" s="122">
        <f t="shared" si="0"/>
        <v>0.85038983333333329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</row>
    <row r="24" spans="1:84" s="67" customFormat="1" ht="23.25" customHeight="1" x14ac:dyDescent="0.2">
      <c r="A24" s="65"/>
      <c r="B24" s="65"/>
      <c r="C24" s="65"/>
      <c r="D24" s="65"/>
      <c r="E24" s="66" t="s">
        <v>48</v>
      </c>
      <c r="F24" s="65">
        <f>SUM(F25:F26)</f>
        <v>90000</v>
      </c>
      <c r="G24" s="66">
        <f>SUM(G25:G26)</f>
        <v>85000</v>
      </c>
      <c r="H24" s="66">
        <f>SUM(H25:H26)</f>
        <v>82985.850000000006</v>
      </c>
      <c r="I24" s="118">
        <f t="shared" si="0"/>
        <v>0.97630411764705893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</row>
    <row r="25" spans="1:84" s="42" customFormat="1" ht="33.75" customHeight="1" x14ac:dyDescent="0.2">
      <c r="A25" s="12"/>
      <c r="B25" s="12"/>
      <c r="C25" s="12"/>
      <c r="D25" s="12"/>
      <c r="E25" s="51" t="s">
        <v>39</v>
      </c>
      <c r="F25" s="12">
        <f>SUM(F29)</f>
        <v>85000</v>
      </c>
      <c r="G25" s="57">
        <f>SUM(G29)</f>
        <v>83000</v>
      </c>
      <c r="H25" s="57">
        <f>SUM(H29)</f>
        <v>82985.850000000006</v>
      </c>
      <c r="I25" s="119">
        <f t="shared" si="0"/>
        <v>0.99982951807228926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</row>
    <row r="26" spans="1:84" s="42" customFormat="1" ht="36.75" customHeight="1" x14ac:dyDescent="0.2">
      <c r="A26" s="12"/>
      <c r="B26" s="12"/>
      <c r="C26" s="12"/>
      <c r="D26" s="12"/>
      <c r="E26" s="15" t="s">
        <v>49</v>
      </c>
      <c r="F26" s="12">
        <f>F30</f>
        <v>5000</v>
      </c>
      <c r="G26" s="57">
        <f>G30</f>
        <v>2000</v>
      </c>
      <c r="H26" s="57">
        <f>H30</f>
        <v>0</v>
      </c>
      <c r="I26" s="119" t="str">
        <f t="shared" si="0"/>
        <v xml:space="preserve">       </v>
      </c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</row>
    <row r="27" spans="1:84" s="42" customFormat="1" x14ac:dyDescent="0.2">
      <c r="A27" s="10"/>
      <c r="B27" s="10"/>
      <c r="C27" s="10"/>
      <c r="D27" s="10"/>
      <c r="E27" s="13" t="s">
        <v>142</v>
      </c>
      <c r="F27" s="123"/>
      <c r="G27" s="121"/>
      <c r="H27" s="121"/>
      <c r="I27" s="122" t="str">
        <f t="shared" si="0"/>
        <v xml:space="preserve">       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</row>
    <row r="28" spans="1:84" s="42" customFormat="1" ht="18" customHeight="1" x14ac:dyDescent="0.2">
      <c r="A28" s="10" t="s">
        <v>41</v>
      </c>
      <c r="B28" s="10" t="s">
        <v>41</v>
      </c>
      <c r="C28" s="10" t="s">
        <v>41</v>
      </c>
      <c r="D28" s="10" t="s">
        <v>44</v>
      </c>
      <c r="E28" s="14" t="s">
        <v>50</v>
      </c>
      <c r="F28" s="12">
        <f>SUM(F29:F30)</f>
        <v>90000</v>
      </c>
      <c r="G28" s="57">
        <f>SUM(G29:G30)</f>
        <v>85000</v>
      </c>
      <c r="H28" s="57">
        <f>SUM(H29:H30)</f>
        <v>82985.850000000006</v>
      </c>
      <c r="I28" s="119">
        <f t="shared" si="0"/>
        <v>0.97630411764705893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</row>
    <row r="29" spans="1:84" s="42" customFormat="1" ht="21" customHeight="1" x14ac:dyDescent="0.2">
      <c r="A29" s="10"/>
      <c r="B29" s="10"/>
      <c r="C29" s="10"/>
      <c r="D29" s="10"/>
      <c r="E29" s="50" t="s">
        <v>39</v>
      </c>
      <c r="F29" s="120">
        <v>85000</v>
      </c>
      <c r="G29" s="121">
        <v>83000</v>
      </c>
      <c r="H29" s="121">
        <v>82985.850000000006</v>
      </c>
      <c r="I29" s="122">
        <f t="shared" si="0"/>
        <v>0.99982951807228926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</row>
    <row r="30" spans="1:84" s="42" customFormat="1" ht="39" customHeight="1" x14ac:dyDescent="0.2">
      <c r="A30" s="10"/>
      <c r="B30" s="10"/>
      <c r="C30" s="10"/>
      <c r="D30" s="10"/>
      <c r="E30" s="50" t="s">
        <v>49</v>
      </c>
      <c r="F30" s="120">
        <v>5000</v>
      </c>
      <c r="G30" s="121">
        <v>2000</v>
      </c>
      <c r="H30" s="121"/>
      <c r="I30" s="122" t="str">
        <f t="shared" si="0"/>
        <v xml:space="preserve">       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</row>
    <row r="31" spans="1:84" s="67" customFormat="1" ht="27" customHeight="1" x14ac:dyDescent="0.2">
      <c r="A31" s="65"/>
      <c r="B31" s="65"/>
      <c r="C31" s="65"/>
      <c r="D31" s="65"/>
      <c r="E31" s="66" t="s">
        <v>51</v>
      </c>
      <c r="F31" s="65">
        <f>SUM(F36,F39,F41)</f>
        <v>205000</v>
      </c>
      <c r="G31" s="65">
        <f>SUM(G36,G39,G41)</f>
        <v>39964</v>
      </c>
      <c r="H31" s="65">
        <f>SUM(H36,H39,H41)</f>
        <v>28069.040000000001</v>
      </c>
      <c r="I31" s="118">
        <f t="shared" si="0"/>
        <v>0.7023581223100791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</row>
    <row r="32" spans="1:84" s="42" customFormat="1" ht="28.5" x14ac:dyDescent="0.2">
      <c r="A32" s="12"/>
      <c r="B32" s="12"/>
      <c r="C32" s="12"/>
      <c r="D32" s="12"/>
      <c r="E32" s="51" t="s">
        <v>39</v>
      </c>
      <c r="F32" s="12">
        <f>SUM(F37)</f>
        <v>190000</v>
      </c>
      <c r="G32" s="57">
        <f t="shared" ref="F32:H33" si="1">SUM(G37)</f>
        <v>18100</v>
      </c>
      <c r="H32" s="57">
        <f t="shared" si="1"/>
        <v>6352</v>
      </c>
      <c r="I32" s="119">
        <f t="shared" si="0"/>
        <v>0.35093922651933701</v>
      </c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</row>
    <row r="33" spans="1:84" s="42" customFormat="1" ht="35.25" customHeight="1" x14ac:dyDescent="0.2">
      <c r="A33" s="12"/>
      <c r="B33" s="12"/>
      <c r="C33" s="12"/>
      <c r="D33" s="12"/>
      <c r="E33" s="15" t="s">
        <v>49</v>
      </c>
      <c r="F33" s="12">
        <f t="shared" si="1"/>
        <v>10000</v>
      </c>
      <c r="G33" s="57">
        <f t="shared" si="1"/>
        <v>900</v>
      </c>
      <c r="H33" s="57">
        <f t="shared" si="1"/>
        <v>797.5</v>
      </c>
      <c r="I33" s="119">
        <f t="shared" si="0"/>
        <v>0.88611111111111107</v>
      </c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</row>
    <row r="34" spans="1:84" s="42" customFormat="1" ht="23.25" customHeight="1" x14ac:dyDescent="0.2">
      <c r="A34" s="12"/>
      <c r="B34" s="12"/>
      <c r="C34" s="12"/>
      <c r="D34" s="12"/>
      <c r="E34" s="51" t="s">
        <v>40</v>
      </c>
      <c r="F34" s="12">
        <f>F42+F40</f>
        <v>5000</v>
      </c>
      <c r="G34" s="12">
        <f>G42+G40</f>
        <v>20964</v>
      </c>
      <c r="H34" s="12">
        <f>H42+H40</f>
        <v>20919.54</v>
      </c>
      <c r="I34" s="119">
        <f t="shared" si="0"/>
        <v>0.99787922152261022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</row>
    <row r="35" spans="1:84" s="42" customFormat="1" x14ac:dyDescent="0.2">
      <c r="A35" s="10"/>
      <c r="B35" s="10"/>
      <c r="C35" s="10"/>
      <c r="D35" s="10"/>
      <c r="E35" s="13" t="s">
        <v>142</v>
      </c>
      <c r="F35" s="124"/>
      <c r="G35" s="124"/>
      <c r="H35" s="124"/>
      <c r="I35" s="122" t="str">
        <f t="shared" si="0"/>
        <v xml:space="preserve">       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</row>
    <row r="36" spans="1:84" s="42" customFormat="1" ht="22.5" customHeight="1" x14ac:dyDescent="0.2">
      <c r="A36" s="10" t="s">
        <v>41</v>
      </c>
      <c r="B36" s="10" t="s">
        <v>41</v>
      </c>
      <c r="C36" s="10" t="s">
        <v>41</v>
      </c>
      <c r="D36" s="10" t="s">
        <v>44</v>
      </c>
      <c r="E36" s="14" t="s">
        <v>52</v>
      </c>
      <c r="F36" s="12">
        <f>SUM(F37:F38)</f>
        <v>200000</v>
      </c>
      <c r="G36" s="57">
        <f>SUM(G37:G38)</f>
        <v>19000</v>
      </c>
      <c r="H36" s="57">
        <f>SUM(H37:H38)</f>
        <v>7149.5</v>
      </c>
      <c r="I36" s="119">
        <f t="shared" si="0"/>
        <v>0.37628947368421051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</row>
    <row r="37" spans="1:84" s="42" customFormat="1" ht="19.5" customHeight="1" x14ac:dyDescent="0.2">
      <c r="A37" s="10"/>
      <c r="B37" s="10"/>
      <c r="C37" s="10"/>
      <c r="D37" s="10"/>
      <c r="E37" s="50" t="s">
        <v>39</v>
      </c>
      <c r="F37" s="120">
        <v>190000</v>
      </c>
      <c r="G37" s="121">
        <v>18100</v>
      </c>
      <c r="H37" s="121">
        <v>6352</v>
      </c>
      <c r="I37" s="122">
        <f t="shared" si="0"/>
        <v>0.35093922651933701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</row>
    <row r="38" spans="1:84" s="42" customFormat="1" ht="34.5" customHeight="1" x14ac:dyDescent="0.2">
      <c r="A38" s="10"/>
      <c r="B38" s="10"/>
      <c r="C38" s="10"/>
      <c r="D38" s="10"/>
      <c r="E38" s="16" t="s">
        <v>49</v>
      </c>
      <c r="F38" s="120">
        <v>10000</v>
      </c>
      <c r="G38" s="121">
        <v>900</v>
      </c>
      <c r="H38" s="121">
        <v>797.5</v>
      </c>
      <c r="I38" s="122">
        <f t="shared" si="0"/>
        <v>0.88611111111111107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</row>
    <row r="39" spans="1:84" s="42" customFormat="1" ht="58.5" customHeight="1" x14ac:dyDescent="0.2">
      <c r="A39" s="10" t="s">
        <v>41</v>
      </c>
      <c r="B39" s="10" t="s">
        <v>41</v>
      </c>
      <c r="C39" s="10" t="s">
        <v>41</v>
      </c>
      <c r="D39" s="10" t="s">
        <v>95</v>
      </c>
      <c r="E39" s="14" t="s">
        <v>122</v>
      </c>
      <c r="F39" s="12">
        <f>SUM(F40)</f>
        <v>5000</v>
      </c>
      <c r="G39" s="57">
        <f>SUM(G40)</f>
        <v>10564</v>
      </c>
      <c r="H39" s="57">
        <f>SUM(H40)</f>
        <v>10559.54</v>
      </c>
      <c r="I39" s="119">
        <f>IF(H39=0,"       ",H39/G39)</f>
        <v>0.99957781143506252</v>
      </c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</row>
    <row r="40" spans="1:84" s="42" customFormat="1" ht="22.5" customHeight="1" x14ac:dyDescent="0.2">
      <c r="A40" s="12"/>
      <c r="B40" s="12"/>
      <c r="C40" s="12"/>
      <c r="D40" s="12"/>
      <c r="E40" s="50" t="s">
        <v>40</v>
      </c>
      <c r="F40" s="120">
        <v>5000</v>
      </c>
      <c r="G40" s="121">
        <v>10564</v>
      </c>
      <c r="H40" s="121">
        <v>10559.54</v>
      </c>
      <c r="I40" s="122">
        <f>IF(H40=0,"       ",H40/G40)</f>
        <v>0.99957781143506252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</row>
    <row r="41" spans="1:84" s="42" customFormat="1" ht="24" customHeight="1" x14ac:dyDescent="0.2">
      <c r="A41" s="10" t="s">
        <v>46</v>
      </c>
      <c r="B41" s="10" t="s">
        <v>41</v>
      </c>
      <c r="C41" s="10" t="s">
        <v>41</v>
      </c>
      <c r="D41" s="10" t="s">
        <v>41</v>
      </c>
      <c r="E41" s="14" t="s">
        <v>47</v>
      </c>
      <c r="F41" s="12">
        <f>SUM(F42)</f>
        <v>0</v>
      </c>
      <c r="G41" s="57">
        <f>SUM(G42)</f>
        <v>10400</v>
      </c>
      <c r="H41" s="57">
        <f>SUM(H42)</f>
        <v>10360</v>
      </c>
      <c r="I41" s="119">
        <f t="shared" si="0"/>
        <v>0.99615384615384617</v>
      </c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</row>
    <row r="42" spans="1:84" s="42" customFormat="1" ht="26.25" customHeight="1" x14ac:dyDescent="0.2">
      <c r="A42" s="12"/>
      <c r="B42" s="12"/>
      <c r="C42" s="12"/>
      <c r="D42" s="12"/>
      <c r="E42" s="50" t="s">
        <v>40</v>
      </c>
      <c r="F42" s="120"/>
      <c r="G42" s="121">
        <v>10400</v>
      </c>
      <c r="H42" s="121">
        <v>10360</v>
      </c>
      <c r="I42" s="122">
        <f t="shared" si="0"/>
        <v>0.99615384615384617</v>
      </c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</row>
    <row r="43" spans="1:84" s="67" customFormat="1" ht="24" customHeight="1" x14ac:dyDescent="0.2">
      <c r="A43" s="65"/>
      <c r="B43" s="65"/>
      <c r="C43" s="65"/>
      <c r="D43" s="65"/>
      <c r="E43" s="66" t="s">
        <v>53</v>
      </c>
      <c r="F43" s="65">
        <f t="shared" ref="F43:H44" si="2">SUM(F46)</f>
        <v>840</v>
      </c>
      <c r="G43" s="65">
        <f t="shared" si="2"/>
        <v>840</v>
      </c>
      <c r="H43" s="65">
        <f t="shared" si="2"/>
        <v>745.2</v>
      </c>
      <c r="I43" s="118">
        <f t="shared" si="0"/>
        <v>0.88714285714285723</v>
      </c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</row>
    <row r="44" spans="1:84" s="42" customFormat="1" ht="23.25" customHeight="1" x14ac:dyDescent="0.2">
      <c r="A44" s="12"/>
      <c r="B44" s="12"/>
      <c r="C44" s="12"/>
      <c r="D44" s="12"/>
      <c r="E44" s="51" t="s">
        <v>40</v>
      </c>
      <c r="F44" s="12">
        <f t="shared" si="2"/>
        <v>840</v>
      </c>
      <c r="G44" s="12">
        <f t="shared" si="2"/>
        <v>840</v>
      </c>
      <c r="H44" s="12">
        <f t="shared" si="2"/>
        <v>745.2</v>
      </c>
      <c r="I44" s="119">
        <f t="shared" si="0"/>
        <v>0.88714285714285723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</row>
    <row r="45" spans="1:84" s="42" customFormat="1" x14ac:dyDescent="0.2">
      <c r="A45" s="10"/>
      <c r="B45" s="10"/>
      <c r="C45" s="10"/>
      <c r="D45" s="10"/>
      <c r="E45" s="13" t="s">
        <v>142</v>
      </c>
      <c r="F45" s="12"/>
      <c r="G45" s="57"/>
      <c r="H45" s="57"/>
      <c r="I45" s="122" t="str">
        <f t="shared" si="0"/>
        <v xml:space="preserve">       </v>
      </c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</row>
    <row r="46" spans="1:84" s="42" customFormat="1" ht="34.5" customHeight="1" x14ac:dyDescent="0.2">
      <c r="A46" s="10" t="s">
        <v>54</v>
      </c>
      <c r="B46" s="10" t="s">
        <v>54</v>
      </c>
      <c r="C46" s="10" t="s">
        <v>41</v>
      </c>
      <c r="D46" s="10" t="s">
        <v>42</v>
      </c>
      <c r="E46" s="14" t="s">
        <v>197</v>
      </c>
      <c r="F46" s="12">
        <f>SUM(F47)</f>
        <v>840</v>
      </c>
      <c r="G46" s="57">
        <f>SUM(G47)</f>
        <v>840</v>
      </c>
      <c r="H46" s="57">
        <f>SUM(H47)</f>
        <v>745.2</v>
      </c>
      <c r="I46" s="119">
        <f t="shared" si="0"/>
        <v>0.88714285714285723</v>
      </c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</row>
    <row r="47" spans="1:84" s="42" customFormat="1" ht="21.75" customHeight="1" x14ac:dyDescent="0.2">
      <c r="A47" s="10"/>
      <c r="B47" s="10"/>
      <c r="C47" s="10"/>
      <c r="D47" s="10"/>
      <c r="E47" s="50" t="s">
        <v>40</v>
      </c>
      <c r="F47" s="121">
        <v>840</v>
      </c>
      <c r="G47" s="121">
        <v>840</v>
      </c>
      <c r="H47" s="121">
        <v>745.2</v>
      </c>
      <c r="I47" s="122">
        <f t="shared" si="0"/>
        <v>0.88714285714285723</v>
      </c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</row>
    <row r="48" spans="1:84" s="67" customFormat="1" ht="27.75" customHeight="1" x14ac:dyDescent="0.2">
      <c r="A48" s="65"/>
      <c r="B48" s="65"/>
      <c r="C48" s="65"/>
      <c r="D48" s="65"/>
      <c r="E48" s="66" t="s">
        <v>116</v>
      </c>
      <c r="F48" s="65">
        <f>SUM(F53,F59,F62)</f>
        <v>56000</v>
      </c>
      <c r="G48" s="65">
        <f>SUM(G53,G59,G62)</f>
        <v>198823.86</v>
      </c>
      <c r="H48" s="65">
        <f>SUM(H53,H59,H62)</f>
        <v>195656.75999999998</v>
      </c>
      <c r="I48" s="118">
        <f t="shared" si="0"/>
        <v>0.98407082530235557</v>
      </c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</row>
    <row r="49" spans="1:84" s="42" customFormat="1" ht="34.5" customHeight="1" x14ac:dyDescent="0.2">
      <c r="A49" s="10"/>
      <c r="B49" s="10"/>
      <c r="C49" s="10"/>
      <c r="D49" s="10"/>
      <c r="E49" s="51" t="s">
        <v>39</v>
      </c>
      <c r="F49" s="12">
        <f>SUM(F54)</f>
        <v>19500</v>
      </c>
      <c r="G49" s="12">
        <f>SUM(G54)</f>
        <v>19049</v>
      </c>
      <c r="H49" s="12">
        <f>SUM(H54)</f>
        <v>16018.21</v>
      </c>
      <c r="I49" s="119">
        <f t="shared" si="0"/>
        <v>0.84089506010814208</v>
      </c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</row>
    <row r="50" spans="1:84" s="42" customFormat="1" ht="33.75" customHeight="1" x14ac:dyDescent="0.2">
      <c r="A50" s="12"/>
      <c r="B50" s="12"/>
      <c r="C50" s="12"/>
      <c r="D50" s="12"/>
      <c r="E50" s="51" t="s">
        <v>65</v>
      </c>
      <c r="F50" s="12">
        <f>SUM(F57,F60)</f>
        <v>500</v>
      </c>
      <c r="G50" s="12">
        <f>SUM(G57,G60)</f>
        <v>989.3</v>
      </c>
      <c r="H50" s="12">
        <f>SUM(H57,H60)</f>
        <v>969.3</v>
      </c>
      <c r="I50" s="119">
        <f t="shared" si="0"/>
        <v>0.9797836854341454</v>
      </c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</row>
    <row r="51" spans="1:84" s="42" customFormat="1" ht="19.5" customHeight="1" x14ac:dyDescent="0.2">
      <c r="A51" s="12"/>
      <c r="B51" s="12"/>
      <c r="C51" s="12"/>
      <c r="D51" s="12"/>
      <c r="E51" s="51" t="s">
        <v>40</v>
      </c>
      <c r="F51" s="12">
        <f>SUM(F61,F63)</f>
        <v>36000</v>
      </c>
      <c r="G51" s="12">
        <f>SUM(G61,G63)</f>
        <v>178785.56</v>
      </c>
      <c r="H51" s="12">
        <f>SUM(H61,H63)</f>
        <v>178669.25</v>
      </c>
      <c r="I51" s="119">
        <f t="shared" si="0"/>
        <v>0.99934944410499371</v>
      </c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</row>
    <row r="52" spans="1:84" s="42" customFormat="1" ht="15.75" customHeight="1" x14ac:dyDescent="0.2">
      <c r="A52" s="10"/>
      <c r="B52" s="10"/>
      <c r="C52" s="10"/>
      <c r="D52" s="10"/>
      <c r="E52" s="13" t="s">
        <v>142</v>
      </c>
      <c r="F52" s="120"/>
      <c r="G52" s="120"/>
      <c r="H52" s="120"/>
      <c r="I52" s="119" t="str">
        <f t="shared" si="0"/>
        <v xml:space="preserve">       </v>
      </c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</row>
    <row r="53" spans="1:84" s="42" customFormat="1" ht="15.75" customHeight="1" x14ac:dyDescent="0.2">
      <c r="A53" s="10" t="s">
        <v>54</v>
      </c>
      <c r="B53" s="10" t="s">
        <v>54</v>
      </c>
      <c r="C53" s="10" t="s">
        <v>41</v>
      </c>
      <c r="D53" s="10" t="s">
        <v>54</v>
      </c>
      <c r="E53" s="14" t="s">
        <v>50</v>
      </c>
      <c r="F53" s="12">
        <f>SUM(F54,F57)</f>
        <v>20000</v>
      </c>
      <c r="G53" s="12">
        <f>SUM(G54,G57)</f>
        <v>19549</v>
      </c>
      <c r="H53" s="12">
        <f>SUM(H54,H57)</f>
        <v>16498.21</v>
      </c>
      <c r="I53" s="119">
        <f t="shared" si="0"/>
        <v>0.84394137807560488</v>
      </c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</row>
    <row r="54" spans="1:84" s="42" customFormat="1" ht="35.25" customHeight="1" x14ac:dyDescent="0.2">
      <c r="A54" s="10"/>
      <c r="B54" s="10"/>
      <c r="C54" s="10"/>
      <c r="D54" s="10"/>
      <c r="E54" s="51" t="s">
        <v>141</v>
      </c>
      <c r="F54" s="120">
        <f>SUM(F55:F56)</f>
        <v>19500</v>
      </c>
      <c r="G54" s="120">
        <f>SUM(G55:G56)</f>
        <v>19049</v>
      </c>
      <c r="H54" s="120">
        <f>SUM(H55:H56)</f>
        <v>16018.21</v>
      </c>
      <c r="I54" s="122">
        <f t="shared" si="0"/>
        <v>0.84089506010814208</v>
      </c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</row>
    <row r="55" spans="1:84" s="42" customFormat="1" ht="54.75" customHeight="1" x14ac:dyDescent="0.2">
      <c r="A55" s="10"/>
      <c r="B55" s="10"/>
      <c r="C55" s="10"/>
      <c r="D55" s="10"/>
      <c r="E55" s="38" t="s">
        <v>345</v>
      </c>
      <c r="F55" s="120">
        <v>10000</v>
      </c>
      <c r="G55" s="121">
        <v>9549</v>
      </c>
      <c r="H55" s="121">
        <v>6600</v>
      </c>
      <c r="I55" s="122">
        <f t="shared" si="0"/>
        <v>0.69117185045554508</v>
      </c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</row>
    <row r="56" spans="1:84" s="42" customFormat="1" ht="51" customHeight="1" x14ac:dyDescent="0.2">
      <c r="A56" s="10"/>
      <c r="B56" s="10"/>
      <c r="C56" s="10"/>
      <c r="D56" s="10"/>
      <c r="E56" s="38" t="s">
        <v>346</v>
      </c>
      <c r="F56" s="120">
        <v>9500</v>
      </c>
      <c r="G56" s="121">
        <v>9500</v>
      </c>
      <c r="H56" s="121">
        <v>9418.2099999999991</v>
      </c>
      <c r="I56" s="122">
        <f t="shared" si="0"/>
        <v>0.99139052631578939</v>
      </c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</row>
    <row r="57" spans="1:84" s="42" customFormat="1" ht="39.75" customHeight="1" x14ac:dyDescent="0.2">
      <c r="A57" s="10"/>
      <c r="B57" s="10"/>
      <c r="C57" s="10"/>
      <c r="D57" s="10"/>
      <c r="E57" s="15" t="s">
        <v>49</v>
      </c>
      <c r="F57" s="120">
        <f>SUM(F58)</f>
        <v>500</v>
      </c>
      <c r="G57" s="120">
        <f>SUM(G58)</f>
        <v>500</v>
      </c>
      <c r="H57" s="120">
        <f>SUM(H58)</f>
        <v>480</v>
      </c>
      <c r="I57" s="122">
        <f t="shared" si="0"/>
        <v>0.96</v>
      </c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</row>
    <row r="58" spans="1:84" s="42" customFormat="1" ht="52.5" customHeight="1" x14ac:dyDescent="0.2">
      <c r="A58" s="10"/>
      <c r="B58" s="10"/>
      <c r="C58" s="10"/>
      <c r="D58" s="10"/>
      <c r="E58" s="38" t="s">
        <v>346</v>
      </c>
      <c r="F58" s="120">
        <v>500</v>
      </c>
      <c r="G58" s="120">
        <v>500</v>
      </c>
      <c r="H58" s="121">
        <v>480</v>
      </c>
      <c r="I58" s="122">
        <f t="shared" si="0"/>
        <v>0.96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</row>
    <row r="59" spans="1:84" s="42" customFormat="1" ht="23.25" customHeight="1" x14ac:dyDescent="0.2">
      <c r="A59" s="10" t="s">
        <v>54</v>
      </c>
      <c r="B59" s="10" t="s">
        <v>54</v>
      </c>
      <c r="C59" s="10" t="s">
        <v>41</v>
      </c>
      <c r="D59" s="10" t="s">
        <v>58</v>
      </c>
      <c r="E59" s="14" t="s">
        <v>117</v>
      </c>
      <c r="F59" s="12">
        <f>SUM(F60:F61)</f>
        <v>0</v>
      </c>
      <c r="G59" s="57">
        <f>SUM(G60:G61)</f>
        <v>143274.85999999999</v>
      </c>
      <c r="H59" s="57">
        <f>SUM(H60:H61)</f>
        <v>143241.69999999998</v>
      </c>
      <c r="I59" s="119">
        <f t="shared" si="0"/>
        <v>0.99976855674470733</v>
      </c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</row>
    <row r="60" spans="1:84" s="42" customFormat="1" ht="35.25" customHeight="1" x14ac:dyDescent="0.2">
      <c r="A60" s="12"/>
      <c r="B60" s="12"/>
      <c r="C60" s="12"/>
      <c r="D60" s="12"/>
      <c r="E60" s="16" t="s">
        <v>49</v>
      </c>
      <c r="F60" s="120"/>
      <c r="G60" s="121">
        <v>489.3</v>
      </c>
      <c r="H60" s="121">
        <v>489.3</v>
      </c>
      <c r="I60" s="122">
        <f>IF(H60=0,"       ",H60/G60)</f>
        <v>1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</row>
    <row r="61" spans="1:84" s="42" customFormat="1" ht="21.75" customHeight="1" x14ac:dyDescent="0.2">
      <c r="A61" s="10"/>
      <c r="B61" s="10"/>
      <c r="C61" s="10"/>
      <c r="D61" s="10"/>
      <c r="E61" s="50" t="s">
        <v>40</v>
      </c>
      <c r="F61" s="120"/>
      <c r="G61" s="121">
        <v>142785.56</v>
      </c>
      <c r="H61" s="121">
        <v>142752.4</v>
      </c>
      <c r="I61" s="122">
        <f t="shared" si="0"/>
        <v>0.99976776363100017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</row>
    <row r="62" spans="1:84" s="42" customFormat="1" ht="21.75" customHeight="1" x14ac:dyDescent="0.2">
      <c r="A62" s="10" t="s">
        <v>54</v>
      </c>
      <c r="B62" s="10" t="s">
        <v>54</v>
      </c>
      <c r="C62" s="10" t="s">
        <v>41</v>
      </c>
      <c r="D62" s="10" t="s">
        <v>55</v>
      </c>
      <c r="E62" s="14" t="s">
        <v>198</v>
      </c>
      <c r="F62" s="12">
        <f>SUM(F63)</f>
        <v>36000</v>
      </c>
      <c r="G62" s="12">
        <f>SUM(G63)</f>
        <v>36000</v>
      </c>
      <c r="H62" s="12">
        <f>SUM(H63)</f>
        <v>35916.85</v>
      </c>
      <c r="I62" s="119">
        <f>IF(H62=0,"       ",H62/G62)</f>
        <v>0.99769027777777775</v>
      </c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</row>
    <row r="63" spans="1:84" s="42" customFormat="1" ht="21.75" customHeight="1" x14ac:dyDescent="0.2">
      <c r="A63" s="10"/>
      <c r="B63" s="10"/>
      <c r="C63" s="10"/>
      <c r="D63" s="10"/>
      <c r="E63" s="50" t="s">
        <v>40</v>
      </c>
      <c r="F63" s="120">
        <v>36000</v>
      </c>
      <c r="G63" s="121">
        <v>36000</v>
      </c>
      <c r="H63" s="121">
        <v>35916.85</v>
      </c>
      <c r="I63" s="122">
        <f>IF(H63=0,"       ",H63/G63)</f>
        <v>0.99769027777777775</v>
      </c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</row>
    <row r="64" spans="1:84" s="67" customFormat="1" ht="24.75" customHeight="1" x14ac:dyDescent="0.2">
      <c r="A64" s="65"/>
      <c r="B64" s="65"/>
      <c r="C64" s="65"/>
      <c r="D64" s="65"/>
      <c r="E64" s="66" t="s">
        <v>126</v>
      </c>
      <c r="F64" s="65">
        <f t="shared" ref="F64:H65" si="3">SUM(F67)</f>
        <v>0</v>
      </c>
      <c r="G64" s="65">
        <f t="shared" si="3"/>
        <v>3070</v>
      </c>
      <c r="H64" s="65">
        <f t="shared" si="3"/>
        <v>3041</v>
      </c>
      <c r="I64" s="118">
        <f t="shared" si="0"/>
        <v>0.99055374592833878</v>
      </c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</row>
    <row r="65" spans="1:84" s="42" customFormat="1" ht="28.5" customHeight="1" x14ac:dyDescent="0.2">
      <c r="A65" s="10"/>
      <c r="B65" s="10"/>
      <c r="C65" s="10"/>
      <c r="D65" s="10"/>
      <c r="E65" s="51" t="s">
        <v>40</v>
      </c>
      <c r="F65" s="12">
        <f t="shared" si="3"/>
        <v>0</v>
      </c>
      <c r="G65" s="12">
        <f t="shared" si="3"/>
        <v>3070</v>
      </c>
      <c r="H65" s="12">
        <f t="shared" si="3"/>
        <v>3041</v>
      </c>
      <c r="I65" s="119">
        <f t="shared" si="0"/>
        <v>0.99055374592833878</v>
      </c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</row>
    <row r="66" spans="1:84" s="42" customFormat="1" ht="18.75" customHeight="1" x14ac:dyDescent="0.2">
      <c r="A66" s="10"/>
      <c r="B66" s="10"/>
      <c r="C66" s="10"/>
      <c r="D66" s="10"/>
      <c r="E66" s="13" t="s">
        <v>142</v>
      </c>
      <c r="F66" s="12"/>
      <c r="G66" s="57"/>
      <c r="H66" s="57"/>
      <c r="I66" s="122" t="str">
        <f t="shared" si="0"/>
        <v xml:space="preserve">       </v>
      </c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</row>
    <row r="67" spans="1:84" s="42" customFormat="1" ht="28.5" customHeight="1" x14ac:dyDescent="0.2">
      <c r="A67" s="10" t="s">
        <v>54</v>
      </c>
      <c r="B67" s="10" t="s">
        <v>66</v>
      </c>
      <c r="C67" s="10" t="s">
        <v>41</v>
      </c>
      <c r="D67" s="10" t="s">
        <v>67</v>
      </c>
      <c r="E67" s="14" t="s">
        <v>127</v>
      </c>
      <c r="F67" s="12">
        <f>SUM(F68)</f>
        <v>0</v>
      </c>
      <c r="G67" s="57">
        <f>SUM(G68)</f>
        <v>3070</v>
      </c>
      <c r="H67" s="57">
        <f>SUM(H68)</f>
        <v>3041</v>
      </c>
      <c r="I67" s="119">
        <f t="shared" si="0"/>
        <v>0.99055374592833878</v>
      </c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</row>
    <row r="68" spans="1:84" s="42" customFormat="1" ht="28.5" customHeight="1" x14ac:dyDescent="0.2">
      <c r="A68" s="12"/>
      <c r="B68" s="12"/>
      <c r="C68" s="12"/>
      <c r="D68" s="12"/>
      <c r="E68" s="50" t="s">
        <v>40</v>
      </c>
      <c r="F68" s="120"/>
      <c r="G68" s="121">
        <v>3070</v>
      </c>
      <c r="H68" s="121">
        <v>3041</v>
      </c>
      <c r="I68" s="122">
        <f t="shared" si="0"/>
        <v>0.99055374592833878</v>
      </c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</row>
    <row r="69" spans="1:84" s="67" customFormat="1" ht="20.25" customHeight="1" x14ac:dyDescent="0.2">
      <c r="A69" s="65"/>
      <c r="B69" s="65"/>
      <c r="C69" s="65"/>
      <c r="D69" s="65"/>
      <c r="E69" s="66" t="s">
        <v>140</v>
      </c>
      <c r="F69" s="65">
        <f t="shared" ref="F69:H70" si="4">SUM(F72)</f>
        <v>7000</v>
      </c>
      <c r="G69" s="65">
        <f t="shared" si="4"/>
        <v>8900</v>
      </c>
      <c r="H69" s="65">
        <f t="shared" si="4"/>
        <v>8434.52</v>
      </c>
      <c r="I69" s="118">
        <f t="shared" si="0"/>
        <v>0.94769887640449446</v>
      </c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</row>
    <row r="70" spans="1:84" s="42" customFormat="1" ht="20.25" customHeight="1" x14ac:dyDescent="0.2">
      <c r="A70" s="12"/>
      <c r="B70" s="12"/>
      <c r="C70" s="12"/>
      <c r="D70" s="12"/>
      <c r="E70" s="51" t="s">
        <v>40</v>
      </c>
      <c r="F70" s="12">
        <f t="shared" si="4"/>
        <v>7000</v>
      </c>
      <c r="G70" s="12">
        <f t="shared" si="4"/>
        <v>8900</v>
      </c>
      <c r="H70" s="12">
        <f t="shared" si="4"/>
        <v>8434.52</v>
      </c>
      <c r="I70" s="119">
        <f t="shared" si="0"/>
        <v>0.94769887640449446</v>
      </c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</row>
    <row r="71" spans="1:84" s="42" customFormat="1" ht="20.25" customHeight="1" x14ac:dyDescent="0.2">
      <c r="A71" s="12"/>
      <c r="B71" s="12"/>
      <c r="C71" s="12"/>
      <c r="D71" s="12"/>
      <c r="E71" s="13" t="s">
        <v>142</v>
      </c>
      <c r="F71" s="12"/>
      <c r="G71" s="57"/>
      <c r="H71" s="57"/>
      <c r="I71" s="122" t="str">
        <f t="shared" si="0"/>
        <v xml:space="preserve">       </v>
      </c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</row>
    <row r="72" spans="1:84" s="42" customFormat="1" ht="36" customHeight="1" x14ac:dyDescent="0.2">
      <c r="A72" s="49" t="s">
        <v>54</v>
      </c>
      <c r="B72" s="49" t="s">
        <v>44</v>
      </c>
      <c r="C72" s="32" t="s">
        <v>41</v>
      </c>
      <c r="D72" s="49" t="s">
        <v>66</v>
      </c>
      <c r="E72" s="33" t="s">
        <v>186</v>
      </c>
      <c r="F72" s="12">
        <f>SUM(F73)</f>
        <v>7000</v>
      </c>
      <c r="G72" s="57">
        <f>SUM(G73)</f>
        <v>8900</v>
      </c>
      <c r="H72" s="57">
        <f>SUM(H73)</f>
        <v>8434.52</v>
      </c>
      <c r="I72" s="119">
        <f t="shared" si="0"/>
        <v>0.94769887640449446</v>
      </c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</row>
    <row r="73" spans="1:84" s="42" customFormat="1" ht="28.5" customHeight="1" x14ac:dyDescent="0.2">
      <c r="A73" s="12"/>
      <c r="B73" s="12"/>
      <c r="C73" s="12"/>
      <c r="D73" s="12"/>
      <c r="E73" s="50" t="s">
        <v>40</v>
      </c>
      <c r="F73" s="120">
        <v>7000</v>
      </c>
      <c r="G73" s="121">
        <v>8900</v>
      </c>
      <c r="H73" s="121">
        <v>8434.52</v>
      </c>
      <c r="I73" s="122">
        <f t="shared" ref="I73:I103" si="5">IF(H73=0,"       ",H73/G73)</f>
        <v>0.94769887640449446</v>
      </c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</row>
    <row r="74" spans="1:84" s="67" customFormat="1" ht="26.25" customHeight="1" x14ac:dyDescent="0.2">
      <c r="A74" s="65"/>
      <c r="B74" s="65"/>
      <c r="C74" s="65"/>
      <c r="D74" s="65"/>
      <c r="E74" s="66" t="s">
        <v>56</v>
      </c>
      <c r="F74" s="65">
        <f>SUM(F78,F80,F82,F86)</f>
        <v>202580.1</v>
      </c>
      <c r="G74" s="65">
        <f>SUM(G78,G80,G82,G86)</f>
        <v>224775.1</v>
      </c>
      <c r="H74" s="65">
        <f>SUM(H78,H80,H82,H86)</f>
        <v>220559.16999999998</v>
      </c>
      <c r="I74" s="118">
        <f t="shared" si="5"/>
        <v>0.98124378545488344</v>
      </c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</row>
    <row r="75" spans="1:84" s="42" customFormat="1" ht="27.75" customHeight="1" x14ac:dyDescent="0.2">
      <c r="A75" s="12"/>
      <c r="B75" s="12"/>
      <c r="C75" s="12"/>
      <c r="D75" s="12"/>
      <c r="E75" s="51" t="s">
        <v>40</v>
      </c>
      <c r="F75" s="12">
        <f>SUM(F79,F81,F85,F87)</f>
        <v>2580.1</v>
      </c>
      <c r="G75" s="12">
        <f>SUM(G79,G81,G85,G87)</f>
        <v>24775.1</v>
      </c>
      <c r="H75" s="12">
        <f>SUM(H79,H81,H85,H87)</f>
        <v>21766.31</v>
      </c>
      <c r="I75" s="119">
        <f t="shared" si="5"/>
        <v>0.87855588877542379</v>
      </c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</row>
    <row r="76" spans="1:84" s="42" customFormat="1" ht="27" customHeight="1" x14ac:dyDescent="0.2">
      <c r="A76" s="12"/>
      <c r="B76" s="12"/>
      <c r="C76" s="12"/>
      <c r="D76" s="12"/>
      <c r="E76" s="51" t="s">
        <v>38</v>
      </c>
      <c r="F76" s="12">
        <f>SUM(F83)</f>
        <v>200000</v>
      </c>
      <c r="G76" s="12">
        <f>SUM(G83)</f>
        <v>200000</v>
      </c>
      <c r="H76" s="12">
        <f>SUM(H83)</f>
        <v>198792.86</v>
      </c>
      <c r="I76" s="119">
        <f t="shared" si="5"/>
        <v>0.99396429999999991</v>
      </c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</row>
    <row r="77" spans="1:84" s="42" customFormat="1" x14ac:dyDescent="0.2">
      <c r="A77" s="10"/>
      <c r="B77" s="10"/>
      <c r="C77" s="10"/>
      <c r="D77" s="10"/>
      <c r="E77" s="13" t="s">
        <v>69</v>
      </c>
      <c r="F77" s="12"/>
      <c r="G77" s="12"/>
      <c r="H77" s="12"/>
      <c r="I77" s="119" t="str">
        <f t="shared" si="5"/>
        <v xml:space="preserve">       </v>
      </c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</row>
    <row r="78" spans="1:84" s="42" customFormat="1" ht="71.25" x14ac:dyDescent="0.2">
      <c r="A78" s="10" t="s">
        <v>41</v>
      </c>
      <c r="B78" s="10" t="s">
        <v>41</v>
      </c>
      <c r="C78" s="10" t="s">
        <v>41</v>
      </c>
      <c r="D78" s="10" t="s">
        <v>46</v>
      </c>
      <c r="E78" s="14" t="s">
        <v>57</v>
      </c>
      <c r="F78" s="12">
        <f>SUM(F79)</f>
        <v>2000</v>
      </c>
      <c r="G78" s="57">
        <f>SUM(G79)</f>
        <v>2000</v>
      </c>
      <c r="H78" s="57">
        <f>SUM(H79)</f>
        <v>240.08</v>
      </c>
      <c r="I78" s="119">
        <f t="shared" si="5"/>
        <v>0.12004000000000001</v>
      </c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</row>
    <row r="79" spans="1:84" s="42" customFormat="1" ht="18.75" customHeight="1" x14ac:dyDescent="0.2">
      <c r="A79" s="10"/>
      <c r="B79" s="10"/>
      <c r="C79" s="10"/>
      <c r="D79" s="10"/>
      <c r="E79" s="50" t="s">
        <v>40</v>
      </c>
      <c r="F79" s="120">
        <f>42000-40000</f>
        <v>2000</v>
      </c>
      <c r="G79" s="121">
        <v>2000</v>
      </c>
      <c r="H79" s="121">
        <v>240.08</v>
      </c>
      <c r="I79" s="119">
        <f t="shared" si="5"/>
        <v>0.12004000000000001</v>
      </c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</row>
    <row r="80" spans="1:84" s="42" customFormat="1" ht="65.25" customHeight="1" x14ac:dyDescent="0.2">
      <c r="A80" s="10" t="s">
        <v>41</v>
      </c>
      <c r="B80" s="10" t="s">
        <v>41</v>
      </c>
      <c r="C80" s="10" t="s">
        <v>41</v>
      </c>
      <c r="D80" s="10" t="s">
        <v>160</v>
      </c>
      <c r="E80" s="14" t="s">
        <v>124</v>
      </c>
      <c r="F80" s="12">
        <f>SUM(F81:F81)</f>
        <v>0</v>
      </c>
      <c r="G80" s="57">
        <f>SUM(G81:G81)</f>
        <v>255</v>
      </c>
      <c r="H80" s="57">
        <f>SUM(H81:H81)</f>
        <v>255</v>
      </c>
      <c r="I80" s="119">
        <f t="shared" si="5"/>
        <v>1</v>
      </c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</row>
    <row r="81" spans="1:84" s="42" customFormat="1" ht="20.25" customHeight="1" x14ac:dyDescent="0.2">
      <c r="A81" s="10"/>
      <c r="B81" s="10"/>
      <c r="C81" s="10"/>
      <c r="D81" s="10"/>
      <c r="E81" s="50" t="s">
        <v>40</v>
      </c>
      <c r="F81" s="120"/>
      <c r="G81" s="121">
        <v>255</v>
      </c>
      <c r="H81" s="121">
        <v>255</v>
      </c>
      <c r="I81" s="122">
        <f t="shared" si="5"/>
        <v>1</v>
      </c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</row>
    <row r="82" spans="1:84" s="42" customFormat="1" ht="23.25" customHeight="1" x14ac:dyDescent="0.2">
      <c r="A82" s="10" t="s">
        <v>54</v>
      </c>
      <c r="B82" s="10" t="s">
        <v>58</v>
      </c>
      <c r="C82" s="10" t="s">
        <v>41</v>
      </c>
      <c r="D82" s="10" t="s">
        <v>41</v>
      </c>
      <c r="E82" s="14" t="s">
        <v>59</v>
      </c>
      <c r="F82" s="12">
        <f>SUM(F83,F85)</f>
        <v>200000</v>
      </c>
      <c r="G82" s="12">
        <f>SUM(G83,G85)</f>
        <v>221940</v>
      </c>
      <c r="H82" s="12">
        <f>SUM(H83,H85)</f>
        <v>219644.09</v>
      </c>
      <c r="I82" s="119">
        <f t="shared" si="5"/>
        <v>0.98965526718933039</v>
      </c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</row>
    <row r="83" spans="1:84" s="42" customFormat="1" ht="28.5" x14ac:dyDescent="0.2">
      <c r="A83" s="10"/>
      <c r="B83" s="10"/>
      <c r="C83" s="10"/>
      <c r="D83" s="10"/>
      <c r="E83" s="51" t="s">
        <v>60</v>
      </c>
      <c r="F83" s="12">
        <f>F84</f>
        <v>200000</v>
      </c>
      <c r="G83" s="57">
        <f>SUM(G84:G84)</f>
        <v>200000</v>
      </c>
      <c r="H83" s="57">
        <f>SUM(H84:H84)</f>
        <v>198792.86</v>
      </c>
      <c r="I83" s="119">
        <f t="shared" si="5"/>
        <v>0.99396429999999991</v>
      </c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</row>
    <row r="84" spans="1:84" s="42" customFormat="1" ht="27" x14ac:dyDescent="0.2">
      <c r="A84" s="10"/>
      <c r="B84" s="10"/>
      <c r="C84" s="10"/>
      <c r="D84" s="10"/>
      <c r="E84" s="17" t="s">
        <v>61</v>
      </c>
      <c r="F84" s="120">
        <v>200000</v>
      </c>
      <c r="G84" s="121">
        <v>200000</v>
      </c>
      <c r="H84" s="121">
        <v>198792.86</v>
      </c>
      <c r="I84" s="122">
        <f t="shared" si="5"/>
        <v>0.99396429999999991</v>
      </c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</row>
    <row r="85" spans="1:84" s="42" customFormat="1" ht="21.75" customHeight="1" x14ac:dyDescent="0.2">
      <c r="A85" s="12"/>
      <c r="B85" s="12"/>
      <c r="C85" s="12"/>
      <c r="D85" s="12"/>
      <c r="E85" s="51" t="s">
        <v>40</v>
      </c>
      <c r="F85" s="12"/>
      <c r="G85" s="57">
        <v>21940</v>
      </c>
      <c r="H85" s="57">
        <v>20851.23</v>
      </c>
      <c r="I85" s="119">
        <f t="shared" si="5"/>
        <v>0.95037511394712848</v>
      </c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</row>
    <row r="86" spans="1:84" s="42" customFormat="1" ht="44.25" customHeight="1" x14ac:dyDescent="0.2">
      <c r="A86" s="10" t="s">
        <v>63</v>
      </c>
      <c r="B86" s="10" t="s">
        <v>58</v>
      </c>
      <c r="C86" s="10" t="s">
        <v>41</v>
      </c>
      <c r="D86" s="10" t="s">
        <v>200</v>
      </c>
      <c r="E86" s="14" t="s">
        <v>199</v>
      </c>
      <c r="F86" s="12">
        <f>SUM(F87)</f>
        <v>580.1</v>
      </c>
      <c r="G86" s="57">
        <f>SUM(G87)</f>
        <v>580.1</v>
      </c>
      <c r="H86" s="57">
        <f>SUM(H87)</f>
        <v>420</v>
      </c>
      <c r="I86" s="119">
        <f t="shared" si="5"/>
        <v>0.72401310118945006</v>
      </c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</row>
    <row r="87" spans="1:84" s="42" customFormat="1" ht="18" customHeight="1" x14ac:dyDescent="0.2">
      <c r="A87" s="12"/>
      <c r="B87" s="12"/>
      <c r="C87" s="12"/>
      <c r="D87" s="12"/>
      <c r="E87" s="50" t="s">
        <v>40</v>
      </c>
      <c r="F87" s="120">
        <v>580.1</v>
      </c>
      <c r="G87" s="121">
        <v>580.1</v>
      </c>
      <c r="H87" s="121">
        <v>420</v>
      </c>
      <c r="I87" s="122">
        <f t="shared" si="5"/>
        <v>0.72401310118945006</v>
      </c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</row>
    <row r="88" spans="1:84" s="67" customFormat="1" ht="45" customHeight="1" x14ac:dyDescent="0.2">
      <c r="A88" s="65"/>
      <c r="B88" s="65"/>
      <c r="C88" s="65"/>
      <c r="D88" s="65"/>
      <c r="E88" s="66" t="s">
        <v>402</v>
      </c>
      <c r="F88" s="65">
        <f t="shared" ref="F88:H89" si="6">SUM(F92,F94)</f>
        <v>0</v>
      </c>
      <c r="G88" s="65">
        <f t="shared" si="6"/>
        <v>49453.299999999996</v>
      </c>
      <c r="H88" s="65">
        <f t="shared" si="6"/>
        <v>33309.279999999999</v>
      </c>
      <c r="I88" s="118">
        <f t="shared" si="5"/>
        <v>0.67355019786343884</v>
      </c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</row>
    <row r="89" spans="1:84" s="42" customFormat="1" ht="24" customHeight="1" x14ac:dyDescent="0.2">
      <c r="A89" s="10"/>
      <c r="B89" s="10"/>
      <c r="C89" s="10"/>
      <c r="D89" s="10"/>
      <c r="E89" s="51" t="s">
        <v>40</v>
      </c>
      <c r="F89" s="12">
        <f t="shared" si="6"/>
        <v>0</v>
      </c>
      <c r="G89" s="12">
        <f t="shared" si="6"/>
        <v>48453.7</v>
      </c>
      <c r="H89" s="12">
        <f t="shared" si="6"/>
        <v>33309.279999999999</v>
      </c>
      <c r="I89" s="119">
        <f t="shared" si="5"/>
        <v>0.68744554079461428</v>
      </c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</row>
    <row r="90" spans="1:84" s="42" customFormat="1" ht="33" customHeight="1" x14ac:dyDescent="0.2">
      <c r="A90" s="10"/>
      <c r="B90" s="10"/>
      <c r="C90" s="10"/>
      <c r="D90" s="10"/>
      <c r="E90" s="15" t="s">
        <v>49</v>
      </c>
      <c r="F90" s="12">
        <f>SUM(F96)</f>
        <v>0</v>
      </c>
      <c r="G90" s="12">
        <f>SUM(G96)</f>
        <v>999.6</v>
      </c>
      <c r="H90" s="12">
        <f>SUM(H96)</f>
        <v>0</v>
      </c>
      <c r="I90" s="119" t="str">
        <f t="shared" si="5"/>
        <v xml:space="preserve">       </v>
      </c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</row>
    <row r="91" spans="1:84" s="42" customFormat="1" x14ac:dyDescent="0.2">
      <c r="A91" s="61"/>
      <c r="B91" s="61"/>
      <c r="C91" s="61"/>
      <c r="D91" s="61"/>
      <c r="E91" s="68" t="s">
        <v>143</v>
      </c>
      <c r="F91" s="125"/>
      <c r="G91" s="126"/>
      <c r="H91" s="126"/>
      <c r="I91" s="122" t="str">
        <f t="shared" si="5"/>
        <v xml:space="preserve">       </v>
      </c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</row>
    <row r="92" spans="1:84" s="64" customFormat="1" ht="42" customHeight="1" x14ac:dyDescent="0.2">
      <c r="A92" s="10" t="s">
        <v>41</v>
      </c>
      <c r="B92" s="10" t="s">
        <v>54</v>
      </c>
      <c r="C92" s="10" t="s">
        <v>67</v>
      </c>
      <c r="D92" s="10" t="s">
        <v>54</v>
      </c>
      <c r="E92" s="15" t="s">
        <v>201</v>
      </c>
      <c r="F92" s="57">
        <f>SUM(F93)</f>
        <v>0</v>
      </c>
      <c r="G92" s="57">
        <f>SUM(G93)</f>
        <v>942.5</v>
      </c>
      <c r="H92" s="57">
        <f>SUM(H93)</f>
        <v>767.04</v>
      </c>
      <c r="I92" s="119">
        <f t="shared" si="5"/>
        <v>0.81383554376657818</v>
      </c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</row>
    <row r="93" spans="1:84" s="42" customFormat="1" ht="20.25" customHeight="1" x14ac:dyDescent="0.2">
      <c r="A93" s="62"/>
      <c r="B93" s="62"/>
      <c r="C93" s="62"/>
      <c r="D93" s="62"/>
      <c r="E93" s="63" t="s">
        <v>40</v>
      </c>
      <c r="F93" s="127"/>
      <c r="G93" s="128">
        <v>942.5</v>
      </c>
      <c r="H93" s="128">
        <v>767.04</v>
      </c>
      <c r="I93" s="122">
        <f t="shared" si="5"/>
        <v>0.81383554376657818</v>
      </c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</row>
    <row r="94" spans="1:84" s="42" customFormat="1" ht="62.25" customHeight="1" x14ac:dyDescent="0.2">
      <c r="A94" s="10" t="s">
        <v>66</v>
      </c>
      <c r="B94" s="10" t="s">
        <v>41</v>
      </c>
      <c r="C94" s="10" t="s">
        <v>41</v>
      </c>
      <c r="D94" s="10" t="s">
        <v>184</v>
      </c>
      <c r="E94" s="15" t="s">
        <v>124</v>
      </c>
      <c r="F94" s="12">
        <f>SUM(F95:F96)</f>
        <v>0</v>
      </c>
      <c r="G94" s="57">
        <f>SUM(G95:G96)</f>
        <v>48510.799999999996</v>
      </c>
      <c r="H94" s="57">
        <f>SUM(H95:H96)</f>
        <v>32542.240000000002</v>
      </c>
      <c r="I94" s="119">
        <f t="shared" si="5"/>
        <v>0.6708246411108455</v>
      </c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</row>
    <row r="95" spans="1:84" s="42" customFormat="1" ht="18.75" customHeight="1" x14ac:dyDescent="0.2">
      <c r="A95" s="10"/>
      <c r="B95" s="10"/>
      <c r="C95" s="10"/>
      <c r="D95" s="10"/>
      <c r="E95" s="50" t="s">
        <v>40</v>
      </c>
      <c r="F95" s="120"/>
      <c r="G95" s="121">
        <v>47511.199999999997</v>
      </c>
      <c r="H95" s="121">
        <v>32542.240000000002</v>
      </c>
      <c r="I95" s="122">
        <f t="shared" si="5"/>
        <v>0.68493828823519509</v>
      </c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</row>
    <row r="96" spans="1:84" s="42" customFormat="1" ht="34.5" customHeight="1" x14ac:dyDescent="0.2">
      <c r="A96" s="10"/>
      <c r="B96" s="10"/>
      <c r="C96" s="10"/>
      <c r="D96" s="10"/>
      <c r="E96" s="16" t="s">
        <v>49</v>
      </c>
      <c r="F96" s="120"/>
      <c r="G96" s="121">
        <f>SUM(G98)</f>
        <v>999.6</v>
      </c>
      <c r="H96" s="121">
        <f>SUM(H98)</f>
        <v>0</v>
      </c>
      <c r="I96" s="122" t="str">
        <f t="shared" si="5"/>
        <v xml:space="preserve">       </v>
      </c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</row>
    <row r="97" spans="1:84" s="42" customFormat="1" ht="18" customHeight="1" x14ac:dyDescent="0.2">
      <c r="A97" s="10"/>
      <c r="B97" s="10"/>
      <c r="C97" s="10"/>
      <c r="D97" s="10"/>
      <c r="E97" s="68" t="s">
        <v>143</v>
      </c>
      <c r="F97" s="120"/>
      <c r="G97" s="121"/>
      <c r="H97" s="121"/>
      <c r="I97" s="122" t="str">
        <f t="shared" si="5"/>
        <v xml:space="preserve">       </v>
      </c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</row>
    <row r="98" spans="1:84" s="42" customFormat="1" ht="54.75" customHeight="1" x14ac:dyDescent="0.2">
      <c r="A98" s="10"/>
      <c r="B98" s="10"/>
      <c r="C98" s="10"/>
      <c r="D98" s="10"/>
      <c r="E98" s="16" t="s">
        <v>202</v>
      </c>
      <c r="F98" s="120"/>
      <c r="G98" s="121">
        <v>999.6</v>
      </c>
      <c r="H98" s="123"/>
      <c r="I98" s="122" t="str">
        <f t="shared" si="5"/>
        <v xml:space="preserve">       </v>
      </c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</row>
    <row r="99" spans="1:84" s="67" customFormat="1" ht="24" customHeight="1" x14ac:dyDescent="0.2">
      <c r="A99" s="65"/>
      <c r="B99" s="65"/>
      <c r="C99" s="65"/>
      <c r="D99" s="65"/>
      <c r="E99" s="66" t="s">
        <v>62</v>
      </c>
      <c r="F99" s="65">
        <f t="shared" ref="F99:H100" si="7">SUM(F102,F104)</f>
        <v>33799.800000000003</v>
      </c>
      <c r="G99" s="65">
        <f t="shared" si="7"/>
        <v>102276.40000000001</v>
      </c>
      <c r="H99" s="65">
        <f t="shared" si="7"/>
        <v>102276.38</v>
      </c>
      <c r="I99" s="118">
        <f t="shared" si="5"/>
        <v>0.99999980445146675</v>
      </c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</row>
    <row r="100" spans="1:84" s="42" customFormat="1" ht="24" customHeight="1" x14ac:dyDescent="0.2">
      <c r="A100" s="12"/>
      <c r="B100" s="12"/>
      <c r="C100" s="12"/>
      <c r="D100" s="12"/>
      <c r="E100" s="51" t="s">
        <v>40</v>
      </c>
      <c r="F100" s="12">
        <f t="shared" si="7"/>
        <v>33799.800000000003</v>
      </c>
      <c r="G100" s="12">
        <f t="shared" si="7"/>
        <v>102276.40000000001</v>
      </c>
      <c r="H100" s="12">
        <f t="shared" si="7"/>
        <v>102276.38</v>
      </c>
      <c r="I100" s="119">
        <f t="shared" si="5"/>
        <v>0.99999980445146675</v>
      </c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</row>
    <row r="101" spans="1:84" s="42" customFormat="1" x14ac:dyDescent="0.2">
      <c r="A101" s="10"/>
      <c r="B101" s="10"/>
      <c r="C101" s="10"/>
      <c r="D101" s="10"/>
      <c r="E101" s="13" t="s">
        <v>143</v>
      </c>
      <c r="F101" s="120"/>
      <c r="G101" s="121"/>
      <c r="H101" s="121"/>
      <c r="I101" s="122" t="str">
        <f t="shared" si="5"/>
        <v xml:space="preserve">       </v>
      </c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</row>
    <row r="102" spans="1:84" s="42" customFormat="1" x14ac:dyDescent="0.2">
      <c r="A102" s="10" t="s">
        <v>41</v>
      </c>
      <c r="B102" s="10" t="s">
        <v>41</v>
      </c>
      <c r="C102" s="10" t="s">
        <v>54</v>
      </c>
      <c r="D102" s="10" t="s">
        <v>44</v>
      </c>
      <c r="E102" s="18" t="s">
        <v>64</v>
      </c>
      <c r="F102" s="12">
        <f>SUM(F103)</f>
        <v>33799.800000000003</v>
      </c>
      <c r="G102" s="57">
        <f>SUM(G103)</f>
        <v>33799.800000000003</v>
      </c>
      <c r="H102" s="57">
        <f>SUM(H103)</f>
        <v>33799.78</v>
      </c>
      <c r="I102" s="119">
        <f t="shared" si="5"/>
        <v>0.99999940828052225</v>
      </c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</row>
    <row r="103" spans="1:84" s="42" customFormat="1" x14ac:dyDescent="0.2">
      <c r="A103" s="10"/>
      <c r="B103" s="10"/>
      <c r="C103" s="10"/>
      <c r="D103" s="10"/>
      <c r="E103" s="50" t="s">
        <v>40</v>
      </c>
      <c r="F103" s="120">
        <v>33799.800000000003</v>
      </c>
      <c r="G103" s="121">
        <v>33799.800000000003</v>
      </c>
      <c r="H103" s="121">
        <v>33799.78</v>
      </c>
      <c r="I103" s="122">
        <f t="shared" si="5"/>
        <v>0.99999940828052225</v>
      </c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</row>
    <row r="104" spans="1:84" s="42" customFormat="1" ht="42.75" x14ac:dyDescent="0.2">
      <c r="A104" s="10" t="s">
        <v>41</v>
      </c>
      <c r="B104" s="10" t="s">
        <v>41</v>
      </c>
      <c r="C104" s="10" t="s">
        <v>54</v>
      </c>
      <c r="D104" s="10" t="s">
        <v>95</v>
      </c>
      <c r="E104" s="18" t="s">
        <v>149</v>
      </c>
      <c r="F104" s="12">
        <f>SUM(F105)</f>
        <v>0</v>
      </c>
      <c r="G104" s="57">
        <f>SUM(G105)</f>
        <v>68476.600000000006</v>
      </c>
      <c r="H104" s="57">
        <f>SUM(H105)</f>
        <v>68476.600000000006</v>
      </c>
      <c r="I104" s="119">
        <f t="shared" ref="I104:I182" si="8">IF(H104=0,"       ",H104/G104)</f>
        <v>1</v>
      </c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</row>
    <row r="105" spans="1:84" s="42" customFormat="1" x14ac:dyDescent="0.2">
      <c r="A105" s="10"/>
      <c r="B105" s="10"/>
      <c r="C105" s="10"/>
      <c r="D105" s="10"/>
      <c r="E105" s="50" t="s">
        <v>40</v>
      </c>
      <c r="F105" s="120"/>
      <c r="G105" s="121">
        <v>68476.600000000006</v>
      </c>
      <c r="H105" s="121">
        <v>68476.600000000006</v>
      </c>
      <c r="I105" s="122">
        <f t="shared" si="8"/>
        <v>1</v>
      </c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</row>
    <row r="106" spans="1:84" s="67" customFormat="1" ht="34.5" customHeight="1" x14ac:dyDescent="0.2">
      <c r="A106" s="65"/>
      <c r="B106" s="65"/>
      <c r="C106" s="65"/>
      <c r="D106" s="65"/>
      <c r="E106" s="66" t="s">
        <v>70</v>
      </c>
      <c r="F106" s="65">
        <f>SUM(F112,F117,F122)</f>
        <v>95000</v>
      </c>
      <c r="G106" s="65">
        <f>SUM(G112,G117,G122)</f>
        <v>153441</v>
      </c>
      <c r="H106" s="65">
        <f>SUM(H112,H117,H122)</f>
        <v>112363.51000000001</v>
      </c>
      <c r="I106" s="118">
        <f t="shared" si="8"/>
        <v>0.73229130414947774</v>
      </c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</row>
    <row r="107" spans="1:84" s="42" customFormat="1" x14ac:dyDescent="0.2">
      <c r="A107" s="12"/>
      <c r="B107" s="12"/>
      <c r="C107" s="12"/>
      <c r="D107" s="12"/>
      <c r="E107" s="51" t="s">
        <v>40</v>
      </c>
      <c r="F107" s="12">
        <f>SUM(F123)</f>
        <v>0</v>
      </c>
      <c r="G107" s="12">
        <f>SUM(G123)</f>
        <v>7500</v>
      </c>
      <c r="H107" s="12">
        <f>SUM(H123)</f>
        <v>3440.4</v>
      </c>
      <c r="I107" s="119">
        <f t="shared" si="8"/>
        <v>0.45872000000000002</v>
      </c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</row>
    <row r="108" spans="1:84" s="42" customFormat="1" ht="28.5" x14ac:dyDescent="0.2">
      <c r="A108" s="12"/>
      <c r="B108" s="12"/>
      <c r="C108" s="12"/>
      <c r="D108" s="12"/>
      <c r="E108" s="51" t="s">
        <v>39</v>
      </c>
      <c r="F108" s="12">
        <f>SUM(F115,F120,F125)</f>
        <v>90200</v>
      </c>
      <c r="G108" s="12">
        <f>SUM(G115,G120,G125)</f>
        <v>128877.70000000001</v>
      </c>
      <c r="H108" s="12">
        <f>SUM(H115,H120,H125)</f>
        <v>92340.1</v>
      </c>
      <c r="I108" s="119">
        <f t="shared" si="8"/>
        <v>0.71649400943685371</v>
      </c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</row>
    <row r="109" spans="1:84" s="42" customFormat="1" x14ac:dyDescent="0.2">
      <c r="A109" s="12"/>
      <c r="B109" s="12"/>
      <c r="C109" s="12"/>
      <c r="D109" s="12"/>
      <c r="E109" s="51" t="s">
        <v>38</v>
      </c>
      <c r="F109" s="12">
        <f>SUM(F124)</f>
        <v>0</v>
      </c>
      <c r="G109" s="12">
        <f>SUM(G124)</f>
        <v>13063.3</v>
      </c>
      <c r="H109" s="12">
        <f>SUM(H124)</f>
        <v>12583.01</v>
      </c>
      <c r="I109" s="119">
        <f t="shared" si="8"/>
        <v>0.96323363927950834</v>
      </c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</row>
    <row r="110" spans="1:84" s="42" customFormat="1" ht="28.5" x14ac:dyDescent="0.2">
      <c r="A110" s="12"/>
      <c r="B110" s="12"/>
      <c r="C110" s="12"/>
      <c r="D110" s="12"/>
      <c r="E110" s="15" t="s">
        <v>49</v>
      </c>
      <c r="F110" s="12">
        <f>SUM(F121,F116,F126)</f>
        <v>4800</v>
      </c>
      <c r="G110" s="12">
        <f>SUM(G121,G116,G126)</f>
        <v>4000</v>
      </c>
      <c r="H110" s="12">
        <f>SUM(H121,H116,H126)</f>
        <v>4000</v>
      </c>
      <c r="I110" s="119">
        <f t="shared" si="8"/>
        <v>1</v>
      </c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</row>
    <row r="111" spans="1:84" s="42" customFormat="1" x14ac:dyDescent="0.2">
      <c r="A111" s="10"/>
      <c r="B111" s="10"/>
      <c r="C111" s="10"/>
      <c r="D111" s="10"/>
      <c r="E111" s="13" t="s">
        <v>143</v>
      </c>
      <c r="F111" s="123"/>
      <c r="G111" s="123"/>
      <c r="H111" s="123"/>
      <c r="I111" s="122" t="str">
        <f t="shared" si="8"/>
        <v xml:space="preserve">       </v>
      </c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</row>
    <row r="112" spans="1:84" s="42" customFormat="1" ht="39.75" customHeight="1" x14ac:dyDescent="0.2">
      <c r="A112" s="10" t="s">
        <v>63</v>
      </c>
      <c r="B112" s="10" t="s">
        <v>42</v>
      </c>
      <c r="C112" s="10" t="s">
        <v>41</v>
      </c>
      <c r="D112" s="10" t="s">
        <v>54</v>
      </c>
      <c r="E112" s="31" t="s">
        <v>203</v>
      </c>
      <c r="F112" s="12">
        <f>SUM(F113)</f>
        <v>15000</v>
      </c>
      <c r="G112" s="12">
        <f>SUM(G113)</f>
        <v>13840.1</v>
      </c>
      <c r="H112" s="12">
        <f>SUM(H113)</f>
        <v>10028.89</v>
      </c>
      <c r="I112" s="119">
        <f t="shared" si="8"/>
        <v>0.7246255446131169</v>
      </c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</row>
    <row r="113" spans="1:84" s="42" customFormat="1" ht="26.25" customHeight="1" x14ac:dyDescent="0.2">
      <c r="A113" s="10"/>
      <c r="B113" s="10"/>
      <c r="C113" s="10"/>
      <c r="D113" s="10"/>
      <c r="E113" s="74" t="s">
        <v>76</v>
      </c>
      <c r="F113" s="12">
        <f>F114</f>
        <v>15000</v>
      </c>
      <c r="G113" s="12">
        <f>G114</f>
        <v>13840.1</v>
      </c>
      <c r="H113" s="12">
        <f>H114</f>
        <v>10028.89</v>
      </c>
      <c r="I113" s="119">
        <f t="shared" si="8"/>
        <v>0.7246255446131169</v>
      </c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</row>
    <row r="114" spans="1:84" s="42" customFormat="1" ht="21.75" customHeight="1" x14ac:dyDescent="0.2">
      <c r="A114" s="10"/>
      <c r="B114" s="10"/>
      <c r="C114" s="10"/>
      <c r="D114" s="10"/>
      <c r="E114" s="33" t="s">
        <v>204</v>
      </c>
      <c r="F114" s="120">
        <f>SUM(F115:F116)</f>
        <v>15000</v>
      </c>
      <c r="G114" s="120">
        <f>SUM(G115:G116)</f>
        <v>13840.1</v>
      </c>
      <c r="H114" s="120">
        <f>SUM(H115:H116)</f>
        <v>10028.89</v>
      </c>
      <c r="I114" s="122">
        <f t="shared" si="8"/>
        <v>0.7246255446131169</v>
      </c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</row>
    <row r="115" spans="1:84" s="42" customFormat="1" ht="24.75" customHeight="1" x14ac:dyDescent="0.2">
      <c r="A115" s="10"/>
      <c r="B115" s="10"/>
      <c r="C115" s="10"/>
      <c r="D115" s="10"/>
      <c r="E115" s="50" t="s">
        <v>39</v>
      </c>
      <c r="F115" s="120">
        <v>14200</v>
      </c>
      <c r="G115" s="121">
        <v>13840.1</v>
      </c>
      <c r="H115" s="121">
        <v>10028.89</v>
      </c>
      <c r="I115" s="122">
        <f t="shared" si="8"/>
        <v>0.7246255446131169</v>
      </c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</row>
    <row r="116" spans="1:84" s="42" customFormat="1" ht="27" x14ac:dyDescent="0.2">
      <c r="A116" s="10"/>
      <c r="B116" s="10"/>
      <c r="C116" s="10"/>
      <c r="D116" s="10"/>
      <c r="E116" s="16" t="s">
        <v>49</v>
      </c>
      <c r="F116" s="120">
        <v>800</v>
      </c>
      <c r="G116" s="121"/>
      <c r="H116" s="121"/>
      <c r="I116" s="122" t="str">
        <f t="shared" si="8"/>
        <v xml:space="preserve">       </v>
      </c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</row>
    <row r="117" spans="1:84" s="42" customFormat="1" ht="25.5" customHeight="1" x14ac:dyDescent="0.2">
      <c r="A117" s="10" t="s">
        <v>63</v>
      </c>
      <c r="B117" s="10" t="s">
        <v>42</v>
      </c>
      <c r="C117" s="10" t="s">
        <v>41</v>
      </c>
      <c r="D117" s="10" t="s">
        <v>44</v>
      </c>
      <c r="E117" s="33" t="s">
        <v>205</v>
      </c>
      <c r="F117" s="12">
        <f t="shared" ref="F117:H118" si="9">SUM(F118)</f>
        <v>80000</v>
      </c>
      <c r="G117" s="12">
        <f t="shared" si="9"/>
        <v>74218.7</v>
      </c>
      <c r="H117" s="12">
        <f t="shared" si="9"/>
        <v>54149.13</v>
      </c>
      <c r="I117" s="119">
        <f t="shared" si="8"/>
        <v>0.72958876940717099</v>
      </c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</row>
    <row r="118" spans="1:84" s="42" customFormat="1" ht="25.5" customHeight="1" x14ac:dyDescent="0.2">
      <c r="A118" s="10"/>
      <c r="B118" s="10"/>
      <c r="C118" s="10"/>
      <c r="D118" s="10"/>
      <c r="E118" s="74" t="s">
        <v>76</v>
      </c>
      <c r="F118" s="12">
        <f t="shared" si="9"/>
        <v>80000</v>
      </c>
      <c r="G118" s="12">
        <f t="shared" si="9"/>
        <v>74218.7</v>
      </c>
      <c r="H118" s="12">
        <f t="shared" si="9"/>
        <v>54149.13</v>
      </c>
      <c r="I118" s="119">
        <f t="shared" si="8"/>
        <v>0.72958876940717099</v>
      </c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</row>
    <row r="119" spans="1:84" s="42" customFormat="1" ht="33.75" customHeight="1" x14ac:dyDescent="0.2">
      <c r="A119" s="10"/>
      <c r="B119" s="10"/>
      <c r="C119" s="10"/>
      <c r="D119" s="10"/>
      <c r="E119" s="33" t="s">
        <v>206</v>
      </c>
      <c r="F119" s="12">
        <f>SUM(F120:F121)</f>
        <v>80000</v>
      </c>
      <c r="G119" s="12">
        <f>SUM(G120:G121)</f>
        <v>74218.7</v>
      </c>
      <c r="H119" s="12">
        <f>SUM(H120:H121)</f>
        <v>54149.13</v>
      </c>
      <c r="I119" s="119">
        <f t="shared" si="8"/>
        <v>0.72958876940717099</v>
      </c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</row>
    <row r="120" spans="1:84" s="42" customFormat="1" ht="33.75" customHeight="1" x14ac:dyDescent="0.2">
      <c r="A120" s="10"/>
      <c r="B120" s="10"/>
      <c r="C120" s="10"/>
      <c r="D120" s="10"/>
      <c r="E120" s="50" t="s">
        <v>39</v>
      </c>
      <c r="F120" s="120">
        <v>76000</v>
      </c>
      <c r="G120" s="121">
        <v>74218.7</v>
      </c>
      <c r="H120" s="121">
        <v>54149.13</v>
      </c>
      <c r="I120" s="122">
        <f t="shared" si="8"/>
        <v>0.72958876940717099</v>
      </c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</row>
    <row r="121" spans="1:84" s="42" customFormat="1" ht="30" customHeight="1" x14ac:dyDescent="0.2">
      <c r="A121" s="10"/>
      <c r="B121" s="10"/>
      <c r="C121" s="10"/>
      <c r="D121" s="10"/>
      <c r="E121" s="16" t="s">
        <v>49</v>
      </c>
      <c r="F121" s="120">
        <v>4000</v>
      </c>
      <c r="G121" s="120"/>
      <c r="H121" s="121"/>
      <c r="I121" s="122" t="str">
        <f t="shared" si="8"/>
        <v xml:space="preserve">       </v>
      </c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</row>
    <row r="122" spans="1:84" s="42" customFormat="1" ht="23.25" customHeight="1" x14ac:dyDescent="0.2">
      <c r="A122" s="10" t="s">
        <v>46</v>
      </c>
      <c r="B122" s="10" t="s">
        <v>41</v>
      </c>
      <c r="C122" s="10" t="s">
        <v>41</v>
      </c>
      <c r="D122" s="10" t="s">
        <v>41</v>
      </c>
      <c r="E122" s="14" t="s">
        <v>47</v>
      </c>
      <c r="F122" s="12">
        <f>SUM(F123:F126)</f>
        <v>0</v>
      </c>
      <c r="G122" s="12">
        <f>SUM(G123:G126)</f>
        <v>65382.2</v>
      </c>
      <c r="H122" s="12">
        <f>SUM(H123:H126)</f>
        <v>48185.490000000005</v>
      </c>
      <c r="I122" s="119">
        <f>IF(H122=0,"       ",H122/G122)</f>
        <v>0.73698177791509012</v>
      </c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</row>
    <row r="123" spans="1:84" s="42" customFormat="1" ht="21.75" customHeight="1" x14ac:dyDescent="0.2">
      <c r="A123" s="10"/>
      <c r="B123" s="10"/>
      <c r="C123" s="10"/>
      <c r="D123" s="10"/>
      <c r="E123" s="50" t="s">
        <v>40</v>
      </c>
      <c r="F123" s="12"/>
      <c r="G123" s="120">
        <v>7500</v>
      </c>
      <c r="H123" s="120">
        <v>3440.4</v>
      </c>
      <c r="I123" s="122">
        <f t="shared" si="8"/>
        <v>0.45872000000000002</v>
      </c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</row>
    <row r="124" spans="1:84" s="42" customFormat="1" ht="20.25" customHeight="1" x14ac:dyDescent="0.2">
      <c r="A124" s="10"/>
      <c r="B124" s="10"/>
      <c r="C124" s="10"/>
      <c r="D124" s="10"/>
      <c r="E124" s="50" t="s">
        <v>38</v>
      </c>
      <c r="F124" s="12"/>
      <c r="G124" s="120">
        <v>13063.3</v>
      </c>
      <c r="H124" s="120">
        <v>12583.01</v>
      </c>
      <c r="I124" s="122">
        <f t="shared" si="8"/>
        <v>0.96323363927950834</v>
      </c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</row>
    <row r="125" spans="1:84" s="42" customFormat="1" ht="22.5" customHeight="1" x14ac:dyDescent="0.2">
      <c r="A125" s="10"/>
      <c r="B125" s="10"/>
      <c r="C125" s="10"/>
      <c r="D125" s="10"/>
      <c r="E125" s="50" t="s">
        <v>39</v>
      </c>
      <c r="F125" s="120"/>
      <c r="G125" s="121">
        <v>40818.9</v>
      </c>
      <c r="H125" s="121">
        <v>28162.080000000002</v>
      </c>
      <c r="I125" s="122">
        <f t="shared" si="8"/>
        <v>0.68992746007364236</v>
      </c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9"/>
      <c r="CF125" s="109"/>
    </row>
    <row r="126" spans="1:84" s="42" customFormat="1" ht="34.5" customHeight="1" x14ac:dyDescent="0.2">
      <c r="A126" s="10"/>
      <c r="B126" s="10"/>
      <c r="C126" s="10"/>
      <c r="D126" s="10"/>
      <c r="E126" s="16" t="s">
        <v>49</v>
      </c>
      <c r="F126" s="120"/>
      <c r="G126" s="121">
        <v>4000</v>
      </c>
      <c r="H126" s="121">
        <v>4000</v>
      </c>
      <c r="I126" s="122">
        <f t="shared" si="8"/>
        <v>1</v>
      </c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</row>
    <row r="127" spans="1:84" s="67" customFormat="1" ht="27" customHeight="1" x14ac:dyDescent="0.2">
      <c r="A127" s="65"/>
      <c r="B127" s="65"/>
      <c r="C127" s="65"/>
      <c r="D127" s="65"/>
      <c r="E127" s="66" t="s">
        <v>71</v>
      </c>
      <c r="F127" s="65">
        <f>SUM(F132,F137,F142,F147,F225)</f>
        <v>360000</v>
      </c>
      <c r="G127" s="65">
        <f>SUM(G132,G137,G142,G147,G225)</f>
        <v>352212.6</v>
      </c>
      <c r="H127" s="65">
        <f>SUM(H132,H137,H142,H147,H225)</f>
        <v>323954.90999999997</v>
      </c>
      <c r="I127" s="118">
        <f t="shared" si="8"/>
        <v>0.9197709281269324</v>
      </c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09"/>
      <c r="CB127" s="109"/>
      <c r="CC127" s="109"/>
      <c r="CD127" s="109"/>
      <c r="CE127" s="109"/>
      <c r="CF127" s="109"/>
    </row>
    <row r="128" spans="1:84" s="42" customFormat="1" ht="36" customHeight="1" x14ac:dyDescent="0.2">
      <c r="A128" s="12"/>
      <c r="B128" s="12"/>
      <c r="C128" s="12"/>
      <c r="D128" s="12"/>
      <c r="E128" s="15" t="s">
        <v>49</v>
      </c>
      <c r="F128" s="12">
        <f>SUM(F136,F141,F146,F149)</f>
        <v>31500</v>
      </c>
      <c r="G128" s="12">
        <f>SUM(G136,G141,G146,G149)</f>
        <v>28592</v>
      </c>
      <c r="H128" s="12">
        <f>SUM(H136,H141,H146,H149)</f>
        <v>24789</v>
      </c>
      <c r="I128" s="119">
        <f t="shared" si="8"/>
        <v>0.86699076664801344</v>
      </c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09"/>
      <c r="CB128" s="109"/>
      <c r="CC128" s="109"/>
      <c r="CD128" s="109"/>
      <c r="CE128" s="109"/>
      <c r="CF128" s="109"/>
    </row>
    <row r="129" spans="1:84" s="42" customFormat="1" ht="22.5" customHeight="1" x14ac:dyDescent="0.2">
      <c r="A129" s="12"/>
      <c r="B129" s="12"/>
      <c r="C129" s="12"/>
      <c r="D129" s="12"/>
      <c r="E129" s="51" t="s">
        <v>40</v>
      </c>
      <c r="F129" s="12">
        <f>SUM(F226)</f>
        <v>20000</v>
      </c>
      <c r="G129" s="12">
        <f>SUM(G226)</f>
        <v>19818</v>
      </c>
      <c r="H129" s="12">
        <f>SUM(H226)</f>
        <v>16749</v>
      </c>
      <c r="I129" s="119">
        <f t="shared" si="8"/>
        <v>0.84514078110808355</v>
      </c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09"/>
      <c r="CB129" s="109"/>
      <c r="CC129" s="109"/>
      <c r="CD129" s="109"/>
      <c r="CE129" s="109"/>
      <c r="CF129" s="109"/>
    </row>
    <row r="130" spans="1:84" s="42" customFormat="1" ht="30.75" customHeight="1" x14ac:dyDescent="0.2">
      <c r="A130" s="12"/>
      <c r="B130" s="12"/>
      <c r="C130" s="12"/>
      <c r="D130" s="12"/>
      <c r="E130" s="51" t="s">
        <v>39</v>
      </c>
      <c r="F130" s="12">
        <f>SUM(F135,F140,F145,F148)</f>
        <v>308500</v>
      </c>
      <c r="G130" s="12">
        <f>SUM(G135,G140,G145,G148)</f>
        <v>303802.60000000003</v>
      </c>
      <c r="H130" s="12">
        <f>SUM(H135,H140,H145,H148)</f>
        <v>282416.90999999997</v>
      </c>
      <c r="I130" s="119">
        <f t="shared" si="8"/>
        <v>0.92960662614473988</v>
      </c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</row>
    <row r="131" spans="1:84" s="42" customFormat="1" x14ac:dyDescent="0.2">
      <c r="A131" s="10"/>
      <c r="B131" s="10"/>
      <c r="C131" s="10"/>
      <c r="D131" s="10"/>
      <c r="E131" s="13" t="s">
        <v>143</v>
      </c>
      <c r="F131" s="121"/>
      <c r="G131" s="121"/>
      <c r="H131" s="121"/>
      <c r="I131" s="122" t="str">
        <f t="shared" si="8"/>
        <v xml:space="preserve">       </v>
      </c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</row>
    <row r="132" spans="1:84" s="42" customFormat="1" ht="26.25" customHeight="1" x14ac:dyDescent="0.2">
      <c r="A132" s="10" t="s">
        <v>55</v>
      </c>
      <c r="B132" s="10" t="s">
        <v>67</v>
      </c>
      <c r="C132" s="10" t="s">
        <v>67</v>
      </c>
      <c r="D132" s="10" t="s">
        <v>41</v>
      </c>
      <c r="E132" s="31" t="s">
        <v>179</v>
      </c>
      <c r="F132" s="57">
        <f t="shared" ref="F132:H133" si="10">SUM(F133)</f>
        <v>20000</v>
      </c>
      <c r="G132" s="57">
        <f t="shared" si="10"/>
        <v>15749.8</v>
      </c>
      <c r="H132" s="57">
        <f t="shared" si="10"/>
        <v>6000.48</v>
      </c>
      <c r="I132" s="119">
        <f t="shared" ref="I132:I146" si="11">IF(H132=0,"       ",H132/G132)</f>
        <v>0.38098769508184233</v>
      </c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</row>
    <row r="133" spans="1:84" s="42" customFormat="1" ht="21.75" customHeight="1" x14ac:dyDescent="0.2">
      <c r="A133" s="10"/>
      <c r="B133" s="10"/>
      <c r="C133" s="10"/>
      <c r="D133" s="10"/>
      <c r="E133" s="74" t="s">
        <v>86</v>
      </c>
      <c r="F133" s="121">
        <f t="shared" si="10"/>
        <v>20000</v>
      </c>
      <c r="G133" s="121">
        <f t="shared" si="10"/>
        <v>15749.8</v>
      </c>
      <c r="H133" s="121">
        <f t="shared" si="10"/>
        <v>6000.48</v>
      </c>
      <c r="I133" s="119">
        <f t="shared" si="11"/>
        <v>0.38098769508184233</v>
      </c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09"/>
      <c r="CB133" s="109"/>
      <c r="CC133" s="109"/>
      <c r="CD133" s="109"/>
      <c r="CE133" s="109"/>
      <c r="CF133" s="109"/>
    </row>
    <row r="134" spans="1:84" s="42" customFormat="1" ht="34.5" customHeight="1" x14ac:dyDescent="0.2">
      <c r="A134" s="10"/>
      <c r="B134" s="10"/>
      <c r="C134" s="10"/>
      <c r="D134" s="10"/>
      <c r="E134" s="38" t="s">
        <v>207</v>
      </c>
      <c r="F134" s="121">
        <f>SUM(F135:F136)</f>
        <v>20000</v>
      </c>
      <c r="G134" s="121">
        <f>SUM(G135:G136)</f>
        <v>15749.8</v>
      </c>
      <c r="H134" s="121">
        <f>SUM(H135:H136)</f>
        <v>6000.48</v>
      </c>
      <c r="I134" s="119">
        <f t="shared" si="11"/>
        <v>0.38098769508184233</v>
      </c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09"/>
      <c r="CB134" s="109"/>
      <c r="CC134" s="109"/>
      <c r="CD134" s="109"/>
      <c r="CE134" s="109"/>
      <c r="CF134" s="109"/>
    </row>
    <row r="135" spans="1:84" s="42" customFormat="1" ht="21.75" customHeight="1" x14ac:dyDescent="0.2">
      <c r="A135" s="10"/>
      <c r="B135" s="10"/>
      <c r="C135" s="10"/>
      <c r="D135" s="10"/>
      <c r="E135" s="50" t="s">
        <v>39</v>
      </c>
      <c r="F135" s="121">
        <v>19000</v>
      </c>
      <c r="G135" s="121">
        <v>15749.8</v>
      </c>
      <c r="H135" s="121">
        <v>6000.48</v>
      </c>
      <c r="I135" s="119">
        <f t="shared" si="11"/>
        <v>0.38098769508184233</v>
      </c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  <c r="CE135" s="109"/>
      <c r="CF135" s="109"/>
    </row>
    <row r="136" spans="1:84" s="42" customFormat="1" ht="38.25" customHeight="1" x14ac:dyDescent="0.2">
      <c r="A136" s="10"/>
      <c r="B136" s="10"/>
      <c r="C136" s="10"/>
      <c r="D136" s="10"/>
      <c r="E136" s="16" t="s">
        <v>49</v>
      </c>
      <c r="F136" s="121">
        <v>1000</v>
      </c>
      <c r="G136" s="121"/>
      <c r="H136" s="121"/>
      <c r="I136" s="119" t="str">
        <f t="shared" si="11"/>
        <v xml:space="preserve">       </v>
      </c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109"/>
      <c r="BY136" s="109"/>
      <c r="BZ136" s="109"/>
      <c r="CA136" s="109"/>
      <c r="CB136" s="109"/>
      <c r="CC136" s="109"/>
      <c r="CD136" s="109"/>
      <c r="CE136" s="109"/>
      <c r="CF136" s="109"/>
    </row>
    <row r="137" spans="1:84" s="42" customFormat="1" ht="21.75" customHeight="1" x14ac:dyDescent="0.2">
      <c r="A137" s="10" t="s">
        <v>55</v>
      </c>
      <c r="B137" s="10" t="s">
        <v>67</v>
      </c>
      <c r="C137" s="10" t="s">
        <v>54</v>
      </c>
      <c r="D137" s="10" t="s">
        <v>41</v>
      </c>
      <c r="E137" s="31" t="s">
        <v>179</v>
      </c>
      <c r="F137" s="57">
        <f t="shared" ref="F137:H138" si="12">SUM(F138)</f>
        <v>0</v>
      </c>
      <c r="G137" s="57">
        <f t="shared" si="12"/>
        <v>6920.1</v>
      </c>
      <c r="H137" s="57">
        <f t="shared" si="12"/>
        <v>4502.22</v>
      </c>
      <c r="I137" s="119">
        <f t="shared" si="11"/>
        <v>0.65060042484935188</v>
      </c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  <c r="BS137" s="109"/>
      <c r="BT137" s="109"/>
      <c r="BU137" s="109"/>
      <c r="BV137" s="109"/>
      <c r="BW137" s="109"/>
      <c r="BX137" s="109"/>
      <c r="BY137" s="109"/>
      <c r="BZ137" s="109"/>
      <c r="CA137" s="109"/>
      <c r="CB137" s="109"/>
      <c r="CC137" s="109"/>
      <c r="CD137" s="109"/>
      <c r="CE137" s="109"/>
      <c r="CF137" s="109"/>
    </row>
    <row r="138" spans="1:84" s="42" customFormat="1" ht="21.75" customHeight="1" x14ac:dyDescent="0.2">
      <c r="A138" s="10"/>
      <c r="B138" s="10"/>
      <c r="C138" s="10"/>
      <c r="D138" s="10"/>
      <c r="E138" s="74" t="s">
        <v>86</v>
      </c>
      <c r="F138" s="121">
        <f t="shared" si="12"/>
        <v>0</v>
      </c>
      <c r="G138" s="121">
        <f t="shared" si="12"/>
        <v>6920.1</v>
      </c>
      <c r="H138" s="121">
        <f t="shared" si="12"/>
        <v>4502.22</v>
      </c>
      <c r="I138" s="119">
        <f t="shared" si="11"/>
        <v>0.65060042484935188</v>
      </c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  <c r="CC138" s="109"/>
      <c r="CD138" s="109"/>
      <c r="CE138" s="109"/>
      <c r="CF138" s="109"/>
    </row>
    <row r="139" spans="1:84" s="42" customFormat="1" ht="50.25" customHeight="1" x14ac:dyDescent="0.2">
      <c r="A139" s="10"/>
      <c r="B139" s="10"/>
      <c r="C139" s="10"/>
      <c r="D139" s="10"/>
      <c r="E139" s="38" t="s">
        <v>209</v>
      </c>
      <c r="F139" s="121">
        <f>SUM(F140:F141)</f>
        <v>0</v>
      </c>
      <c r="G139" s="121">
        <f>SUM(G140:G141)</f>
        <v>6920.1</v>
      </c>
      <c r="H139" s="121">
        <f>SUM(H140:H141)</f>
        <v>4502.22</v>
      </c>
      <c r="I139" s="119">
        <f t="shared" si="11"/>
        <v>0.65060042484935188</v>
      </c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/>
      <c r="CC139" s="109"/>
      <c r="CD139" s="109"/>
      <c r="CE139" s="109"/>
      <c r="CF139" s="109"/>
    </row>
    <row r="140" spans="1:84" s="42" customFormat="1" ht="23.25" customHeight="1" x14ac:dyDescent="0.2">
      <c r="A140" s="10"/>
      <c r="B140" s="10"/>
      <c r="C140" s="10"/>
      <c r="D140" s="10"/>
      <c r="E140" s="50" t="s">
        <v>39</v>
      </c>
      <c r="F140" s="121"/>
      <c r="G140" s="121">
        <v>6598.1</v>
      </c>
      <c r="H140" s="121">
        <v>4313.22</v>
      </c>
      <c r="I140" s="119">
        <f t="shared" si="11"/>
        <v>0.6537063700156106</v>
      </c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  <c r="CC140" s="109"/>
      <c r="CD140" s="109"/>
      <c r="CE140" s="109"/>
      <c r="CF140" s="109"/>
    </row>
    <row r="141" spans="1:84" s="42" customFormat="1" ht="37.5" customHeight="1" x14ac:dyDescent="0.2">
      <c r="A141" s="10"/>
      <c r="B141" s="10"/>
      <c r="C141" s="10"/>
      <c r="D141" s="10"/>
      <c r="E141" s="16" t="s">
        <v>49</v>
      </c>
      <c r="F141" s="121"/>
      <c r="G141" s="121">
        <v>322</v>
      </c>
      <c r="H141" s="121">
        <v>189</v>
      </c>
      <c r="I141" s="119">
        <f t="shared" si="11"/>
        <v>0.58695652173913049</v>
      </c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09"/>
      <c r="CB141" s="109"/>
      <c r="CC141" s="109"/>
      <c r="CD141" s="109"/>
      <c r="CE141" s="109"/>
      <c r="CF141" s="109"/>
    </row>
    <row r="142" spans="1:84" s="42" customFormat="1" ht="25.5" customHeight="1" x14ac:dyDescent="0.2">
      <c r="A142" s="10" t="s">
        <v>55</v>
      </c>
      <c r="B142" s="10" t="s">
        <v>67</v>
      </c>
      <c r="C142" s="10" t="s">
        <v>58</v>
      </c>
      <c r="D142" s="10" t="s">
        <v>41</v>
      </c>
      <c r="E142" s="31" t="s">
        <v>179</v>
      </c>
      <c r="F142" s="57">
        <f t="shared" ref="F142:H143" si="13">SUM(F143)</f>
        <v>20000</v>
      </c>
      <c r="G142" s="57">
        <f t="shared" si="13"/>
        <v>12978.1</v>
      </c>
      <c r="H142" s="57">
        <f t="shared" si="13"/>
        <v>12900</v>
      </c>
      <c r="I142" s="119">
        <f t="shared" si="11"/>
        <v>0.99398216996324573</v>
      </c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BS142" s="109"/>
      <c r="BT142" s="109"/>
      <c r="BU142" s="109"/>
      <c r="BV142" s="109"/>
      <c r="BW142" s="109"/>
      <c r="BX142" s="109"/>
      <c r="BY142" s="109"/>
      <c r="BZ142" s="109"/>
      <c r="CA142" s="109"/>
      <c r="CB142" s="109"/>
      <c r="CC142" s="109"/>
      <c r="CD142" s="109"/>
      <c r="CE142" s="109"/>
      <c r="CF142" s="109"/>
    </row>
    <row r="143" spans="1:84" s="42" customFormat="1" ht="23.25" customHeight="1" x14ac:dyDescent="0.2">
      <c r="A143" s="10"/>
      <c r="B143" s="10"/>
      <c r="C143" s="10"/>
      <c r="D143" s="10"/>
      <c r="E143" s="74" t="s">
        <v>86</v>
      </c>
      <c r="F143" s="121">
        <f t="shared" si="13"/>
        <v>20000</v>
      </c>
      <c r="G143" s="121">
        <f t="shared" si="13"/>
        <v>12978.1</v>
      </c>
      <c r="H143" s="121">
        <f t="shared" si="13"/>
        <v>12900</v>
      </c>
      <c r="I143" s="119">
        <f t="shared" si="11"/>
        <v>0.99398216996324573</v>
      </c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S143" s="109"/>
      <c r="BT143" s="109"/>
      <c r="BU143" s="109"/>
      <c r="BV143" s="109"/>
      <c r="BW143" s="109"/>
      <c r="BX143" s="109"/>
      <c r="BY143" s="109"/>
      <c r="BZ143" s="109"/>
      <c r="CA143" s="109"/>
      <c r="CB143" s="109"/>
      <c r="CC143" s="109"/>
      <c r="CD143" s="109"/>
      <c r="CE143" s="109"/>
      <c r="CF143" s="109"/>
    </row>
    <row r="144" spans="1:84" s="42" customFormat="1" ht="49.5" customHeight="1" x14ac:dyDescent="0.2">
      <c r="A144" s="10"/>
      <c r="B144" s="10"/>
      <c r="C144" s="10"/>
      <c r="D144" s="10"/>
      <c r="E144" s="38" t="s">
        <v>208</v>
      </c>
      <c r="F144" s="121">
        <f>SUM(F145:F146)</f>
        <v>20000</v>
      </c>
      <c r="G144" s="121">
        <f>SUM(G145:G146)</f>
        <v>12978.1</v>
      </c>
      <c r="H144" s="121">
        <f>SUM(H145:H146)</f>
        <v>12900</v>
      </c>
      <c r="I144" s="119">
        <f t="shared" si="11"/>
        <v>0.99398216996324573</v>
      </c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BS144" s="109"/>
      <c r="BT144" s="109"/>
      <c r="BU144" s="109"/>
      <c r="BV144" s="109"/>
      <c r="BW144" s="109"/>
      <c r="BX144" s="109"/>
      <c r="BY144" s="109"/>
      <c r="BZ144" s="109"/>
      <c r="CA144" s="109"/>
      <c r="CB144" s="109"/>
      <c r="CC144" s="109"/>
      <c r="CD144" s="109"/>
      <c r="CE144" s="109"/>
      <c r="CF144" s="109"/>
    </row>
    <row r="145" spans="1:84" s="42" customFormat="1" ht="23.25" customHeight="1" x14ac:dyDescent="0.2">
      <c r="A145" s="10"/>
      <c r="B145" s="10"/>
      <c r="C145" s="10"/>
      <c r="D145" s="10"/>
      <c r="E145" s="50" t="s">
        <v>39</v>
      </c>
      <c r="F145" s="121">
        <v>19000</v>
      </c>
      <c r="G145" s="121">
        <v>12978.1</v>
      </c>
      <c r="H145" s="121">
        <v>12900</v>
      </c>
      <c r="I145" s="119">
        <f t="shared" si="11"/>
        <v>0.99398216996324573</v>
      </c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109"/>
      <c r="BX145" s="109"/>
      <c r="BY145" s="109"/>
      <c r="BZ145" s="109"/>
      <c r="CA145" s="109"/>
      <c r="CB145" s="109"/>
      <c r="CC145" s="109"/>
      <c r="CD145" s="109"/>
      <c r="CE145" s="109"/>
      <c r="CF145" s="109"/>
    </row>
    <row r="146" spans="1:84" s="42" customFormat="1" ht="36" customHeight="1" x14ac:dyDescent="0.2">
      <c r="A146" s="10"/>
      <c r="B146" s="10"/>
      <c r="C146" s="10"/>
      <c r="D146" s="10"/>
      <c r="E146" s="16" t="s">
        <v>49</v>
      </c>
      <c r="F146" s="121">
        <v>1000</v>
      </c>
      <c r="G146" s="121"/>
      <c r="H146" s="121"/>
      <c r="I146" s="119" t="str">
        <f t="shared" si="11"/>
        <v xml:space="preserve">       </v>
      </c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09"/>
      <c r="BY146" s="109"/>
      <c r="BZ146" s="109"/>
      <c r="CA146" s="109"/>
      <c r="CB146" s="109"/>
      <c r="CC146" s="109"/>
      <c r="CD146" s="109"/>
      <c r="CE146" s="109"/>
      <c r="CF146" s="109"/>
    </row>
    <row r="147" spans="1:84" s="42" customFormat="1" ht="35.25" customHeight="1" x14ac:dyDescent="0.2">
      <c r="A147" s="10" t="s">
        <v>55</v>
      </c>
      <c r="B147" s="10" t="s">
        <v>67</v>
      </c>
      <c r="C147" s="10" t="s">
        <v>44</v>
      </c>
      <c r="D147" s="10" t="s">
        <v>58</v>
      </c>
      <c r="E147" s="31" t="s">
        <v>130</v>
      </c>
      <c r="F147" s="57">
        <f>SUM(F151,F196,F210,F222)</f>
        <v>300000</v>
      </c>
      <c r="G147" s="57">
        <f>SUM(G151,G196,G210,G222)</f>
        <v>296746.59999999998</v>
      </c>
      <c r="H147" s="57">
        <f>SUM(H151,H196,H210,H222)</f>
        <v>283803.20999999996</v>
      </c>
      <c r="I147" s="119">
        <f t="shared" si="8"/>
        <v>0.9563823477674217</v>
      </c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09"/>
      <c r="BY147" s="109"/>
      <c r="BZ147" s="109"/>
      <c r="CA147" s="109"/>
      <c r="CB147" s="109"/>
      <c r="CC147" s="109"/>
      <c r="CD147" s="109"/>
      <c r="CE147" s="109"/>
      <c r="CF147" s="109"/>
    </row>
    <row r="148" spans="1:84" s="42" customFormat="1" ht="30" customHeight="1" x14ac:dyDescent="0.2">
      <c r="A148" s="10"/>
      <c r="B148" s="10"/>
      <c r="C148" s="10"/>
      <c r="D148" s="10"/>
      <c r="E148" s="50" t="s">
        <v>39</v>
      </c>
      <c r="F148" s="121">
        <f>SUM(F152,F223)</f>
        <v>270500</v>
      </c>
      <c r="G148" s="121">
        <f>SUM(G152,G223)</f>
        <v>268476.60000000003</v>
      </c>
      <c r="H148" s="121">
        <f>SUM(H152,H223)</f>
        <v>259203.21</v>
      </c>
      <c r="I148" s="122">
        <f t="shared" si="8"/>
        <v>0.96545922437933118</v>
      </c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09"/>
      <c r="BY148" s="109"/>
      <c r="BZ148" s="109"/>
      <c r="CA148" s="109"/>
      <c r="CB148" s="109"/>
      <c r="CC148" s="109"/>
      <c r="CD148" s="109"/>
      <c r="CE148" s="109"/>
      <c r="CF148" s="109"/>
    </row>
    <row r="149" spans="1:84" s="42" customFormat="1" ht="35.25" customHeight="1" x14ac:dyDescent="0.2">
      <c r="A149" s="12"/>
      <c r="B149" s="12"/>
      <c r="C149" s="12"/>
      <c r="D149" s="12"/>
      <c r="E149" s="16" t="s">
        <v>49</v>
      </c>
      <c r="F149" s="120">
        <f>SUM(F197,F211,F224)</f>
        <v>29500</v>
      </c>
      <c r="G149" s="120">
        <f>SUM(G197,G211,G224)</f>
        <v>28270</v>
      </c>
      <c r="H149" s="120">
        <f>SUM(H197,H211,H224)</f>
        <v>24600</v>
      </c>
      <c r="I149" s="122">
        <f t="shared" si="8"/>
        <v>0.87018040325433321</v>
      </c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09"/>
      <c r="BY149" s="109"/>
      <c r="BZ149" s="109"/>
      <c r="CA149" s="109"/>
      <c r="CB149" s="109"/>
      <c r="CC149" s="109"/>
      <c r="CD149" s="109"/>
      <c r="CE149" s="109"/>
      <c r="CF149" s="109"/>
    </row>
    <row r="150" spans="1:84" s="42" customFormat="1" ht="21.75" customHeight="1" x14ac:dyDescent="0.2">
      <c r="A150" s="10"/>
      <c r="B150" s="10"/>
      <c r="C150" s="10"/>
      <c r="D150" s="10"/>
      <c r="E150" s="17" t="s">
        <v>72</v>
      </c>
      <c r="F150" s="120">
        <f>SUM(F148:F149)-F147</f>
        <v>0</v>
      </c>
      <c r="G150" s="120">
        <f>SUM(G148:G149)-G147</f>
        <v>0</v>
      </c>
      <c r="H150" s="120">
        <f>SUM(H148:H149)-H147</f>
        <v>0</v>
      </c>
      <c r="I150" s="122" t="str">
        <f t="shared" si="8"/>
        <v xml:space="preserve">       </v>
      </c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</row>
    <row r="151" spans="1:84" s="42" customFormat="1" ht="21.75" customHeight="1" x14ac:dyDescent="0.2">
      <c r="A151" s="10"/>
      <c r="B151" s="10"/>
      <c r="C151" s="10"/>
      <c r="D151" s="10"/>
      <c r="E151" s="33" t="s">
        <v>210</v>
      </c>
      <c r="F151" s="120">
        <f>SUM(F154,F157,F164,F169,F172,F179,F184,F189)</f>
        <v>263500</v>
      </c>
      <c r="G151" s="120">
        <f>SUM(G154,G157,G164,G169,G172,G179,G184,G189)</f>
        <v>261476.6</v>
      </c>
      <c r="H151" s="120">
        <f>SUM(H154,H157,H164,H169,H172,H179,H184,H189)</f>
        <v>259203.21</v>
      </c>
      <c r="I151" s="122">
        <f t="shared" si="8"/>
        <v>0.99130556998217045</v>
      </c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  <c r="CA151" s="109"/>
      <c r="CB151" s="109"/>
      <c r="CC151" s="109"/>
      <c r="CD151" s="109"/>
      <c r="CE151" s="109"/>
      <c r="CF151" s="109"/>
    </row>
    <row r="152" spans="1:84" s="42" customFormat="1" ht="21.75" customHeight="1" x14ac:dyDescent="0.2">
      <c r="A152" s="10"/>
      <c r="B152" s="10"/>
      <c r="C152" s="10"/>
      <c r="D152" s="10"/>
      <c r="E152" s="50" t="s">
        <v>39</v>
      </c>
      <c r="F152" s="120">
        <f>SUM(F156,F159,F161,F163,F166,F168,F171,F174,F176,F178,F181,F183,F186,F188,F191,F193,F195)</f>
        <v>263500</v>
      </c>
      <c r="G152" s="120">
        <f>SUM(G156,G159,G161,G163,G166,G168,G171,G174,G176,G178,G181,G183,G186,G188,G191,G193,G195)</f>
        <v>261476.60000000003</v>
      </c>
      <c r="H152" s="120">
        <f>SUM(H156,H159,H161,H163,H166,H168,H171,H174,H176,H178,H181,H183,H186,H188,H191,H193,H195)</f>
        <v>259203.21</v>
      </c>
      <c r="I152" s="122">
        <f t="shared" si="8"/>
        <v>0.99130556998217034</v>
      </c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09"/>
      <c r="CB152" s="109"/>
      <c r="CC152" s="109"/>
      <c r="CD152" s="109"/>
      <c r="CE152" s="109"/>
      <c r="CF152" s="109"/>
    </row>
    <row r="153" spans="1:84" s="42" customFormat="1" ht="21.75" customHeight="1" x14ac:dyDescent="0.2">
      <c r="A153" s="10"/>
      <c r="B153" s="10"/>
      <c r="C153" s="10"/>
      <c r="D153" s="10"/>
      <c r="E153" s="60" t="s">
        <v>72</v>
      </c>
      <c r="F153" s="120"/>
      <c r="G153" s="120"/>
      <c r="H153" s="120"/>
      <c r="I153" s="122" t="str">
        <f t="shared" si="8"/>
        <v xml:space="preserve">       </v>
      </c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109"/>
      <c r="BY153" s="109"/>
      <c r="BZ153" s="109"/>
      <c r="CA153" s="109"/>
      <c r="CB153" s="109"/>
      <c r="CC153" s="109"/>
      <c r="CD153" s="109"/>
      <c r="CE153" s="109"/>
      <c r="CF153" s="109"/>
    </row>
    <row r="154" spans="1:84" s="42" customFormat="1" ht="21.75" customHeight="1" x14ac:dyDescent="0.2">
      <c r="A154" s="10"/>
      <c r="B154" s="10"/>
      <c r="C154" s="10"/>
      <c r="D154" s="10"/>
      <c r="E154" s="74" t="s">
        <v>211</v>
      </c>
      <c r="F154" s="12">
        <f t="shared" ref="F154:H155" si="14">SUM(F155)</f>
        <v>7000</v>
      </c>
      <c r="G154" s="12">
        <f t="shared" si="14"/>
        <v>7000</v>
      </c>
      <c r="H154" s="12">
        <f t="shared" si="14"/>
        <v>6929.83</v>
      </c>
      <c r="I154" s="119">
        <f t="shared" si="8"/>
        <v>0.98997571428571429</v>
      </c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  <c r="BO154" s="109"/>
      <c r="BP154" s="109"/>
      <c r="BQ154" s="109"/>
      <c r="BR154" s="109"/>
      <c r="BS154" s="109"/>
      <c r="BT154" s="109"/>
      <c r="BU154" s="109"/>
      <c r="BV154" s="109"/>
      <c r="BW154" s="109"/>
      <c r="BX154" s="109"/>
      <c r="BY154" s="109"/>
      <c r="BZ154" s="109"/>
      <c r="CA154" s="109"/>
      <c r="CB154" s="109"/>
      <c r="CC154" s="109"/>
      <c r="CD154" s="109"/>
      <c r="CE154" s="109"/>
      <c r="CF154" s="109"/>
    </row>
    <row r="155" spans="1:84" s="42" customFormat="1" ht="32.25" customHeight="1" x14ac:dyDescent="0.2">
      <c r="A155" s="10"/>
      <c r="B155" s="10"/>
      <c r="C155" s="10"/>
      <c r="D155" s="10"/>
      <c r="E155" s="38" t="s">
        <v>212</v>
      </c>
      <c r="F155" s="120">
        <f t="shared" si="14"/>
        <v>7000</v>
      </c>
      <c r="G155" s="120">
        <f t="shared" si="14"/>
        <v>7000</v>
      </c>
      <c r="H155" s="120">
        <f t="shared" si="14"/>
        <v>6929.83</v>
      </c>
      <c r="I155" s="122">
        <f t="shared" si="8"/>
        <v>0.98997571428571429</v>
      </c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09"/>
      <c r="BY155" s="109"/>
      <c r="BZ155" s="109"/>
      <c r="CA155" s="109"/>
      <c r="CB155" s="109"/>
      <c r="CC155" s="109"/>
      <c r="CD155" s="109"/>
      <c r="CE155" s="109"/>
      <c r="CF155" s="109"/>
    </row>
    <row r="156" spans="1:84" s="42" customFormat="1" ht="21.75" customHeight="1" x14ac:dyDescent="0.2">
      <c r="A156" s="10"/>
      <c r="B156" s="10"/>
      <c r="C156" s="10"/>
      <c r="D156" s="10"/>
      <c r="E156" s="50" t="s">
        <v>39</v>
      </c>
      <c r="F156" s="120">
        <v>7000</v>
      </c>
      <c r="G156" s="120">
        <v>7000</v>
      </c>
      <c r="H156" s="120">
        <v>6929.83</v>
      </c>
      <c r="I156" s="122">
        <f t="shared" si="8"/>
        <v>0.98997571428571429</v>
      </c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  <c r="BX156" s="109"/>
      <c r="BY156" s="109"/>
      <c r="BZ156" s="109"/>
      <c r="CA156" s="109"/>
      <c r="CB156" s="109"/>
      <c r="CC156" s="109"/>
      <c r="CD156" s="109"/>
      <c r="CE156" s="109"/>
      <c r="CF156" s="109"/>
    </row>
    <row r="157" spans="1:84" s="42" customFormat="1" x14ac:dyDescent="0.2">
      <c r="A157" s="10"/>
      <c r="B157" s="10"/>
      <c r="C157" s="10"/>
      <c r="D157" s="10"/>
      <c r="E157" s="14" t="s">
        <v>73</v>
      </c>
      <c r="F157" s="12">
        <f>SUM(F158,F160,F162)</f>
        <v>49000</v>
      </c>
      <c r="G157" s="12">
        <f>SUM(G158,G160,G162)</f>
        <v>48758.9</v>
      </c>
      <c r="H157" s="12">
        <f>SUM(H158,H160,H162)</f>
        <v>48407.299999999996</v>
      </c>
      <c r="I157" s="119">
        <f t="shared" si="8"/>
        <v>0.99278900877583365</v>
      </c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  <c r="BX157" s="109"/>
      <c r="BY157" s="109"/>
      <c r="BZ157" s="109"/>
      <c r="CA157" s="109"/>
      <c r="CB157" s="109"/>
      <c r="CC157" s="109"/>
      <c r="CD157" s="109"/>
      <c r="CE157" s="109"/>
      <c r="CF157" s="109"/>
    </row>
    <row r="158" spans="1:84" s="42" customFormat="1" ht="19.5" customHeight="1" x14ac:dyDescent="0.2">
      <c r="A158" s="10"/>
      <c r="B158" s="10"/>
      <c r="C158" s="10"/>
      <c r="D158" s="10"/>
      <c r="E158" s="30" t="s">
        <v>74</v>
      </c>
      <c r="F158" s="120">
        <f>SUM(F159)</f>
        <v>15000</v>
      </c>
      <c r="G158" s="121">
        <f>SUM(G159)</f>
        <v>14902</v>
      </c>
      <c r="H158" s="121">
        <f>SUM(H159)</f>
        <v>14901.98</v>
      </c>
      <c r="I158" s="122">
        <f t="shared" si="8"/>
        <v>0.99999865789826869</v>
      </c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  <c r="CA158" s="109"/>
      <c r="CB158" s="109"/>
      <c r="CC158" s="109"/>
      <c r="CD158" s="109"/>
      <c r="CE158" s="109"/>
      <c r="CF158" s="109"/>
    </row>
    <row r="159" spans="1:84" s="42" customFormat="1" ht="20.25" customHeight="1" x14ac:dyDescent="0.2">
      <c r="A159" s="12"/>
      <c r="B159" s="12"/>
      <c r="C159" s="12"/>
      <c r="D159" s="12"/>
      <c r="E159" s="50" t="s">
        <v>39</v>
      </c>
      <c r="F159" s="120">
        <v>15000</v>
      </c>
      <c r="G159" s="121">
        <v>14902</v>
      </c>
      <c r="H159" s="121">
        <v>14901.98</v>
      </c>
      <c r="I159" s="122">
        <f t="shared" si="8"/>
        <v>0.99999865789826869</v>
      </c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09"/>
      <c r="CA159" s="109"/>
      <c r="CB159" s="109"/>
      <c r="CC159" s="109"/>
      <c r="CD159" s="109"/>
      <c r="CE159" s="109"/>
      <c r="CF159" s="109"/>
    </row>
    <row r="160" spans="1:84" s="42" customFormat="1" ht="21.75" customHeight="1" x14ac:dyDescent="0.2">
      <c r="A160" s="10"/>
      <c r="B160" s="10"/>
      <c r="C160" s="10"/>
      <c r="D160" s="10"/>
      <c r="E160" s="16" t="s">
        <v>75</v>
      </c>
      <c r="F160" s="120">
        <f>SUM(F161)</f>
        <v>19000</v>
      </c>
      <c r="G160" s="121">
        <f>SUM(G161)</f>
        <v>18856.900000000001</v>
      </c>
      <c r="H160" s="121">
        <f>SUM(H161)</f>
        <v>18856.919999999998</v>
      </c>
      <c r="I160" s="122">
        <f t="shared" si="8"/>
        <v>1.0000010606197198</v>
      </c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09"/>
      <c r="BY160" s="109"/>
      <c r="BZ160" s="109"/>
      <c r="CA160" s="109"/>
      <c r="CB160" s="109"/>
      <c r="CC160" s="109"/>
      <c r="CD160" s="109"/>
      <c r="CE160" s="109"/>
      <c r="CF160" s="109"/>
    </row>
    <row r="161" spans="1:84" s="42" customFormat="1" ht="21" customHeight="1" x14ac:dyDescent="0.2">
      <c r="A161" s="12"/>
      <c r="B161" s="12"/>
      <c r="C161" s="12"/>
      <c r="D161" s="12"/>
      <c r="E161" s="50" t="s">
        <v>39</v>
      </c>
      <c r="F161" s="120">
        <v>19000</v>
      </c>
      <c r="G161" s="121">
        <v>18856.900000000001</v>
      </c>
      <c r="H161" s="121">
        <v>18856.919999999998</v>
      </c>
      <c r="I161" s="122">
        <f t="shared" si="8"/>
        <v>1.0000010606197198</v>
      </c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  <c r="CA161" s="109"/>
      <c r="CB161" s="109"/>
      <c r="CC161" s="109"/>
      <c r="CD161" s="109"/>
      <c r="CE161" s="109"/>
      <c r="CF161" s="109"/>
    </row>
    <row r="162" spans="1:84" s="42" customFormat="1" ht="22.5" customHeight="1" x14ac:dyDescent="0.2">
      <c r="A162" s="12"/>
      <c r="B162" s="12"/>
      <c r="C162" s="12"/>
      <c r="D162" s="12"/>
      <c r="E162" s="38" t="s">
        <v>213</v>
      </c>
      <c r="F162" s="120">
        <f>SUM(F163)</f>
        <v>15000</v>
      </c>
      <c r="G162" s="121">
        <f>SUM(G163)</f>
        <v>15000</v>
      </c>
      <c r="H162" s="121">
        <f>SUM(H163)</f>
        <v>14648.4</v>
      </c>
      <c r="I162" s="122">
        <f t="shared" si="8"/>
        <v>0.97655999999999998</v>
      </c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  <c r="CA162" s="109"/>
      <c r="CB162" s="109"/>
      <c r="CC162" s="109"/>
      <c r="CD162" s="109"/>
      <c r="CE162" s="109"/>
      <c r="CF162" s="109"/>
    </row>
    <row r="163" spans="1:84" s="42" customFormat="1" ht="19.5" customHeight="1" x14ac:dyDescent="0.2">
      <c r="A163" s="12"/>
      <c r="B163" s="12"/>
      <c r="C163" s="12"/>
      <c r="D163" s="12"/>
      <c r="E163" s="50" t="s">
        <v>39</v>
      </c>
      <c r="F163" s="120">
        <v>15000</v>
      </c>
      <c r="G163" s="121">
        <v>15000</v>
      </c>
      <c r="H163" s="121">
        <v>14648.4</v>
      </c>
      <c r="I163" s="122">
        <f t="shared" si="8"/>
        <v>0.97655999999999998</v>
      </c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  <c r="CA163" s="109"/>
      <c r="CB163" s="109"/>
      <c r="CC163" s="109"/>
      <c r="CD163" s="109"/>
      <c r="CE163" s="109"/>
      <c r="CF163" s="109"/>
    </row>
    <row r="164" spans="1:84" s="42" customFormat="1" ht="21.75" customHeight="1" x14ac:dyDescent="0.2">
      <c r="A164" s="12"/>
      <c r="B164" s="12"/>
      <c r="C164" s="12"/>
      <c r="D164" s="12"/>
      <c r="E164" s="15" t="s">
        <v>87</v>
      </c>
      <c r="F164" s="12">
        <f>SUM(F165,F167)</f>
        <v>28100</v>
      </c>
      <c r="G164" s="12">
        <f>SUM(G165,G167)</f>
        <v>27912.199999999997</v>
      </c>
      <c r="H164" s="12">
        <f>SUM(H165,H167)</f>
        <v>27912.2</v>
      </c>
      <c r="I164" s="119">
        <f t="shared" si="8"/>
        <v>1.0000000000000002</v>
      </c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  <c r="BX164" s="109"/>
      <c r="BY164" s="109"/>
      <c r="BZ164" s="109"/>
      <c r="CA164" s="109"/>
      <c r="CB164" s="109"/>
      <c r="CC164" s="109"/>
      <c r="CD164" s="109"/>
      <c r="CE164" s="109"/>
      <c r="CF164" s="109"/>
    </row>
    <row r="165" spans="1:84" s="42" customFormat="1" ht="19.5" customHeight="1" x14ac:dyDescent="0.2">
      <c r="A165" s="12"/>
      <c r="B165" s="12"/>
      <c r="C165" s="12"/>
      <c r="D165" s="12"/>
      <c r="E165" s="38" t="s">
        <v>161</v>
      </c>
      <c r="F165" s="120">
        <f>SUM(F166)</f>
        <v>18100</v>
      </c>
      <c r="G165" s="120">
        <f>SUM(G166)</f>
        <v>18077.599999999999</v>
      </c>
      <c r="H165" s="120">
        <f>SUM(H166)</f>
        <v>18077.59</v>
      </c>
      <c r="I165" s="122">
        <f t="shared" si="8"/>
        <v>0.99999944682922526</v>
      </c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  <c r="BX165" s="109"/>
      <c r="BY165" s="109"/>
      <c r="BZ165" s="109"/>
      <c r="CA165" s="109"/>
      <c r="CB165" s="109"/>
      <c r="CC165" s="109"/>
      <c r="CD165" s="109"/>
      <c r="CE165" s="109"/>
      <c r="CF165" s="109"/>
    </row>
    <row r="166" spans="1:84" s="42" customFormat="1" ht="21.75" customHeight="1" x14ac:dyDescent="0.2">
      <c r="A166" s="12"/>
      <c r="B166" s="12"/>
      <c r="C166" s="12"/>
      <c r="D166" s="12"/>
      <c r="E166" s="50" t="s">
        <v>39</v>
      </c>
      <c r="F166" s="120">
        <v>18100</v>
      </c>
      <c r="G166" s="121">
        <v>18077.599999999999</v>
      </c>
      <c r="H166" s="121">
        <v>18077.59</v>
      </c>
      <c r="I166" s="122">
        <f t="shared" si="8"/>
        <v>0.99999944682922526</v>
      </c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109"/>
      <c r="BX166" s="109"/>
      <c r="BY166" s="109"/>
      <c r="BZ166" s="109"/>
      <c r="CA166" s="109"/>
      <c r="CB166" s="109"/>
      <c r="CC166" s="109"/>
      <c r="CD166" s="109"/>
      <c r="CE166" s="109"/>
      <c r="CF166" s="109"/>
    </row>
    <row r="167" spans="1:84" s="42" customFormat="1" ht="23.25" customHeight="1" x14ac:dyDescent="0.2">
      <c r="A167" s="12"/>
      <c r="B167" s="12"/>
      <c r="C167" s="12"/>
      <c r="D167" s="12"/>
      <c r="E167" s="30" t="s">
        <v>154</v>
      </c>
      <c r="F167" s="120">
        <f>SUM(F168)</f>
        <v>10000</v>
      </c>
      <c r="G167" s="121">
        <f>SUM(G168)</f>
        <v>9834.6</v>
      </c>
      <c r="H167" s="121">
        <f>SUM(H168)</f>
        <v>9834.61</v>
      </c>
      <c r="I167" s="122">
        <f t="shared" si="8"/>
        <v>1.0000010168181726</v>
      </c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  <c r="BX167" s="109"/>
      <c r="BY167" s="109"/>
      <c r="BZ167" s="109"/>
      <c r="CA167" s="109"/>
      <c r="CB167" s="109"/>
      <c r="CC167" s="109"/>
      <c r="CD167" s="109"/>
      <c r="CE167" s="109"/>
      <c r="CF167" s="109"/>
    </row>
    <row r="168" spans="1:84" s="42" customFormat="1" ht="25.5" customHeight="1" x14ac:dyDescent="0.2">
      <c r="A168" s="12"/>
      <c r="B168" s="12"/>
      <c r="C168" s="12"/>
      <c r="D168" s="12"/>
      <c r="E168" s="50" t="s">
        <v>39</v>
      </c>
      <c r="F168" s="120">
        <v>10000</v>
      </c>
      <c r="G168" s="121">
        <v>9834.6</v>
      </c>
      <c r="H168" s="121">
        <v>9834.61</v>
      </c>
      <c r="I168" s="122">
        <f t="shared" si="8"/>
        <v>1.0000010168181726</v>
      </c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  <c r="BX168" s="109"/>
      <c r="BY168" s="109"/>
      <c r="BZ168" s="109"/>
      <c r="CA168" s="109"/>
      <c r="CB168" s="109"/>
      <c r="CC168" s="109"/>
      <c r="CD168" s="109"/>
      <c r="CE168" s="109"/>
      <c r="CF168" s="109"/>
    </row>
    <row r="169" spans="1:84" s="42" customFormat="1" ht="23.25" customHeight="1" x14ac:dyDescent="0.2">
      <c r="A169" s="10"/>
      <c r="B169" s="10"/>
      <c r="C169" s="10"/>
      <c r="D169" s="10"/>
      <c r="E169" s="15" t="s">
        <v>88</v>
      </c>
      <c r="F169" s="12">
        <f>SUM(F170)</f>
        <v>20000</v>
      </c>
      <c r="G169" s="57">
        <f t="shared" ref="F169:H170" si="15">SUM(G170)</f>
        <v>19987.599999999999</v>
      </c>
      <c r="H169" s="57">
        <f t="shared" si="15"/>
        <v>19987.62</v>
      </c>
      <c r="I169" s="119">
        <f t="shared" si="8"/>
        <v>1.0000010006203846</v>
      </c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  <c r="BX169" s="109"/>
      <c r="BY169" s="109"/>
      <c r="BZ169" s="109"/>
      <c r="CA169" s="109"/>
      <c r="CB169" s="109"/>
      <c r="CC169" s="109"/>
      <c r="CD169" s="109"/>
      <c r="CE169" s="109"/>
      <c r="CF169" s="109"/>
    </row>
    <row r="170" spans="1:84" s="42" customFormat="1" ht="23.25" customHeight="1" x14ac:dyDescent="0.2">
      <c r="A170" s="10"/>
      <c r="B170" s="10"/>
      <c r="C170" s="10"/>
      <c r="D170" s="10"/>
      <c r="E170" s="16" t="s">
        <v>121</v>
      </c>
      <c r="F170" s="120">
        <f t="shared" si="15"/>
        <v>20000</v>
      </c>
      <c r="G170" s="121">
        <f t="shared" si="15"/>
        <v>19987.599999999999</v>
      </c>
      <c r="H170" s="121">
        <f>SUM(H171)</f>
        <v>19987.62</v>
      </c>
      <c r="I170" s="122">
        <f t="shared" si="8"/>
        <v>1.0000010006203846</v>
      </c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09"/>
      <c r="BY170" s="109"/>
      <c r="BZ170" s="109"/>
      <c r="CA170" s="109"/>
      <c r="CB170" s="109"/>
      <c r="CC170" s="109"/>
      <c r="CD170" s="109"/>
      <c r="CE170" s="109"/>
      <c r="CF170" s="109"/>
    </row>
    <row r="171" spans="1:84" s="42" customFormat="1" ht="19.5" customHeight="1" x14ac:dyDescent="0.2">
      <c r="A171" s="12"/>
      <c r="B171" s="12"/>
      <c r="C171" s="12"/>
      <c r="D171" s="12"/>
      <c r="E171" s="50" t="s">
        <v>39</v>
      </c>
      <c r="F171" s="120">
        <v>20000</v>
      </c>
      <c r="G171" s="121">
        <v>19987.599999999999</v>
      </c>
      <c r="H171" s="121">
        <v>19987.62</v>
      </c>
      <c r="I171" s="122">
        <f t="shared" si="8"/>
        <v>1.0000010006203846</v>
      </c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109"/>
      <c r="CA171" s="109"/>
      <c r="CB171" s="109"/>
      <c r="CC171" s="109"/>
      <c r="CD171" s="109"/>
      <c r="CE171" s="109"/>
      <c r="CF171" s="109"/>
    </row>
    <row r="172" spans="1:84" s="42" customFormat="1" ht="22.5" customHeight="1" x14ac:dyDescent="0.2">
      <c r="A172" s="10"/>
      <c r="B172" s="10"/>
      <c r="C172" s="10"/>
      <c r="D172" s="10"/>
      <c r="E172" s="15" t="s">
        <v>76</v>
      </c>
      <c r="F172" s="12">
        <f>SUM(F173,F175,F177,)</f>
        <v>58400</v>
      </c>
      <c r="G172" s="12">
        <f>SUM(G173,G175,G177,)</f>
        <v>56945.5</v>
      </c>
      <c r="H172" s="12">
        <f>SUM(H173,H175,H177,)</f>
        <v>55093.899999999994</v>
      </c>
      <c r="I172" s="119">
        <f t="shared" si="8"/>
        <v>0.96748470028360445</v>
      </c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  <c r="BX172" s="109"/>
      <c r="BY172" s="109"/>
      <c r="BZ172" s="109"/>
      <c r="CA172" s="109"/>
      <c r="CB172" s="109"/>
      <c r="CC172" s="109"/>
      <c r="CD172" s="109"/>
      <c r="CE172" s="109"/>
      <c r="CF172" s="109"/>
    </row>
    <row r="173" spans="1:84" s="42" customFormat="1" ht="18.75" customHeight="1" x14ac:dyDescent="0.2">
      <c r="A173" s="10"/>
      <c r="B173" s="10"/>
      <c r="C173" s="10"/>
      <c r="D173" s="10"/>
      <c r="E173" s="38" t="s">
        <v>214</v>
      </c>
      <c r="F173" s="120">
        <f>SUM(F174:F174)</f>
        <v>13400</v>
      </c>
      <c r="G173" s="120">
        <f>SUM(G174:G174)</f>
        <v>11956.7</v>
      </c>
      <c r="H173" s="120">
        <f>SUM(H174:H174)</f>
        <v>10105.08</v>
      </c>
      <c r="I173" s="122">
        <f t="shared" si="8"/>
        <v>0.84513954519223522</v>
      </c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09"/>
      <c r="BQ173" s="109"/>
      <c r="BR173" s="109"/>
      <c r="BS173" s="109"/>
      <c r="BT173" s="109"/>
      <c r="BU173" s="109"/>
      <c r="BV173" s="109"/>
      <c r="BW173" s="109"/>
      <c r="BX173" s="109"/>
      <c r="BY173" s="109"/>
      <c r="BZ173" s="109"/>
      <c r="CA173" s="109"/>
      <c r="CB173" s="109"/>
      <c r="CC173" s="109"/>
      <c r="CD173" s="109"/>
      <c r="CE173" s="109"/>
      <c r="CF173" s="109"/>
    </row>
    <row r="174" spans="1:84" s="42" customFormat="1" ht="21" customHeight="1" x14ac:dyDescent="0.2">
      <c r="A174" s="12"/>
      <c r="B174" s="12"/>
      <c r="C174" s="12"/>
      <c r="D174" s="12"/>
      <c r="E174" s="50" t="s">
        <v>39</v>
      </c>
      <c r="F174" s="120">
        <v>13400</v>
      </c>
      <c r="G174" s="121">
        <v>11956.7</v>
      </c>
      <c r="H174" s="121">
        <v>10105.08</v>
      </c>
      <c r="I174" s="122">
        <f t="shared" si="8"/>
        <v>0.84513954519223522</v>
      </c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09"/>
      <c r="BQ174" s="109"/>
      <c r="BR174" s="109"/>
      <c r="BS174" s="109"/>
      <c r="BT174" s="109"/>
      <c r="BU174" s="109"/>
      <c r="BV174" s="109"/>
      <c r="BW174" s="109"/>
      <c r="BX174" s="109"/>
      <c r="BY174" s="109"/>
      <c r="BZ174" s="109"/>
      <c r="CA174" s="109"/>
      <c r="CB174" s="109"/>
      <c r="CC174" s="109"/>
      <c r="CD174" s="109"/>
      <c r="CE174" s="109"/>
      <c r="CF174" s="109"/>
    </row>
    <row r="175" spans="1:84" s="42" customFormat="1" ht="20.25" customHeight="1" x14ac:dyDescent="0.2">
      <c r="A175" s="12"/>
      <c r="B175" s="12"/>
      <c r="C175" s="12"/>
      <c r="D175" s="12"/>
      <c r="E175" s="38" t="s">
        <v>215</v>
      </c>
      <c r="F175" s="120">
        <f>SUM(F176:F176)</f>
        <v>22000</v>
      </c>
      <c r="G175" s="121">
        <f>SUM(G176:G176)</f>
        <v>21996.3</v>
      </c>
      <c r="H175" s="121">
        <f>SUM(H176:H176)</f>
        <v>21996.34</v>
      </c>
      <c r="I175" s="122">
        <f t="shared" si="8"/>
        <v>1.0000018184876547</v>
      </c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</row>
    <row r="176" spans="1:84" s="42" customFormat="1" ht="21" customHeight="1" x14ac:dyDescent="0.2">
      <c r="A176" s="12"/>
      <c r="B176" s="12"/>
      <c r="C176" s="12"/>
      <c r="D176" s="12"/>
      <c r="E176" s="50" t="s">
        <v>39</v>
      </c>
      <c r="F176" s="120">
        <v>22000</v>
      </c>
      <c r="G176" s="121">
        <v>21996.3</v>
      </c>
      <c r="H176" s="121">
        <v>21996.34</v>
      </c>
      <c r="I176" s="122">
        <f t="shared" si="8"/>
        <v>1.0000018184876547</v>
      </c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  <c r="BX176" s="109"/>
      <c r="BY176" s="109"/>
      <c r="BZ176" s="109"/>
      <c r="CA176" s="109"/>
      <c r="CB176" s="109"/>
      <c r="CC176" s="109"/>
      <c r="CD176" s="109"/>
      <c r="CE176" s="109"/>
      <c r="CF176" s="109"/>
    </row>
    <row r="177" spans="1:84" s="42" customFormat="1" ht="21.75" customHeight="1" x14ac:dyDescent="0.2">
      <c r="A177" s="12"/>
      <c r="B177" s="12"/>
      <c r="C177" s="12"/>
      <c r="D177" s="12"/>
      <c r="E177" s="38" t="s">
        <v>216</v>
      </c>
      <c r="F177" s="120">
        <f>SUM(F178)</f>
        <v>23000</v>
      </c>
      <c r="G177" s="121">
        <f>SUM(G178)</f>
        <v>22992.5</v>
      </c>
      <c r="H177" s="121">
        <f>SUM(H178)</f>
        <v>22992.48</v>
      </c>
      <c r="I177" s="122">
        <f t="shared" si="8"/>
        <v>0.99999913015113617</v>
      </c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09"/>
      <c r="BY177" s="109"/>
      <c r="BZ177" s="109"/>
      <c r="CA177" s="109"/>
      <c r="CB177" s="109"/>
      <c r="CC177" s="109"/>
      <c r="CD177" s="109"/>
      <c r="CE177" s="109"/>
      <c r="CF177" s="109"/>
    </row>
    <row r="178" spans="1:84" s="42" customFormat="1" ht="20.25" customHeight="1" x14ac:dyDescent="0.2">
      <c r="A178" s="12"/>
      <c r="B178" s="12"/>
      <c r="C178" s="12"/>
      <c r="D178" s="12"/>
      <c r="E178" s="50" t="s">
        <v>39</v>
      </c>
      <c r="F178" s="120">
        <v>23000</v>
      </c>
      <c r="G178" s="121">
        <v>22992.5</v>
      </c>
      <c r="H178" s="121">
        <v>22992.48</v>
      </c>
      <c r="I178" s="122">
        <f t="shared" si="8"/>
        <v>0.99999913015113617</v>
      </c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  <c r="CA178" s="109"/>
      <c r="CB178" s="109"/>
      <c r="CC178" s="109"/>
      <c r="CD178" s="109"/>
      <c r="CE178" s="109"/>
      <c r="CF178" s="109"/>
    </row>
    <row r="179" spans="1:84" s="42" customFormat="1" ht="21" customHeight="1" x14ac:dyDescent="0.2">
      <c r="A179" s="12"/>
      <c r="B179" s="12"/>
      <c r="C179" s="12"/>
      <c r="D179" s="12"/>
      <c r="E179" s="15" t="s">
        <v>77</v>
      </c>
      <c r="F179" s="12">
        <f>SUM(F180,F182,)</f>
        <v>27000</v>
      </c>
      <c r="G179" s="12">
        <f>SUM(G180,G182,)</f>
        <v>26989</v>
      </c>
      <c r="H179" s="12">
        <f>SUM(H180,H182,)</f>
        <v>26989.03</v>
      </c>
      <c r="I179" s="119">
        <f t="shared" si="8"/>
        <v>1.0000011115639704</v>
      </c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09"/>
      <c r="BY179" s="109"/>
      <c r="BZ179" s="109"/>
      <c r="CA179" s="109"/>
      <c r="CB179" s="109"/>
      <c r="CC179" s="109"/>
      <c r="CD179" s="109"/>
      <c r="CE179" s="109"/>
      <c r="CF179" s="109"/>
    </row>
    <row r="180" spans="1:84" s="42" customFormat="1" ht="19.5" customHeight="1" x14ac:dyDescent="0.2">
      <c r="A180" s="12"/>
      <c r="B180" s="12"/>
      <c r="C180" s="12"/>
      <c r="D180" s="12"/>
      <c r="E180" s="38" t="s">
        <v>217</v>
      </c>
      <c r="F180" s="120">
        <f>SUM(F181)</f>
        <v>12000</v>
      </c>
      <c r="G180" s="121">
        <f>SUM(G181)</f>
        <v>11998.3</v>
      </c>
      <c r="H180" s="121">
        <f>SUM(H181)</f>
        <v>11998.34</v>
      </c>
      <c r="I180" s="122">
        <f t="shared" si="8"/>
        <v>1.0000033338056225</v>
      </c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09"/>
      <c r="CB180" s="109"/>
      <c r="CC180" s="109"/>
      <c r="CD180" s="109"/>
      <c r="CE180" s="109"/>
      <c r="CF180" s="109"/>
    </row>
    <row r="181" spans="1:84" s="42" customFormat="1" ht="24.75" customHeight="1" x14ac:dyDescent="0.2">
      <c r="A181" s="12"/>
      <c r="B181" s="12"/>
      <c r="C181" s="12"/>
      <c r="D181" s="12"/>
      <c r="E181" s="50" t="s">
        <v>39</v>
      </c>
      <c r="F181" s="120">
        <v>12000</v>
      </c>
      <c r="G181" s="121">
        <v>11998.3</v>
      </c>
      <c r="H181" s="121">
        <v>11998.34</v>
      </c>
      <c r="I181" s="122">
        <f t="shared" si="8"/>
        <v>1.0000033338056225</v>
      </c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09"/>
      <c r="BY181" s="109"/>
      <c r="BZ181" s="109"/>
      <c r="CA181" s="109"/>
      <c r="CB181" s="109"/>
      <c r="CC181" s="109"/>
      <c r="CD181" s="109"/>
      <c r="CE181" s="109"/>
      <c r="CF181" s="109"/>
    </row>
    <row r="182" spans="1:84" s="42" customFormat="1" ht="21" customHeight="1" x14ac:dyDescent="0.2">
      <c r="A182" s="12"/>
      <c r="B182" s="12"/>
      <c r="C182" s="12"/>
      <c r="D182" s="12"/>
      <c r="E182" s="30" t="s">
        <v>133</v>
      </c>
      <c r="F182" s="120">
        <f>SUM(F183)</f>
        <v>15000</v>
      </c>
      <c r="G182" s="121">
        <f>SUM(G183)</f>
        <v>14990.7</v>
      </c>
      <c r="H182" s="121">
        <f>SUM(H183)</f>
        <v>14990.69</v>
      </c>
      <c r="I182" s="122">
        <f t="shared" si="8"/>
        <v>0.99999933291974352</v>
      </c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  <c r="CA182" s="109"/>
      <c r="CB182" s="109"/>
      <c r="CC182" s="109"/>
      <c r="CD182" s="109"/>
      <c r="CE182" s="109"/>
      <c r="CF182" s="109"/>
    </row>
    <row r="183" spans="1:84" s="42" customFormat="1" ht="21.75" customHeight="1" x14ac:dyDescent="0.2">
      <c r="A183" s="12"/>
      <c r="B183" s="12"/>
      <c r="C183" s="12"/>
      <c r="D183" s="12"/>
      <c r="E183" s="50" t="s">
        <v>39</v>
      </c>
      <c r="F183" s="120">
        <v>15000</v>
      </c>
      <c r="G183" s="121">
        <v>14990.7</v>
      </c>
      <c r="H183" s="121">
        <v>14990.69</v>
      </c>
      <c r="I183" s="122">
        <f t="shared" ref="I183:I234" si="16">IF(H183=0,"       ",H183/G183)</f>
        <v>0.99999933291974352</v>
      </c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09"/>
      <c r="BY183" s="109"/>
      <c r="BZ183" s="109"/>
      <c r="CA183" s="109"/>
      <c r="CB183" s="109"/>
      <c r="CC183" s="109"/>
      <c r="CD183" s="109"/>
      <c r="CE183" s="109"/>
      <c r="CF183" s="109"/>
    </row>
    <row r="184" spans="1:84" s="42" customFormat="1" ht="17.25" customHeight="1" x14ac:dyDescent="0.2">
      <c r="A184" s="12"/>
      <c r="B184" s="12"/>
      <c r="C184" s="12"/>
      <c r="D184" s="12"/>
      <c r="E184" s="15" t="s">
        <v>78</v>
      </c>
      <c r="F184" s="12">
        <f>SUM(F185,F187)</f>
        <v>32000</v>
      </c>
      <c r="G184" s="57">
        <f>SUM(G185,G187)</f>
        <v>31925</v>
      </c>
      <c r="H184" s="57">
        <f>SUM(H185,H187)</f>
        <v>31925.040000000001</v>
      </c>
      <c r="I184" s="119">
        <f t="shared" si="16"/>
        <v>1.0000012529365701</v>
      </c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09"/>
      <c r="BY184" s="109"/>
      <c r="BZ184" s="109"/>
      <c r="CA184" s="109"/>
      <c r="CB184" s="109"/>
      <c r="CC184" s="109"/>
      <c r="CD184" s="109"/>
      <c r="CE184" s="109"/>
      <c r="CF184" s="109"/>
    </row>
    <row r="185" spans="1:84" s="42" customFormat="1" ht="18" customHeight="1" x14ac:dyDescent="0.2">
      <c r="A185" s="12"/>
      <c r="B185" s="12"/>
      <c r="C185" s="12"/>
      <c r="D185" s="12"/>
      <c r="E185" s="38" t="s">
        <v>218</v>
      </c>
      <c r="F185" s="120">
        <f>SUM(F186)</f>
        <v>12000</v>
      </c>
      <c r="G185" s="121">
        <f>SUM(G186)</f>
        <v>11972.9</v>
      </c>
      <c r="H185" s="121">
        <f>SUM(H186)</f>
        <v>11972.94</v>
      </c>
      <c r="I185" s="122">
        <f t="shared" si="16"/>
        <v>1.0000033408781499</v>
      </c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  <c r="CA185" s="109"/>
      <c r="CB185" s="109"/>
      <c r="CC185" s="109"/>
      <c r="CD185" s="109"/>
      <c r="CE185" s="109"/>
      <c r="CF185" s="109"/>
    </row>
    <row r="186" spans="1:84" s="42" customFormat="1" ht="21.75" customHeight="1" x14ac:dyDescent="0.2">
      <c r="A186" s="12"/>
      <c r="B186" s="12"/>
      <c r="C186" s="12"/>
      <c r="D186" s="12"/>
      <c r="E186" s="50" t="s">
        <v>39</v>
      </c>
      <c r="F186" s="120">
        <v>12000</v>
      </c>
      <c r="G186" s="121">
        <v>11972.9</v>
      </c>
      <c r="H186" s="121">
        <v>11972.94</v>
      </c>
      <c r="I186" s="122">
        <f t="shared" si="16"/>
        <v>1.0000033408781499</v>
      </c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09"/>
      <c r="BY186" s="109"/>
      <c r="BZ186" s="109"/>
      <c r="CA186" s="109"/>
      <c r="CB186" s="109"/>
      <c r="CC186" s="109"/>
      <c r="CD186" s="109"/>
      <c r="CE186" s="109"/>
      <c r="CF186" s="109"/>
    </row>
    <row r="187" spans="1:84" s="42" customFormat="1" ht="18.75" customHeight="1" x14ac:dyDescent="0.2">
      <c r="A187" s="12"/>
      <c r="B187" s="12"/>
      <c r="C187" s="12"/>
      <c r="D187" s="12"/>
      <c r="E187" s="30" t="s">
        <v>134</v>
      </c>
      <c r="F187" s="120">
        <f>SUM(F188:F188)</f>
        <v>20000</v>
      </c>
      <c r="G187" s="120">
        <f>SUM(G188:G188)</f>
        <v>19952.099999999999</v>
      </c>
      <c r="H187" s="120">
        <f>SUM(H188:H188)</f>
        <v>19952.099999999999</v>
      </c>
      <c r="I187" s="122">
        <f t="shared" si="16"/>
        <v>1</v>
      </c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  <c r="BX187" s="109"/>
      <c r="BY187" s="109"/>
      <c r="BZ187" s="109"/>
      <c r="CA187" s="109"/>
      <c r="CB187" s="109"/>
      <c r="CC187" s="109"/>
      <c r="CD187" s="109"/>
      <c r="CE187" s="109"/>
      <c r="CF187" s="109"/>
    </row>
    <row r="188" spans="1:84" s="42" customFormat="1" ht="21" customHeight="1" x14ac:dyDescent="0.2">
      <c r="A188" s="12"/>
      <c r="B188" s="12"/>
      <c r="C188" s="12"/>
      <c r="D188" s="12"/>
      <c r="E188" s="50" t="s">
        <v>39</v>
      </c>
      <c r="F188" s="120">
        <v>20000</v>
      </c>
      <c r="G188" s="121">
        <v>19952.099999999999</v>
      </c>
      <c r="H188" s="121">
        <v>19952.099999999999</v>
      </c>
      <c r="I188" s="122">
        <f t="shared" si="16"/>
        <v>1</v>
      </c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109"/>
      <c r="BX188" s="109"/>
      <c r="BY188" s="109"/>
      <c r="BZ188" s="109"/>
      <c r="CA188" s="109"/>
      <c r="CB188" s="109"/>
      <c r="CC188" s="109"/>
      <c r="CD188" s="109"/>
      <c r="CE188" s="109"/>
      <c r="CF188" s="109"/>
    </row>
    <row r="189" spans="1:84" s="42" customFormat="1" ht="19.5" customHeight="1" x14ac:dyDescent="0.2">
      <c r="A189" s="12"/>
      <c r="B189" s="12"/>
      <c r="C189" s="12"/>
      <c r="D189" s="12"/>
      <c r="E189" s="15" t="s">
        <v>79</v>
      </c>
      <c r="F189" s="12">
        <f>SUM(F190,F192,F194)</f>
        <v>42000</v>
      </c>
      <c r="G189" s="12">
        <f>SUM(G190,G192,G194)</f>
        <v>41958.399999999994</v>
      </c>
      <c r="H189" s="12">
        <f>SUM(H190,H192,H194)</f>
        <v>41958.29</v>
      </c>
      <c r="I189" s="119">
        <f t="shared" si="16"/>
        <v>0.9999973783557049</v>
      </c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109"/>
      <c r="BX189" s="109"/>
      <c r="BY189" s="109"/>
      <c r="BZ189" s="109"/>
      <c r="CA189" s="109"/>
      <c r="CB189" s="109"/>
      <c r="CC189" s="109"/>
      <c r="CD189" s="109"/>
      <c r="CE189" s="109"/>
      <c r="CF189" s="109"/>
    </row>
    <row r="190" spans="1:84" s="42" customFormat="1" ht="18.75" customHeight="1" x14ac:dyDescent="0.2">
      <c r="A190" s="12"/>
      <c r="B190" s="12"/>
      <c r="C190" s="12"/>
      <c r="D190" s="12"/>
      <c r="E190" s="16" t="s">
        <v>132</v>
      </c>
      <c r="F190" s="120">
        <f t="shared" ref="F190:H192" si="17">SUM(F191)</f>
        <v>10000</v>
      </c>
      <c r="G190" s="121">
        <f t="shared" si="17"/>
        <v>9982.6</v>
      </c>
      <c r="H190" s="121">
        <f t="shared" si="17"/>
        <v>9982.5499999999993</v>
      </c>
      <c r="I190" s="122">
        <f t="shared" si="16"/>
        <v>0.99999499128483549</v>
      </c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  <c r="BX190" s="109"/>
      <c r="BY190" s="109"/>
      <c r="BZ190" s="109"/>
      <c r="CA190" s="109"/>
      <c r="CB190" s="109"/>
      <c r="CC190" s="109"/>
      <c r="CD190" s="109"/>
      <c r="CE190" s="109"/>
      <c r="CF190" s="109"/>
    </row>
    <row r="191" spans="1:84" s="42" customFormat="1" ht="18" customHeight="1" x14ac:dyDescent="0.2">
      <c r="A191" s="12"/>
      <c r="B191" s="12"/>
      <c r="C191" s="12"/>
      <c r="D191" s="12"/>
      <c r="E191" s="50" t="s">
        <v>39</v>
      </c>
      <c r="F191" s="120">
        <v>10000</v>
      </c>
      <c r="G191" s="121">
        <v>9982.6</v>
      </c>
      <c r="H191" s="121">
        <v>9982.5499999999993</v>
      </c>
      <c r="I191" s="122">
        <f t="shared" si="16"/>
        <v>0.99999499128483549</v>
      </c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109"/>
      <c r="BX191" s="109"/>
      <c r="BY191" s="109"/>
      <c r="BZ191" s="109"/>
      <c r="CA191" s="109"/>
      <c r="CB191" s="109"/>
      <c r="CC191" s="109"/>
      <c r="CD191" s="109"/>
      <c r="CE191" s="109"/>
      <c r="CF191" s="109"/>
    </row>
    <row r="192" spans="1:84" s="42" customFormat="1" ht="18.75" customHeight="1" x14ac:dyDescent="0.2">
      <c r="A192" s="12"/>
      <c r="B192" s="12"/>
      <c r="C192" s="12"/>
      <c r="D192" s="12"/>
      <c r="E192" s="16" t="s">
        <v>131</v>
      </c>
      <c r="F192" s="120">
        <f t="shared" si="17"/>
        <v>22000</v>
      </c>
      <c r="G192" s="121">
        <f t="shared" si="17"/>
        <v>21998.1</v>
      </c>
      <c r="H192" s="121">
        <f t="shared" si="17"/>
        <v>21998.06</v>
      </c>
      <c r="I192" s="122">
        <f t="shared" si="16"/>
        <v>0.99999818166114363</v>
      </c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  <c r="BX192" s="109"/>
      <c r="BY192" s="109"/>
      <c r="BZ192" s="109"/>
      <c r="CA192" s="109"/>
      <c r="CB192" s="109"/>
      <c r="CC192" s="109"/>
      <c r="CD192" s="109"/>
      <c r="CE192" s="109"/>
      <c r="CF192" s="109"/>
    </row>
    <row r="193" spans="1:84" s="42" customFormat="1" ht="19.5" customHeight="1" x14ac:dyDescent="0.2">
      <c r="A193" s="12"/>
      <c r="B193" s="12"/>
      <c r="C193" s="12"/>
      <c r="D193" s="12"/>
      <c r="E193" s="50" t="s">
        <v>39</v>
      </c>
      <c r="F193" s="120">
        <v>22000</v>
      </c>
      <c r="G193" s="121">
        <v>21998.1</v>
      </c>
      <c r="H193" s="121">
        <v>21998.06</v>
      </c>
      <c r="I193" s="122">
        <f t="shared" si="16"/>
        <v>0.99999818166114363</v>
      </c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  <c r="BO193" s="109"/>
      <c r="BP193" s="109"/>
      <c r="BQ193" s="109"/>
      <c r="BR193" s="109"/>
      <c r="BS193" s="109"/>
      <c r="BT193" s="109"/>
      <c r="BU193" s="109"/>
      <c r="BV193" s="109"/>
      <c r="BW193" s="109"/>
      <c r="BX193" s="109"/>
      <c r="BY193" s="109"/>
      <c r="BZ193" s="109"/>
      <c r="CA193" s="109"/>
      <c r="CB193" s="109"/>
      <c r="CC193" s="109"/>
      <c r="CD193" s="109"/>
      <c r="CE193" s="109"/>
      <c r="CF193" s="109"/>
    </row>
    <row r="194" spans="1:84" s="42" customFormat="1" ht="19.5" customHeight="1" x14ac:dyDescent="0.2">
      <c r="A194" s="12"/>
      <c r="B194" s="12"/>
      <c r="C194" s="12"/>
      <c r="D194" s="12"/>
      <c r="E194" s="38" t="s">
        <v>219</v>
      </c>
      <c r="F194" s="120">
        <f>SUM(F195)</f>
        <v>10000</v>
      </c>
      <c r="G194" s="120">
        <f>SUM(G195)</f>
        <v>9977.7000000000007</v>
      </c>
      <c r="H194" s="120">
        <f>SUM(H195)</f>
        <v>9977.68</v>
      </c>
      <c r="I194" s="122">
        <f t="shared" si="16"/>
        <v>0.99999799553003188</v>
      </c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09"/>
      <c r="BT194" s="109"/>
      <c r="BU194" s="109"/>
      <c r="BV194" s="109"/>
      <c r="BW194" s="109"/>
      <c r="BX194" s="109"/>
      <c r="BY194" s="109"/>
      <c r="BZ194" s="109"/>
      <c r="CA194" s="109"/>
      <c r="CB194" s="109"/>
      <c r="CC194" s="109"/>
      <c r="CD194" s="109"/>
      <c r="CE194" s="109"/>
      <c r="CF194" s="109"/>
    </row>
    <row r="195" spans="1:84" s="42" customFormat="1" ht="19.5" customHeight="1" x14ac:dyDescent="0.2">
      <c r="A195" s="12"/>
      <c r="B195" s="12"/>
      <c r="C195" s="12"/>
      <c r="D195" s="12"/>
      <c r="E195" s="50" t="s">
        <v>39</v>
      </c>
      <c r="F195" s="120">
        <v>10000</v>
      </c>
      <c r="G195" s="121">
        <v>9977.7000000000007</v>
      </c>
      <c r="H195" s="121">
        <v>9977.68</v>
      </c>
      <c r="I195" s="122">
        <f t="shared" si="16"/>
        <v>0.99999799553003188</v>
      </c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109"/>
      <c r="BY195" s="109"/>
      <c r="BZ195" s="109"/>
      <c r="CA195" s="109"/>
      <c r="CB195" s="109"/>
      <c r="CC195" s="109"/>
      <c r="CD195" s="109"/>
      <c r="CE195" s="109"/>
      <c r="CF195" s="109"/>
    </row>
    <row r="196" spans="1:84" s="42" customFormat="1" ht="19.5" customHeight="1" x14ac:dyDescent="0.2">
      <c r="A196" s="12"/>
      <c r="B196" s="12"/>
      <c r="C196" s="12"/>
      <c r="D196" s="12"/>
      <c r="E196" s="33" t="s">
        <v>220</v>
      </c>
      <c r="F196" s="12">
        <f>SUM(F199,F204,F207)</f>
        <v>9500</v>
      </c>
      <c r="G196" s="12">
        <f>SUM(G199,G204,G207)</f>
        <v>9180</v>
      </c>
      <c r="H196" s="12">
        <f>SUM(H199,H204,H207)</f>
        <v>8710</v>
      </c>
      <c r="I196" s="119">
        <f t="shared" si="16"/>
        <v>0.94880174291939001</v>
      </c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  <c r="BT196" s="109"/>
      <c r="BU196" s="109"/>
      <c r="BV196" s="109"/>
      <c r="BW196" s="109"/>
      <c r="BX196" s="109"/>
      <c r="BY196" s="109"/>
      <c r="BZ196" s="109"/>
      <c r="CA196" s="109"/>
      <c r="CB196" s="109"/>
      <c r="CC196" s="109"/>
      <c r="CD196" s="109"/>
      <c r="CE196" s="109"/>
      <c r="CF196" s="109"/>
    </row>
    <row r="197" spans="1:84" s="42" customFormat="1" ht="35.25" customHeight="1" x14ac:dyDescent="0.2">
      <c r="A197" s="12"/>
      <c r="B197" s="12"/>
      <c r="C197" s="12"/>
      <c r="D197" s="12"/>
      <c r="E197" s="16" t="s">
        <v>49</v>
      </c>
      <c r="F197" s="120">
        <f>SUM(F201,F203,F206,F209)</f>
        <v>9500</v>
      </c>
      <c r="G197" s="120">
        <f>SUM(G201,G203,G206,G209)</f>
        <v>9180</v>
      </c>
      <c r="H197" s="120">
        <f>SUM(H201,H203,H206,H209)</f>
        <v>8710</v>
      </c>
      <c r="I197" s="122">
        <f t="shared" si="16"/>
        <v>0.94880174291939001</v>
      </c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109"/>
      <c r="BR197" s="109"/>
      <c r="BS197" s="109"/>
      <c r="BT197" s="109"/>
      <c r="BU197" s="109"/>
      <c r="BV197" s="109"/>
      <c r="BW197" s="109"/>
      <c r="BX197" s="109"/>
      <c r="BY197" s="109"/>
      <c r="BZ197" s="109"/>
      <c r="CA197" s="109"/>
      <c r="CB197" s="109"/>
      <c r="CC197" s="109"/>
      <c r="CD197" s="109"/>
      <c r="CE197" s="109"/>
      <c r="CF197" s="109"/>
    </row>
    <row r="198" spans="1:84" s="42" customFormat="1" ht="19.5" customHeight="1" x14ac:dyDescent="0.2">
      <c r="A198" s="12"/>
      <c r="B198" s="12"/>
      <c r="C198" s="12"/>
      <c r="D198" s="12"/>
      <c r="E198" s="60" t="s">
        <v>72</v>
      </c>
      <c r="F198" s="120"/>
      <c r="G198" s="121"/>
      <c r="H198" s="121"/>
      <c r="I198" s="122" t="str">
        <f t="shared" si="16"/>
        <v xml:space="preserve">       </v>
      </c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  <c r="BX198" s="109"/>
      <c r="BY198" s="109"/>
      <c r="BZ198" s="109"/>
      <c r="CA198" s="109"/>
      <c r="CB198" s="109"/>
      <c r="CC198" s="109"/>
      <c r="CD198" s="109"/>
      <c r="CE198" s="109"/>
      <c r="CF198" s="109"/>
    </row>
    <row r="199" spans="1:84" s="42" customFormat="1" ht="19.5" customHeight="1" x14ac:dyDescent="0.2">
      <c r="A199" s="12"/>
      <c r="B199" s="12"/>
      <c r="C199" s="12"/>
      <c r="D199" s="12"/>
      <c r="E199" s="74" t="s">
        <v>87</v>
      </c>
      <c r="F199" s="12">
        <f>SUM(F200)+F202</f>
        <v>3000</v>
      </c>
      <c r="G199" s="12">
        <f>SUM(G200)+G202</f>
        <v>3000</v>
      </c>
      <c r="H199" s="12">
        <f>SUM(H200)+H202</f>
        <v>2530</v>
      </c>
      <c r="I199" s="119">
        <f t="shared" si="16"/>
        <v>0.84333333333333338</v>
      </c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  <c r="BX199" s="109"/>
      <c r="BY199" s="109"/>
      <c r="BZ199" s="109"/>
      <c r="CA199" s="109"/>
      <c r="CB199" s="109"/>
      <c r="CC199" s="109"/>
      <c r="CD199" s="109"/>
      <c r="CE199" s="109"/>
      <c r="CF199" s="109"/>
    </row>
    <row r="200" spans="1:84" s="42" customFormat="1" ht="19.5" customHeight="1" x14ac:dyDescent="0.2">
      <c r="A200" s="12"/>
      <c r="B200" s="12"/>
      <c r="C200" s="12"/>
      <c r="D200" s="12"/>
      <c r="E200" s="38" t="s">
        <v>154</v>
      </c>
      <c r="F200" s="120">
        <f>SUM(F201)</f>
        <v>1500</v>
      </c>
      <c r="G200" s="120">
        <f>SUM(G201)</f>
        <v>1500</v>
      </c>
      <c r="H200" s="120">
        <f>SUM(H201)</f>
        <v>1430</v>
      </c>
      <c r="I200" s="122">
        <f t="shared" si="16"/>
        <v>0.95333333333333337</v>
      </c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09"/>
      <c r="BY200" s="109"/>
      <c r="BZ200" s="109"/>
      <c r="CA200" s="109"/>
      <c r="CB200" s="109"/>
      <c r="CC200" s="109"/>
      <c r="CD200" s="109"/>
      <c r="CE200" s="109"/>
      <c r="CF200" s="109"/>
    </row>
    <row r="201" spans="1:84" s="42" customFormat="1" ht="36.75" customHeight="1" x14ac:dyDescent="0.2">
      <c r="A201" s="12"/>
      <c r="B201" s="12"/>
      <c r="C201" s="12"/>
      <c r="D201" s="12"/>
      <c r="E201" s="16" t="s">
        <v>49</v>
      </c>
      <c r="F201" s="120">
        <v>1500</v>
      </c>
      <c r="G201" s="121">
        <v>1500</v>
      </c>
      <c r="H201" s="121">
        <v>1430</v>
      </c>
      <c r="I201" s="122">
        <f t="shared" si="16"/>
        <v>0.95333333333333337</v>
      </c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09"/>
      <c r="BY201" s="109"/>
      <c r="BZ201" s="109"/>
      <c r="CA201" s="109"/>
      <c r="CB201" s="109"/>
      <c r="CC201" s="109"/>
      <c r="CD201" s="109"/>
      <c r="CE201" s="109"/>
      <c r="CF201" s="109"/>
    </row>
    <row r="202" spans="1:84" s="42" customFormat="1" ht="19.5" customHeight="1" x14ac:dyDescent="0.2">
      <c r="A202" s="12"/>
      <c r="B202" s="12"/>
      <c r="C202" s="12"/>
      <c r="D202" s="12"/>
      <c r="E202" s="38" t="s">
        <v>161</v>
      </c>
      <c r="F202" s="120">
        <f>SUM(F203)</f>
        <v>1500</v>
      </c>
      <c r="G202" s="120">
        <f>SUM(G203)</f>
        <v>1500</v>
      </c>
      <c r="H202" s="120">
        <f>SUM(H203)</f>
        <v>1100</v>
      </c>
      <c r="I202" s="122">
        <f t="shared" si="16"/>
        <v>0.73333333333333328</v>
      </c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09"/>
      <c r="BY202" s="109"/>
      <c r="BZ202" s="109"/>
      <c r="CA202" s="109"/>
      <c r="CB202" s="109"/>
      <c r="CC202" s="109"/>
      <c r="CD202" s="109"/>
      <c r="CE202" s="109"/>
      <c r="CF202" s="109"/>
    </row>
    <row r="203" spans="1:84" s="42" customFormat="1" ht="36" customHeight="1" x14ac:dyDescent="0.2">
      <c r="A203" s="12"/>
      <c r="B203" s="12"/>
      <c r="C203" s="12"/>
      <c r="D203" s="12"/>
      <c r="E203" s="16" t="s">
        <v>49</v>
      </c>
      <c r="F203" s="120">
        <v>1500</v>
      </c>
      <c r="G203" s="121">
        <v>1500</v>
      </c>
      <c r="H203" s="121">
        <v>1100</v>
      </c>
      <c r="I203" s="122">
        <f t="shared" si="16"/>
        <v>0.73333333333333328</v>
      </c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09"/>
      <c r="BY203" s="109"/>
      <c r="BZ203" s="109"/>
      <c r="CA203" s="109"/>
      <c r="CB203" s="109"/>
      <c r="CC203" s="109"/>
      <c r="CD203" s="109"/>
      <c r="CE203" s="109"/>
      <c r="CF203" s="109"/>
    </row>
    <row r="204" spans="1:84" s="42" customFormat="1" ht="19.5" customHeight="1" x14ac:dyDescent="0.2">
      <c r="A204" s="12"/>
      <c r="B204" s="12"/>
      <c r="C204" s="12"/>
      <c r="D204" s="12"/>
      <c r="E204" s="74" t="s">
        <v>77</v>
      </c>
      <c r="F204" s="12">
        <f t="shared" ref="F204:H205" si="18">SUM(F205)</f>
        <v>5000</v>
      </c>
      <c r="G204" s="12">
        <f t="shared" si="18"/>
        <v>4730</v>
      </c>
      <c r="H204" s="12">
        <f t="shared" si="18"/>
        <v>4730</v>
      </c>
      <c r="I204" s="119">
        <f t="shared" si="16"/>
        <v>1</v>
      </c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  <c r="CA204" s="109"/>
      <c r="CB204" s="109"/>
      <c r="CC204" s="109"/>
      <c r="CD204" s="109"/>
      <c r="CE204" s="109"/>
      <c r="CF204" s="109"/>
    </row>
    <row r="205" spans="1:84" s="42" customFormat="1" ht="19.5" customHeight="1" x14ac:dyDescent="0.2">
      <c r="A205" s="12"/>
      <c r="B205" s="12"/>
      <c r="C205" s="12"/>
      <c r="D205" s="12"/>
      <c r="E205" s="38" t="s">
        <v>221</v>
      </c>
      <c r="F205" s="120">
        <f t="shared" si="18"/>
        <v>5000</v>
      </c>
      <c r="G205" s="120">
        <f t="shared" si="18"/>
        <v>4730</v>
      </c>
      <c r="H205" s="120">
        <f t="shared" si="18"/>
        <v>4730</v>
      </c>
      <c r="I205" s="122">
        <f t="shared" si="16"/>
        <v>1</v>
      </c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09"/>
      <c r="BY205" s="109"/>
      <c r="BZ205" s="109"/>
      <c r="CA205" s="109"/>
      <c r="CB205" s="109"/>
      <c r="CC205" s="109"/>
      <c r="CD205" s="109"/>
      <c r="CE205" s="109"/>
      <c r="CF205" s="109"/>
    </row>
    <row r="206" spans="1:84" s="42" customFormat="1" ht="35.25" customHeight="1" x14ac:dyDescent="0.2">
      <c r="A206" s="12"/>
      <c r="B206" s="12"/>
      <c r="C206" s="12"/>
      <c r="D206" s="12"/>
      <c r="E206" s="16" t="s">
        <v>49</v>
      </c>
      <c r="F206" s="120">
        <v>5000</v>
      </c>
      <c r="G206" s="121">
        <v>4730</v>
      </c>
      <c r="H206" s="121">
        <v>4730</v>
      </c>
      <c r="I206" s="122">
        <f t="shared" si="16"/>
        <v>1</v>
      </c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09"/>
      <c r="CB206" s="109"/>
      <c r="CC206" s="109"/>
      <c r="CD206" s="109"/>
      <c r="CE206" s="109"/>
      <c r="CF206" s="109"/>
    </row>
    <row r="207" spans="1:84" s="42" customFormat="1" ht="19.5" customHeight="1" x14ac:dyDescent="0.2">
      <c r="A207" s="12"/>
      <c r="B207" s="12"/>
      <c r="C207" s="12"/>
      <c r="D207" s="12"/>
      <c r="E207" s="74" t="s">
        <v>90</v>
      </c>
      <c r="F207" s="12">
        <f t="shared" ref="F207:H208" si="19">SUM(F208)</f>
        <v>1500</v>
      </c>
      <c r="G207" s="12">
        <f t="shared" si="19"/>
        <v>1450</v>
      </c>
      <c r="H207" s="12">
        <f t="shared" si="19"/>
        <v>1450</v>
      </c>
      <c r="I207" s="119">
        <f t="shared" si="16"/>
        <v>1</v>
      </c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  <c r="CA207" s="109"/>
      <c r="CB207" s="109"/>
      <c r="CC207" s="109"/>
      <c r="CD207" s="109"/>
      <c r="CE207" s="109"/>
      <c r="CF207" s="109"/>
    </row>
    <row r="208" spans="1:84" s="42" customFormat="1" ht="19.5" customHeight="1" x14ac:dyDescent="0.2">
      <c r="A208" s="12"/>
      <c r="B208" s="12"/>
      <c r="C208" s="12"/>
      <c r="D208" s="12"/>
      <c r="E208" s="38" t="s">
        <v>222</v>
      </c>
      <c r="F208" s="120">
        <f t="shared" si="19"/>
        <v>1500</v>
      </c>
      <c r="G208" s="120">
        <f t="shared" si="19"/>
        <v>1450</v>
      </c>
      <c r="H208" s="120">
        <f t="shared" si="19"/>
        <v>1450</v>
      </c>
      <c r="I208" s="122">
        <f t="shared" si="16"/>
        <v>1</v>
      </c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  <c r="CA208" s="109"/>
      <c r="CB208" s="109"/>
      <c r="CC208" s="109"/>
      <c r="CD208" s="109"/>
      <c r="CE208" s="109"/>
      <c r="CF208" s="109"/>
    </row>
    <row r="209" spans="1:84" s="42" customFormat="1" ht="38.25" customHeight="1" x14ac:dyDescent="0.2">
      <c r="A209" s="12"/>
      <c r="B209" s="12"/>
      <c r="C209" s="12"/>
      <c r="D209" s="12"/>
      <c r="E209" s="16" t="s">
        <v>49</v>
      </c>
      <c r="F209" s="120">
        <v>1500</v>
      </c>
      <c r="G209" s="121">
        <v>1450</v>
      </c>
      <c r="H209" s="121">
        <v>1450</v>
      </c>
      <c r="I209" s="122">
        <f t="shared" si="16"/>
        <v>1</v>
      </c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09"/>
      <c r="BY209" s="109"/>
      <c r="BZ209" s="109"/>
      <c r="CA209" s="109"/>
      <c r="CB209" s="109"/>
      <c r="CC209" s="109"/>
      <c r="CD209" s="109"/>
      <c r="CE209" s="109"/>
      <c r="CF209" s="109"/>
    </row>
    <row r="210" spans="1:84" s="42" customFormat="1" ht="38.25" customHeight="1" x14ac:dyDescent="0.2">
      <c r="A210" s="12"/>
      <c r="B210" s="12"/>
      <c r="C210" s="12"/>
      <c r="D210" s="12"/>
      <c r="E210" s="33" t="s">
        <v>223</v>
      </c>
      <c r="F210" s="12">
        <f>SUM(F213,F216,F219)</f>
        <v>11000</v>
      </c>
      <c r="G210" s="12">
        <f>SUM(G213,G216,G219)</f>
        <v>10190</v>
      </c>
      <c r="H210" s="12">
        <f>SUM(H213,H216,H219)</f>
        <v>10190</v>
      </c>
      <c r="I210" s="119">
        <f t="shared" si="16"/>
        <v>1</v>
      </c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  <c r="CA210" s="109"/>
      <c r="CB210" s="109"/>
      <c r="CC210" s="109"/>
      <c r="CD210" s="109"/>
      <c r="CE210" s="109"/>
      <c r="CF210" s="109"/>
    </row>
    <row r="211" spans="1:84" s="42" customFormat="1" ht="38.25" customHeight="1" x14ac:dyDescent="0.2">
      <c r="A211" s="12"/>
      <c r="B211" s="12"/>
      <c r="C211" s="12"/>
      <c r="D211" s="12"/>
      <c r="E211" s="16" t="s">
        <v>49</v>
      </c>
      <c r="F211" s="120">
        <f>SUM(F215,F218,F221)</f>
        <v>11000</v>
      </c>
      <c r="G211" s="120">
        <f>SUM(G215,G218,G221)</f>
        <v>10190</v>
      </c>
      <c r="H211" s="120">
        <f>SUM(H215,H218,H221)</f>
        <v>10190</v>
      </c>
      <c r="I211" s="122">
        <f t="shared" si="16"/>
        <v>1</v>
      </c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09"/>
      <c r="CB211" s="109"/>
      <c r="CC211" s="109"/>
      <c r="CD211" s="109"/>
      <c r="CE211" s="109"/>
      <c r="CF211" s="109"/>
    </row>
    <row r="212" spans="1:84" s="42" customFormat="1" ht="17.25" customHeight="1" x14ac:dyDescent="0.2">
      <c r="A212" s="12"/>
      <c r="B212" s="12"/>
      <c r="C212" s="12"/>
      <c r="D212" s="12"/>
      <c r="E212" s="60" t="s">
        <v>72</v>
      </c>
      <c r="F212" s="120"/>
      <c r="G212" s="121"/>
      <c r="H212" s="121"/>
      <c r="I212" s="122" t="str">
        <f t="shared" si="16"/>
        <v xml:space="preserve">       </v>
      </c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09"/>
      <c r="BY212" s="109"/>
      <c r="BZ212" s="109"/>
      <c r="CA212" s="109"/>
      <c r="CB212" s="109"/>
      <c r="CC212" s="109"/>
      <c r="CD212" s="109"/>
      <c r="CE212" s="109"/>
      <c r="CF212" s="109"/>
    </row>
    <row r="213" spans="1:84" s="42" customFormat="1" ht="38.25" customHeight="1" x14ac:dyDescent="0.2">
      <c r="A213" s="12"/>
      <c r="B213" s="12"/>
      <c r="C213" s="12"/>
      <c r="D213" s="12"/>
      <c r="E213" s="74" t="s">
        <v>89</v>
      </c>
      <c r="F213" s="12">
        <f t="shared" ref="F213:H214" si="20">F214</f>
        <v>5000</v>
      </c>
      <c r="G213" s="12">
        <f t="shared" si="20"/>
        <v>4890</v>
      </c>
      <c r="H213" s="12">
        <f t="shared" si="20"/>
        <v>4890</v>
      </c>
      <c r="I213" s="119">
        <f t="shared" si="16"/>
        <v>1</v>
      </c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  <c r="CA213" s="109"/>
      <c r="CB213" s="109"/>
      <c r="CC213" s="109"/>
      <c r="CD213" s="109"/>
      <c r="CE213" s="109"/>
      <c r="CF213" s="109"/>
    </row>
    <row r="214" spans="1:84" s="42" customFormat="1" ht="27.75" customHeight="1" x14ac:dyDescent="0.2">
      <c r="A214" s="12"/>
      <c r="B214" s="12"/>
      <c r="C214" s="12"/>
      <c r="D214" s="12"/>
      <c r="E214" s="38" t="s">
        <v>224</v>
      </c>
      <c r="F214" s="120">
        <f t="shared" si="20"/>
        <v>5000</v>
      </c>
      <c r="G214" s="120">
        <f t="shared" si="20"/>
        <v>4890</v>
      </c>
      <c r="H214" s="120">
        <f t="shared" si="20"/>
        <v>4890</v>
      </c>
      <c r="I214" s="122">
        <f t="shared" si="16"/>
        <v>1</v>
      </c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09"/>
      <c r="CB214" s="109"/>
      <c r="CC214" s="109"/>
      <c r="CD214" s="109"/>
      <c r="CE214" s="109"/>
      <c r="CF214" s="109"/>
    </row>
    <row r="215" spans="1:84" s="42" customFormat="1" ht="36.75" customHeight="1" x14ac:dyDescent="0.2">
      <c r="A215" s="12"/>
      <c r="B215" s="12"/>
      <c r="C215" s="12"/>
      <c r="D215" s="12"/>
      <c r="E215" s="16" t="s">
        <v>49</v>
      </c>
      <c r="F215" s="120">
        <v>5000</v>
      </c>
      <c r="G215" s="121">
        <v>4890</v>
      </c>
      <c r="H215" s="121">
        <v>4890</v>
      </c>
      <c r="I215" s="122">
        <f t="shared" si="16"/>
        <v>1</v>
      </c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09"/>
      <c r="CB215" s="109"/>
      <c r="CC215" s="109"/>
      <c r="CD215" s="109"/>
      <c r="CE215" s="109"/>
      <c r="CF215" s="109"/>
    </row>
    <row r="216" spans="1:84" s="42" customFormat="1" ht="27" customHeight="1" x14ac:dyDescent="0.2">
      <c r="A216" s="12"/>
      <c r="B216" s="12"/>
      <c r="C216" s="12"/>
      <c r="D216" s="12"/>
      <c r="E216" s="74" t="s">
        <v>76</v>
      </c>
      <c r="F216" s="12">
        <f t="shared" ref="F216:H217" si="21">F217</f>
        <v>4000</v>
      </c>
      <c r="G216" s="12">
        <f t="shared" si="21"/>
        <v>3300</v>
      </c>
      <c r="H216" s="12">
        <f t="shared" si="21"/>
        <v>3300</v>
      </c>
      <c r="I216" s="119">
        <f t="shared" si="16"/>
        <v>1</v>
      </c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  <c r="CE216" s="109"/>
      <c r="CF216" s="109"/>
    </row>
    <row r="217" spans="1:84" s="42" customFormat="1" ht="29.25" customHeight="1" x14ac:dyDescent="0.2">
      <c r="A217" s="12"/>
      <c r="B217" s="12"/>
      <c r="C217" s="12"/>
      <c r="D217" s="12"/>
      <c r="E217" s="38" t="s">
        <v>214</v>
      </c>
      <c r="F217" s="120">
        <f t="shared" si="21"/>
        <v>4000</v>
      </c>
      <c r="G217" s="120">
        <f t="shared" si="21"/>
        <v>3300</v>
      </c>
      <c r="H217" s="120">
        <f t="shared" si="21"/>
        <v>3300</v>
      </c>
      <c r="I217" s="122">
        <f t="shared" si="16"/>
        <v>1</v>
      </c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  <c r="BX217" s="109"/>
      <c r="BY217" s="109"/>
      <c r="BZ217" s="109"/>
      <c r="CA217" s="109"/>
      <c r="CB217" s="109"/>
      <c r="CC217" s="109"/>
      <c r="CD217" s="109"/>
      <c r="CE217" s="109"/>
      <c r="CF217" s="109"/>
    </row>
    <row r="218" spans="1:84" s="42" customFormat="1" ht="33.75" customHeight="1" x14ac:dyDescent="0.2">
      <c r="A218" s="12"/>
      <c r="B218" s="12"/>
      <c r="C218" s="12"/>
      <c r="D218" s="12"/>
      <c r="E218" s="16" t="s">
        <v>49</v>
      </c>
      <c r="F218" s="120">
        <v>4000</v>
      </c>
      <c r="G218" s="121">
        <v>3300</v>
      </c>
      <c r="H218" s="121">
        <v>3300</v>
      </c>
      <c r="I218" s="122">
        <f t="shared" si="16"/>
        <v>1</v>
      </c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  <c r="CA218" s="109"/>
      <c r="CB218" s="109"/>
      <c r="CC218" s="109"/>
      <c r="CD218" s="109"/>
      <c r="CE218" s="109"/>
      <c r="CF218" s="109"/>
    </row>
    <row r="219" spans="1:84" s="42" customFormat="1" ht="28.5" customHeight="1" x14ac:dyDescent="0.2">
      <c r="A219" s="12"/>
      <c r="B219" s="12"/>
      <c r="C219" s="12"/>
      <c r="D219" s="12"/>
      <c r="E219" s="74" t="s">
        <v>90</v>
      </c>
      <c r="F219" s="12">
        <f t="shared" ref="F219:H220" si="22">F220</f>
        <v>2000</v>
      </c>
      <c r="G219" s="12">
        <f t="shared" si="22"/>
        <v>2000</v>
      </c>
      <c r="H219" s="12">
        <f t="shared" si="22"/>
        <v>2000</v>
      </c>
      <c r="I219" s="119">
        <f t="shared" si="16"/>
        <v>1</v>
      </c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09"/>
      <c r="CB219" s="109"/>
      <c r="CC219" s="109"/>
      <c r="CD219" s="109"/>
      <c r="CE219" s="109"/>
      <c r="CF219" s="109"/>
    </row>
    <row r="220" spans="1:84" s="42" customFormat="1" ht="26.25" customHeight="1" x14ac:dyDescent="0.2">
      <c r="A220" s="12"/>
      <c r="B220" s="12"/>
      <c r="C220" s="12"/>
      <c r="D220" s="12"/>
      <c r="E220" s="38" t="s">
        <v>222</v>
      </c>
      <c r="F220" s="120">
        <f t="shared" si="22"/>
        <v>2000</v>
      </c>
      <c r="G220" s="120">
        <f t="shared" si="22"/>
        <v>2000</v>
      </c>
      <c r="H220" s="120">
        <f t="shared" si="22"/>
        <v>2000</v>
      </c>
      <c r="I220" s="122">
        <f t="shared" si="16"/>
        <v>1</v>
      </c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09"/>
      <c r="CB220" s="109"/>
      <c r="CC220" s="109"/>
      <c r="CD220" s="109"/>
      <c r="CE220" s="109"/>
      <c r="CF220" s="109"/>
    </row>
    <row r="221" spans="1:84" s="42" customFormat="1" ht="38.25" customHeight="1" x14ac:dyDescent="0.2">
      <c r="A221" s="12"/>
      <c r="B221" s="12"/>
      <c r="C221" s="12"/>
      <c r="D221" s="12"/>
      <c r="E221" s="16" t="s">
        <v>49</v>
      </c>
      <c r="F221" s="120">
        <v>2000</v>
      </c>
      <c r="G221" s="120">
        <v>2000</v>
      </c>
      <c r="H221" s="120">
        <v>2000</v>
      </c>
      <c r="I221" s="122">
        <f t="shared" si="16"/>
        <v>1</v>
      </c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  <c r="CA221" s="109"/>
      <c r="CB221" s="109"/>
      <c r="CC221" s="109"/>
      <c r="CD221" s="109"/>
      <c r="CE221" s="109"/>
      <c r="CF221" s="109"/>
    </row>
    <row r="222" spans="1:84" s="42" customFormat="1" ht="34.5" customHeight="1" x14ac:dyDescent="0.2">
      <c r="A222" s="12"/>
      <c r="B222" s="12"/>
      <c r="C222" s="12"/>
      <c r="D222" s="12"/>
      <c r="E222" s="15" t="s">
        <v>225</v>
      </c>
      <c r="F222" s="12">
        <f>SUM(F223:F224)</f>
        <v>16000</v>
      </c>
      <c r="G222" s="57">
        <f>SUM(G223:G224)</f>
        <v>15900</v>
      </c>
      <c r="H222" s="57">
        <f>SUM(H223:H224)</f>
        <v>5700</v>
      </c>
      <c r="I222" s="119">
        <f t="shared" si="16"/>
        <v>0.35849056603773582</v>
      </c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  <c r="CA222" s="109"/>
      <c r="CB222" s="109"/>
      <c r="CC222" s="109"/>
      <c r="CD222" s="109"/>
      <c r="CE222" s="109"/>
      <c r="CF222" s="109"/>
    </row>
    <row r="223" spans="1:84" s="42" customFormat="1" ht="21.75" customHeight="1" x14ac:dyDescent="0.2">
      <c r="A223" s="12"/>
      <c r="B223" s="12"/>
      <c r="C223" s="12"/>
      <c r="D223" s="12"/>
      <c r="E223" s="50" t="s">
        <v>39</v>
      </c>
      <c r="F223" s="120">
        <v>7000</v>
      </c>
      <c r="G223" s="120">
        <v>7000</v>
      </c>
      <c r="H223" s="121"/>
      <c r="I223" s="122" t="str">
        <f t="shared" si="16"/>
        <v xml:space="preserve">       </v>
      </c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  <c r="CA223" s="109"/>
      <c r="CB223" s="109"/>
      <c r="CC223" s="109"/>
      <c r="CD223" s="109"/>
      <c r="CE223" s="109"/>
      <c r="CF223" s="109"/>
    </row>
    <row r="224" spans="1:84" s="42" customFormat="1" ht="32.25" customHeight="1" x14ac:dyDescent="0.2">
      <c r="A224" s="12"/>
      <c r="B224" s="12"/>
      <c r="C224" s="12"/>
      <c r="D224" s="12"/>
      <c r="E224" s="16" t="s">
        <v>49</v>
      </c>
      <c r="F224" s="120">
        <v>9000</v>
      </c>
      <c r="G224" s="121">
        <v>8900</v>
      </c>
      <c r="H224" s="121">
        <v>5700</v>
      </c>
      <c r="I224" s="122">
        <f t="shared" si="16"/>
        <v>0.6404494382022472</v>
      </c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09"/>
      <c r="CB224" s="109"/>
      <c r="CC224" s="109"/>
      <c r="CD224" s="109"/>
      <c r="CE224" s="109"/>
      <c r="CF224" s="109"/>
    </row>
    <row r="225" spans="1:84" s="42" customFormat="1" ht="37.5" customHeight="1" x14ac:dyDescent="0.2">
      <c r="A225" s="10" t="s">
        <v>63</v>
      </c>
      <c r="B225" s="10" t="s">
        <v>58</v>
      </c>
      <c r="C225" s="10" t="s">
        <v>41</v>
      </c>
      <c r="D225" s="10" t="s">
        <v>128</v>
      </c>
      <c r="E225" s="31" t="s">
        <v>135</v>
      </c>
      <c r="F225" s="12">
        <f>SUM(F226:F226)</f>
        <v>20000</v>
      </c>
      <c r="G225" s="57">
        <f>SUM(G226:G226)</f>
        <v>19818</v>
      </c>
      <c r="H225" s="57">
        <f>SUM(H226:H226)</f>
        <v>16749</v>
      </c>
      <c r="I225" s="119">
        <f t="shared" si="16"/>
        <v>0.84514078110808355</v>
      </c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09"/>
      <c r="CB225" s="109"/>
      <c r="CC225" s="109"/>
      <c r="CD225" s="109"/>
      <c r="CE225" s="109"/>
      <c r="CF225" s="109"/>
    </row>
    <row r="226" spans="1:84" s="42" customFormat="1" ht="19.5" customHeight="1" x14ac:dyDescent="0.2">
      <c r="A226" s="10"/>
      <c r="B226" s="10"/>
      <c r="C226" s="10"/>
      <c r="D226" s="10"/>
      <c r="E226" s="50" t="s">
        <v>40</v>
      </c>
      <c r="F226" s="120">
        <v>20000</v>
      </c>
      <c r="G226" s="121">
        <v>19818</v>
      </c>
      <c r="H226" s="121">
        <v>16749</v>
      </c>
      <c r="I226" s="122">
        <f t="shared" si="16"/>
        <v>0.84514078110808355</v>
      </c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</row>
    <row r="227" spans="1:84" s="67" customFormat="1" ht="27" customHeight="1" x14ac:dyDescent="0.2">
      <c r="A227" s="65"/>
      <c r="B227" s="65"/>
      <c r="C227" s="65"/>
      <c r="D227" s="65"/>
      <c r="E227" s="66" t="s">
        <v>103</v>
      </c>
      <c r="F227" s="65">
        <f>SUM(F231,F236)</f>
        <v>24019807.800000001</v>
      </c>
      <c r="G227" s="65">
        <f>SUM(G231,G236)</f>
        <v>24743376.5</v>
      </c>
      <c r="H227" s="65">
        <f>SUM(H231,H236)</f>
        <v>24170007.129999999</v>
      </c>
      <c r="I227" s="118">
        <f t="shared" si="16"/>
        <v>0.97682735943495824</v>
      </c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</row>
    <row r="228" spans="1:84" s="42" customFormat="1" ht="27" customHeight="1" x14ac:dyDescent="0.2">
      <c r="A228" s="12"/>
      <c r="B228" s="12"/>
      <c r="C228" s="12"/>
      <c r="D228" s="12"/>
      <c r="E228" s="51" t="s">
        <v>38</v>
      </c>
      <c r="F228" s="12">
        <f>SUM(F232)</f>
        <v>21192562.5</v>
      </c>
      <c r="G228" s="12">
        <f>SUM(G232)</f>
        <v>22006610.600000001</v>
      </c>
      <c r="H228" s="12">
        <f>SUM(H232)</f>
        <v>21526368.579999998</v>
      </c>
      <c r="I228" s="119">
        <f t="shared" si="16"/>
        <v>0.9781773745748924</v>
      </c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09"/>
      <c r="BY228" s="109"/>
      <c r="BZ228" s="109"/>
      <c r="CA228" s="109"/>
      <c r="CB228" s="109"/>
      <c r="CC228" s="109"/>
      <c r="CD228" s="109"/>
      <c r="CE228" s="109"/>
      <c r="CF228" s="109"/>
    </row>
    <row r="229" spans="1:84" s="42" customFormat="1" ht="20.25" customHeight="1" x14ac:dyDescent="0.2">
      <c r="A229" s="12"/>
      <c r="B229" s="12"/>
      <c r="C229" s="12"/>
      <c r="D229" s="12"/>
      <c r="E229" s="51" t="s">
        <v>40</v>
      </c>
      <c r="F229" s="12">
        <f>SUM(F235,F237)</f>
        <v>2827245.3</v>
      </c>
      <c r="G229" s="12">
        <f>SUM(G235,G237)</f>
        <v>2736765.9</v>
      </c>
      <c r="H229" s="12">
        <f>SUM(H235,H237)</f>
        <v>2643638.5499999998</v>
      </c>
      <c r="I229" s="119">
        <f t="shared" si="16"/>
        <v>0.96597175154805892</v>
      </c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09"/>
      <c r="BY229" s="109"/>
      <c r="BZ229" s="109"/>
      <c r="CA229" s="109"/>
      <c r="CB229" s="109"/>
      <c r="CC229" s="109"/>
      <c r="CD229" s="109"/>
      <c r="CE229" s="109"/>
      <c r="CF229" s="109"/>
    </row>
    <row r="230" spans="1:84" s="42" customFormat="1" x14ac:dyDescent="0.2">
      <c r="A230" s="10"/>
      <c r="B230" s="10"/>
      <c r="C230" s="10"/>
      <c r="D230" s="10"/>
      <c r="E230" s="13" t="s">
        <v>69</v>
      </c>
      <c r="F230" s="120"/>
      <c r="G230" s="120"/>
      <c r="H230" s="120"/>
      <c r="I230" s="122" t="str">
        <f t="shared" si="16"/>
        <v xml:space="preserve">       </v>
      </c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  <c r="CE230" s="109"/>
      <c r="CF230" s="109"/>
    </row>
    <row r="231" spans="1:84" s="42" customFormat="1" ht="24.75" customHeight="1" x14ac:dyDescent="0.2">
      <c r="A231" s="10" t="s">
        <v>67</v>
      </c>
      <c r="B231" s="10" t="s">
        <v>41</v>
      </c>
      <c r="C231" s="10" t="s">
        <v>41</v>
      </c>
      <c r="D231" s="10" t="s">
        <v>67</v>
      </c>
      <c r="E231" s="14" t="s">
        <v>104</v>
      </c>
      <c r="F231" s="12">
        <f>SUM(F232,F235)</f>
        <v>24007391.800000001</v>
      </c>
      <c r="G231" s="12">
        <f>SUM(G232,G235)</f>
        <v>24730960.5</v>
      </c>
      <c r="H231" s="12">
        <f>SUM(H232,H235)</f>
        <v>24159860.059999999</v>
      </c>
      <c r="I231" s="119">
        <f t="shared" si="16"/>
        <v>0.97690747029416825</v>
      </c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  <c r="CE231" s="109"/>
      <c r="CF231" s="109"/>
    </row>
    <row r="232" spans="1:84" s="42" customFormat="1" ht="21.75" customHeight="1" x14ac:dyDescent="0.2">
      <c r="A232" s="57"/>
      <c r="B232" s="57"/>
      <c r="C232" s="57"/>
      <c r="D232" s="57"/>
      <c r="E232" s="51" t="s">
        <v>38</v>
      </c>
      <c r="F232" s="57">
        <v>21192562.5</v>
      </c>
      <c r="G232" s="57">
        <v>22006610.600000001</v>
      </c>
      <c r="H232" s="57">
        <v>21526368.579999998</v>
      </c>
      <c r="I232" s="119">
        <f t="shared" si="16"/>
        <v>0.9781773745748924</v>
      </c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  <c r="CE232" s="109"/>
      <c r="CF232" s="109"/>
    </row>
    <row r="233" spans="1:84" s="42" customFormat="1" x14ac:dyDescent="0.2">
      <c r="A233" s="57"/>
      <c r="B233" s="57"/>
      <c r="C233" s="57"/>
      <c r="D233" s="57"/>
      <c r="E233" s="50" t="s">
        <v>72</v>
      </c>
      <c r="F233" s="121"/>
      <c r="G233" s="121"/>
      <c r="H233" s="121"/>
      <c r="I233" s="122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  <c r="CA233" s="109"/>
      <c r="CB233" s="109"/>
      <c r="CC233" s="109"/>
      <c r="CD233" s="109"/>
      <c r="CE233" s="109"/>
      <c r="CF233" s="109"/>
    </row>
    <row r="234" spans="1:84" s="42" customFormat="1" ht="39.75" customHeight="1" x14ac:dyDescent="0.2">
      <c r="A234" s="57"/>
      <c r="B234" s="57"/>
      <c r="C234" s="57"/>
      <c r="D234" s="57"/>
      <c r="E234" s="38" t="s">
        <v>162</v>
      </c>
      <c r="F234" s="121">
        <v>44354.5</v>
      </c>
      <c r="G234" s="121">
        <v>44354.5</v>
      </c>
      <c r="H234" s="121">
        <v>44317.760000000002</v>
      </c>
      <c r="I234" s="122">
        <f t="shared" si="16"/>
        <v>0.99917167367459903</v>
      </c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09"/>
      <c r="BY234" s="109"/>
      <c r="BZ234" s="109"/>
      <c r="CA234" s="109"/>
      <c r="CB234" s="109"/>
      <c r="CC234" s="109"/>
      <c r="CD234" s="109"/>
      <c r="CE234" s="109"/>
      <c r="CF234" s="109"/>
    </row>
    <row r="235" spans="1:84" s="42" customFormat="1" ht="25.5" customHeight="1" x14ac:dyDescent="0.2">
      <c r="A235" s="57"/>
      <c r="B235" s="57"/>
      <c r="C235" s="57"/>
      <c r="D235" s="57"/>
      <c r="E235" s="51" t="s">
        <v>40</v>
      </c>
      <c r="F235" s="57">
        <v>2814829.3</v>
      </c>
      <c r="G235" s="57">
        <v>2724349.9</v>
      </c>
      <c r="H235" s="57">
        <v>2633491.48</v>
      </c>
      <c r="I235" s="119">
        <f t="shared" ref="I235:I336" si="23">IF(H235=0,"       ",H235/G235)</f>
        <v>0.96664950416244255</v>
      </c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09"/>
      <c r="BY235" s="109"/>
      <c r="BZ235" s="109"/>
      <c r="CA235" s="109"/>
      <c r="CB235" s="109"/>
      <c r="CC235" s="109"/>
      <c r="CD235" s="109"/>
      <c r="CE235" s="109"/>
      <c r="CF235" s="109"/>
    </row>
    <row r="236" spans="1:84" s="42" customFormat="1" ht="33" customHeight="1" x14ac:dyDescent="0.2">
      <c r="A236" s="59" t="s">
        <v>44</v>
      </c>
      <c r="B236" s="59" t="s">
        <v>41</v>
      </c>
      <c r="C236" s="59" t="s">
        <v>54</v>
      </c>
      <c r="D236" s="59" t="s">
        <v>41</v>
      </c>
      <c r="E236" s="31" t="s">
        <v>226</v>
      </c>
      <c r="F236" s="57">
        <f>SUM(F237)</f>
        <v>12416</v>
      </c>
      <c r="G236" s="57">
        <f>SUM(G237)</f>
        <v>12416</v>
      </c>
      <c r="H236" s="57">
        <f>SUM(H237)</f>
        <v>10147.07</v>
      </c>
      <c r="I236" s="119">
        <f t="shared" si="23"/>
        <v>0.81725757087628859</v>
      </c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09"/>
      <c r="CA236" s="109"/>
      <c r="CB236" s="109"/>
      <c r="CC236" s="109"/>
      <c r="CD236" s="109"/>
      <c r="CE236" s="109"/>
      <c r="CF236" s="109"/>
    </row>
    <row r="237" spans="1:84" s="42" customFormat="1" ht="22.5" customHeight="1" x14ac:dyDescent="0.2">
      <c r="A237" s="59"/>
      <c r="B237" s="59"/>
      <c r="C237" s="59"/>
      <c r="D237" s="59"/>
      <c r="E237" s="50" t="s">
        <v>40</v>
      </c>
      <c r="F237" s="121">
        <v>12416</v>
      </c>
      <c r="G237" s="121">
        <v>12416</v>
      </c>
      <c r="H237" s="121">
        <v>10147.07</v>
      </c>
      <c r="I237" s="122">
        <f t="shared" si="23"/>
        <v>0.81725757087628859</v>
      </c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09"/>
      <c r="BY237" s="109"/>
      <c r="BZ237" s="109"/>
      <c r="CA237" s="109"/>
      <c r="CB237" s="109"/>
      <c r="CC237" s="109"/>
      <c r="CD237" s="109"/>
      <c r="CE237" s="109"/>
      <c r="CF237" s="109"/>
    </row>
    <row r="238" spans="1:84" s="67" customFormat="1" ht="31.5" customHeight="1" x14ac:dyDescent="0.2">
      <c r="A238" s="65"/>
      <c r="B238" s="65"/>
      <c r="C238" s="65"/>
      <c r="D238" s="65"/>
      <c r="E238" s="66" t="s">
        <v>96</v>
      </c>
      <c r="F238" s="65">
        <f t="shared" ref="F238:H239" si="24">SUM(F241)</f>
        <v>89550</v>
      </c>
      <c r="G238" s="66">
        <f t="shared" si="24"/>
        <v>81594.8</v>
      </c>
      <c r="H238" s="66">
        <f t="shared" si="24"/>
        <v>81594.77</v>
      </c>
      <c r="I238" s="118">
        <f t="shared" si="23"/>
        <v>0.99999963232951117</v>
      </c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09"/>
      <c r="CE238" s="109"/>
      <c r="CF238" s="109"/>
    </row>
    <row r="239" spans="1:84" s="42" customFormat="1" ht="27.75" customHeight="1" x14ac:dyDescent="0.2">
      <c r="A239" s="12"/>
      <c r="B239" s="12"/>
      <c r="C239" s="12"/>
      <c r="D239" s="12"/>
      <c r="E239" s="51" t="s">
        <v>40</v>
      </c>
      <c r="F239" s="12">
        <f t="shared" si="24"/>
        <v>89550</v>
      </c>
      <c r="G239" s="57">
        <f t="shared" si="24"/>
        <v>81594.8</v>
      </c>
      <c r="H239" s="57">
        <f t="shared" si="24"/>
        <v>81594.77</v>
      </c>
      <c r="I239" s="119">
        <f t="shared" si="23"/>
        <v>0.99999963232951117</v>
      </c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  <c r="CA239" s="109"/>
      <c r="CB239" s="109"/>
      <c r="CC239" s="109"/>
      <c r="CD239" s="109"/>
      <c r="CE239" s="109"/>
      <c r="CF239" s="109"/>
    </row>
    <row r="240" spans="1:84" s="42" customFormat="1" x14ac:dyDescent="0.2">
      <c r="A240" s="10"/>
      <c r="B240" s="10"/>
      <c r="C240" s="10"/>
      <c r="D240" s="10"/>
      <c r="E240" s="13" t="s">
        <v>69</v>
      </c>
      <c r="F240" s="120"/>
      <c r="G240" s="121"/>
      <c r="H240" s="121"/>
      <c r="I240" s="119" t="str">
        <f t="shared" si="23"/>
        <v xml:space="preserve">       </v>
      </c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09"/>
      <c r="CA240" s="109"/>
      <c r="CB240" s="109"/>
      <c r="CC240" s="109"/>
      <c r="CD240" s="109"/>
      <c r="CE240" s="109"/>
      <c r="CF240" s="109"/>
    </row>
    <row r="241" spans="1:84" s="42" customFormat="1" ht="31.5" customHeight="1" x14ac:dyDescent="0.2">
      <c r="A241" s="10" t="s">
        <v>95</v>
      </c>
      <c r="B241" s="10" t="s">
        <v>41</v>
      </c>
      <c r="C241" s="10" t="s">
        <v>67</v>
      </c>
      <c r="D241" s="10" t="s">
        <v>58</v>
      </c>
      <c r="E241" s="14" t="s">
        <v>97</v>
      </c>
      <c r="F241" s="12">
        <f>SUM(F242)</f>
        <v>89550</v>
      </c>
      <c r="G241" s="57">
        <f>SUM(G242)</f>
        <v>81594.8</v>
      </c>
      <c r="H241" s="57">
        <f>SUM(H242)</f>
        <v>81594.77</v>
      </c>
      <c r="I241" s="119">
        <f t="shared" si="23"/>
        <v>0.99999963232951117</v>
      </c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  <c r="BX241" s="109"/>
      <c r="BY241" s="109"/>
      <c r="BZ241" s="109"/>
      <c r="CA241" s="109"/>
      <c r="CB241" s="109"/>
      <c r="CC241" s="109"/>
      <c r="CD241" s="109"/>
      <c r="CE241" s="109"/>
      <c r="CF241" s="109"/>
    </row>
    <row r="242" spans="1:84" s="42" customFormat="1" ht="21.75" customHeight="1" x14ac:dyDescent="0.2">
      <c r="A242" s="10"/>
      <c r="B242" s="10"/>
      <c r="C242" s="10"/>
      <c r="D242" s="10"/>
      <c r="E242" s="50" t="s">
        <v>40</v>
      </c>
      <c r="F242" s="120">
        <v>89550</v>
      </c>
      <c r="G242" s="120">
        <v>81594.8</v>
      </c>
      <c r="H242" s="121">
        <v>81594.77</v>
      </c>
      <c r="I242" s="122">
        <f t="shared" si="23"/>
        <v>0.99999963232951117</v>
      </c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  <c r="BX242" s="109"/>
      <c r="BY242" s="109"/>
      <c r="BZ242" s="109"/>
      <c r="CA242" s="109"/>
      <c r="CB242" s="109"/>
      <c r="CC242" s="109"/>
      <c r="CD242" s="109"/>
      <c r="CE242" s="109"/>
      <c r="CF242" s="109"/>
    </row>
    <row r="243" spans="1:84" s="67" customFormat="1" ht="31.5" customHeight="1" x14ac:dyDescent="0.2">
      <c r="A243" s="65"/>
      <c r="B243" s="65"/>
      <c r="C243" s="65"/>
      <c r="D243" s="65"/>
      <c r="E243" s="66" t="s">
        <v>81</v>
      </c>
      <c r="F243" s="65">
        <f>SUM(F248,F332)</f>
        <v>4000000</v>
      </c>
      <c r="G243" s="65">
        <f>SUM(G248,G332)</f>
        <v>3710276.7</v>
      </c>
      <c r="H243" s="65">
        <f>SUM(H248,H332)</f>
        <v>3640418.7199999997</v>
      </c>
      <c r="I243" s="118">
        <f t="shared" si="23"/>
        <v>0.98117176004689877</v>
      </c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  <c r="BX243" s="109"/>
      <c r="BY243" s="109"/>
      <c r="BZ243" s="109"/>
      <c r="CA243" s="109"/>
      <c r="CB243" s="109"/>
      <c r="CC243" s="109"/>
      <c r="CD243" s="109"/>
      <c r="CE243" s="109"/>
      <c r="CF243" s="109"/>
    </row>
    <row r="244" spans="1:84" s="42" customFormat="1" ht="37.5" customHeight="1" x14ac:dyDescent="0.2">
      <c r="A244" s="34"/>
      <c r="B244" s="34"/>
      <c r="C244" s="34"/>
      <c r="D244" s="34"/>
      <c r="E244" s="52" t="s">
        <v>39</v>
      </c>
      <c r="F244" s="129">
        <f t="shared" ref="F244:H246" si="25">SUM(F250,F333)</f>
        <v>3715200</v>
      </c>
      <c r="G244" s="129">
        <f t="shared" si="25"/>
        <v>3430920.8000000003</v>
      </c>
      <c r="H244" s="129">
        <f t="shared" si="25"/>
        <v>3367434.04</v>
      </c>
      <c r="I244" s="119">
        <f t="shared" si="23"/>
        <v>0.9814957080909591</v>
      </c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09"/>
      <c r="BY244" s="109"/>
      <c r="BZ244" s="109"/>
      <c r="CA244" s="109"/>
      <c r="CB244" s="109"/>
      <c r="CC244" s="109"/>
      <c r="CD244" s="109"/>
      <c r="CE244" s="109"/>
      <c r="CF244" s="109"/>
    </row>
    <row r="245" spans="1:84" s="42" customFormat="1" ht="36.75" customHeight="1" x14ac:dyDescent="0.2">
      <c r="A245" s="34"/>
      <c r="B245" s="34"/>
      <c r="C245" s="34"/>
      <c r="D245" s="34"/>
      <c r="E245" s="35" t="s">
        <v>49</v>
      </c>
      <c r="F245" s="129">
        <f t="shared" si="25"/>
        <v>132000</v>
      </c>
      <c r="G245" s="129">
        <f t="shared" si="25"/>
        <v>156555.9</v>
      </c>
      <c r="H245" s="129">
        <f t="shared" si="25"/>
        <v>151166.79999999999</v>
      </c>
      <c r="I245" s="119">
        <f t="shared" si="23"/>
        <v>0.96557715167553571</v>
      </c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09"/>
      <c r="BQ245" s="109"/>
      <c r="BR245" s="109"/>
      <c r="BS245" s="109"/>
      <c r="BT245" s="109"/>
      <c r="BU245" s="109"/>
      <c r="BV245" s="109"/>
      <c r="BW245" s="109"/>
      <c r="BX245" s="109"/>
      <c r="BY245" s="109"/>
      <c r="BZ245" s="109"/>
      <c r="CA245" s="109"/>
      <c r="CB245" s="109"/>
      <c r="CC245" s="109"/>
      <c r="CD245" s="109"/>
      <c r="CE245" s="109"/>
      <c r="CF245" s="109"/>
    </row>
    <row r="246" spans="1:84" s="42" customFormat="1" ht="27" customHeight="1" x14ac:dyDescent="0.2">
      <c r="A246" s="34"/>
      <c r="B246" s="34"/>
      <c r="C246" s="34"/>
      <c r="D246" s="34"/>
      <c r="E246" s="51" t="s">
        <v>38</v>
      </c>
      <c r="F246" s="129">
        <f t="shared" si="25"/>
        <v>152800</v>
      </c>
      <c r="G246" s="129">
        <f t="shared" si="25"/>
        <v>122800</v>
      </c>
      <c r="H246" s="129">
        <f t="shared" si="25"/>
        <v>121817.88</v>
      </c>
      <c r="I246" s="119">
        <f t="shared" si="23"/>
        <v>0.99200228013029323</v>
      </c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09"/>
      <c r="BQ246" s="109"/>
      <c r="BR246" s="109"/>
      <c r="BS246" s="109"/>
      <c r="BT246" s="109"/>
      <c r="BU246" s="109"/>
      <c r="BV246" s="109"/>
      <c r="BW246" s="109"/>
      <c r="BX246" s="109"/>
      <c r="BY246" s="109"/>
      <c r="BZ246" s="109"/>
      <c r="CA246" s="109"/>
      <c r="CB246" s="109"/>
      <c r="CC246" s="109"/>
      <c r="CD246" s="109"/>
      <c r="CE246" s="109"/>
      <c r="CF246" s="109"/>
    </row>
    <row r="247" spans="1:84" s="42" customFormat="1" ht="18" customHeight="1" x14ac:dyDescent="0.2">
      <c r="A247" s="36"/>
      <c r="B247" s="36"/>
      <c r="C247" s="36"/>
      <c r="D247" s="36"/>
      <c r="E247" s="13" t="s">
        <v>69</v>
      </c>
      <c r="F247" s="130"/>
      <c r="G247" s="130"/>
      <c r="H247" s="130"/>
      <c r="I247" s="122" t="str">
        <f t="shared" si="23"/>
        <v xml:space="preserve">       </v>
      </c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  <c r="BO247" s="109"/>
      <c r="BP247" s="109"/>
      <c r="BQ247" s="109"/>
      <c r="BR247" s="109"/>
      <c r="BS247" s="109"/>
      <c r="BT247" s="109"/>
      <c r="BU247" s="109"/>
      <c r="BV247" s="109"/>
      <c r="BW247" s="109"/>
      <c r="BX247" s="109"/>
      <c r="BY247" s="109"/>
      <c r="BZ247" s="109"/>
      <c r="CA247" s="109"/>
      <c r="CB247" s="109"/>
      <c r="CC247" s="109"/>
      <c r="CD247" s="109"/>
      <c r="CE247" s="109"/>
      <c r="CF247" s="109"/>
    </row>
    <row r="248" spans="1:84" s="42" customFormat="1" ht="37.5" customHeight="1" x14ac:dyDescent="0.2">
      <c r="A248" s="36" t="s">
        <v>66</v>
      </c>
      <c r="B248" s="36" t="s">
        <v>58</v>
      </c>
      <c r="C248" s="36" t="s">
        <v>41</v>
      </c>
      <c r="D248" s="36" t="s">
        <v>41</v>
      </c>
      <c r="E248" s="47" t="s">
        <v>144</v>
      </c>
      <c r="F248" s="129">
        <f>SUM(F253,F327,F329)</f>
        <v>3060000</v>
      </c>
      <c r="G248" s="129">
        <f>SUM(G253,G327,G329)</f>
        <v>3324778.1</v>
      </c>
      <c r="H248" s="129">
        <f>SUM(H253,H327,H329)</f>
        <v>3261434.38</v>
      </c>
      <c r="I248" s="119">
        <f t="shared" si="23"/>
        <v>0.98094798567158503</v>
      </c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  <c r="BO248" s="109"/>
      <c r="BP248" s="109"/>
      <c r="BQ248" s="109"/>
      <c r="BR248" s="109"/>
      <c r="BS248" s="109"/>
      <c r="BT248" s="109"/>
      <c r="BU248" s="109"/>
      <c r="BV248" s="109"/>
      <c r="BW248" s="109"/>
      <c r="BX248" s="109"/>
      <c r="BY248" s="109"/>
      <c r="BZ248" s="109"/>
      <c r="CA248" s="109"/>
      <c r="CB248" s="109"/>
      <c r="CC248" s="109"/>
      <c r="CD248" s="109"/>
      <c r="CE248" s="109"/>
      <c r="CF248" s="109"/>
    </row>
    <row r="249" spans="1:84" s="42" customFormat="1" x14ac:dyDescent="0.2">
      <c r="A249" s="36"/>
      <c r="B249" s="36"/>
      <c r="C249" s="36"/>
      <c r="D249" s="36"/>
      <c r="E249" s="40" t="s">
        <v>69</v>
      </c>
      <c r="F249" s="129"/>
      <c r="G249" s="129"/>
      <c r="H249" s="129"/>
      <c r="I249" s="122" t="str">
        <f t="shared" si="23"/>
        <v xml:space="preserve">       </v>
      </c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09"/>
      <c r="BY249" s="109"/>
      <c r="BZ249" s="109"/>
      <c r="CA249" s="109"/>
      <c r="CB249" s="109"/>
      <c r="CC249" s="109"/>
      <c r="CD249" s="109"/>
      <c r="CE249" s="109"/>
      <c r="CF249" s="109"/>
    </row>
    <row r="250" spans="1:84" s="42" customFormat="1" ht="21.75" customHeight="1" x14ac:dyDescent="0.2">
      <c r="A250" s="37"/>
      <c r="B250" s="36"/>
      <c r="C250" s="36"/>
      <c r="D250" s="36"/>
      <c r="E250" s="53" t="s">
        <v>39</v>
      </c>
      <c r="F250" s="131">
        <f>SUM(F254,F330)</f>
        <v>2885000</v>
      </c>
      <c r="G250" s="131">
        <f>SUM(G254,G330)</f>
        <v>3163066.7</v>
      </c>
      <c r="H250" s="131">
        <f>SUM(H254,H330)</f>
        <v>3104139.98</v>
      </c>
      <c r="I250" s="122">
        <f t="shared" si="23"/>
        <v>0.98137038336877302</v>
      </c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09"/>
      <c r="BY250" s="109"/>
      <c r="BZ250" s="109"/>
      <c r="CA250" s="109"/>
      <c r="CB250" s="109"/>
      <c r="CC250" s="109"/>
      <c r="CD250" s="109"/>
      <c r="CE250" s="109"/>
      <c r="CF250" s="109"/>
    </row>
    <row r="251" spans="1:84" s="42" customFormat="1" ht="38.25" customHeight="1" x14ac:dyDescent="0.2">
      <c r="A251" s="37"/>
      <c r="B251" s="36"/>
      <c r="C251" s="36"/>
      <c r="D251" s="36"/>
      <c r="E251" s="22" t="s">
        <v>49</v>
      </c>
      <c r="F251" s="131">
        <f>SUM(F328)</f>
        <v>124000</v>
      </c>
      <c r="G251" s="131">
        <f>SUM(G328)</f>
        <v>140711.4</v>
      </c>
      <c r="H251" s="131">
        <f>SUM(H328)</f>
        <v>136630.39999999999</v>
      </c>
      <c r="I251" s="122">
        <f t="shared" si="23"/>
        <v>0.97099737476849779</v>
      </c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09"/>
      <c r="BY251" s="109"/>
      <c r="BZ251" s="109"/>
      <c r="CA251" s="109"/>
      <c r="CB251" s="109"/>
      <c r="CC251" s="109"/>
      <c r="CD251" s="109"/>
      <c r="CE251" s="109"/>
      <c r="CF251" s="109"/>
    </row>
    <row r="252" spans="1:84" s="42" customFormat="1" ht="25.5" customHeight="1" x14ac:dyDescent="0.2">
      <c r="A252" s="37"/>
      <c r="B252" s="36"/>
      <c r="C252" s="36"/>
      <c r="D252" s="36"/>
      <c r="E252" s="50" t="s">
        <v>38</v>
      </c>
      <c r="F252" s="131">
        <f>SUM(F255,F331)</f>
        <v>51000</v>
      </c>
      <c r="G252" s="131">
        <f>SUM(G255,G331)</f>
        <v>21000</v>
      </c>
      <c r="H252" s="131">
        <f>SUM(H255,H331)</f>
        <v>20664</v>
      </c>
      <c r="I252" s="122">
        <f t="shared" si="23"/>
        <v>0.98399999999999999</v>
      </c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09"/>
      <c r="BY252" s="109"/>
      <c r="BZ252" s="109"/>
      <c r="CA252" s="109"/>
      <c r="CB252" s="109"/>
      <c r="CC252" s="109"/>
      <c r="CD252" s="109"/>
      <c r="CE252" s="109"/>
      <c r="CF252" s="109"/>
    </row>
    <row r="253" spans="1:84" s="42" customFormat="1" ht="21.75" customHeight="1" x14ac:dyDescent="0.2">
      <c r="A253" s="37"/>
      <c r="B253" s="36"/>
      <c r="C253" s="36"/>
      <c r="D253" s="36"/>
      <c r="E253" s="39" t="s">
        <v>82</v>
      </c>
      <c r="F253" s="129">
        <f t="shared" ref="F253:H254" si="26">SUM(F257,F290,F309)</f>
        <v>2866000</v>
      </c>
      <c r="G253" s="129">
        <f t="shared" si="26"/>
        <v>3135184.7</v>
      </c>
      <c r="H253" s="129">
        <f t="shared" si="26"/>
        <v>3077429.85</v>
      </c>
      <c r="I253" s="119">
        <f t="shared" si="23"/>
        <v>0.98157848563116545</v>
      </c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09"/>
      <c r="BY253" s="109"/>
      <c r="BZ253" s="109"/>
      <c r="CA253" s="109"/>
      <c r="CB253" s="109"/>
      <c r="CC253" s="109"/>
      <c r="CD253" s="109"/>
      <c r="CE253" s="109"/>
      <c r="CF253" s="109"/>
    </row>
    <row r="254" spans="1:84" s="42" customFormat="1" ht="21" customHeight="1" x14ac:dyDescent="0.2">
      <c r="A254" s="37"/>
      <c r="B254" s="36"/>
      <c r="C254" s="36"/>
      <c r="D254" s="36"/>
      <c r="E254" s="53" t="s">
        <v>39</v>
      </c>
      <c r="F254" s="131">
        <f t="shared" si="26"/>
        <v>2816000</v>
      </c>
      <c r="G254" s="131">
        <f t="shared" si="26"/>
        <v>3115184.7</v>
      </c>
      <c r="H254" s="131">
        <f t="shared" si="26"/>
        <v>3057449.85</v>
      </c>
      <c r="I254" s="122">
        <f t="shared" si="23"/>
        <v>0.98146663663313438</v>
      </c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09"/>
      <c r="BY254" s="109"/>
      <c r="BZ254" s="109"/>
      <c r="CA254" s="109"/>
      <c r="CB254" s="109"/>
      <c r="CC254" s="109"/>
      <c r="CD254" s="109"/>
      <c r="CE254" s="109"/>
      <c r="CF254" s="109"/>
    </row>
    <row r="255" spans="1:84" s="42" customFormat="1" ht="21" customHeight="1" x14ac:dyDescent="0.2">
      <c r="A255" s="37"/>
      <c r="B255" s="36"/>
      <c r="C255" s="36"/>
      <c r="D255" s="36"/>
      <c r="E255" s="50" t="s">
        <v>38</v>
      </c>
      <c r="F255" s="131">
        <f>SUM(F284,)</f>
        <v>50000</v>
      </c>
      <c r="G255" s="131">
        <f>SUM(G284,)</f>
        <v>20000</v>
      </c>
      <c r="H255" s="131">
        <f>SUM(H284,)</f>
        <v>19980</v>
      </c>
      <c r="I255" s="122">
        <f t="shared" si="23"/>
        <v>0.999</v>
      </c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09"/>
      <c r="BY255" s="109"/>
      <c r="BZ255" s="109"/>
      <c r="CA255" s="109"/>
      <c r="CB255" s="109"/>
      <c r="CC255" s="109"/>
      <c r="CD255" s="109"/>
      <c r="CE255" s="109"/>
      <c r="CF255" s="109"/>
    </row>
    <row r="256" spans="1:84" s="42" customFormat="1" x14ac:dyDescent="0.2">
      <c r="A256" s="37"/>
      <c r="B256" s="36"/>
      <c r="C256" s="36"/>
      <c r="D256" s="36"/>
      <c r="E256" s="40" t="s">
        <v>69</v>
      </c>
      <c r="F256" s="131"/>
      <c r="G256" s="131"/>
      <c r="H256" s="131"/>
      <c r="I256" s="122" t="str">
        <f t="shared" si="23"/>
        <v xml:space="preserve">       </v>
      </c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09"/>
      <c r="BQ256" s="109"/>
      <c r="BR256" s="109"/>
      <c r="BS256" s="109"/>
      <c r="BT256" s="109"/>
      <c r="BU256" s="109"/>
      <c r="BV256" s="109"/>
      <c r="BW256" s="109"/>
      <c r="BX256" s="109"/>
      <c r="BY256" s="109"/>
      <c r="BZ256" s="109"/>
      <c r="CA256" s="109"/>
      <c r="CB256" s="109"/>
      <c r="CC256" s="109"/>
      <c r="CD256" s="109"/>
      <c r="CE256" s="109"/>
      <c r="CF256" s="109"/>
    </row>
    <row r="257" spans="1:84" s="42" customFormat="1" ht="28.5" x14ac:dyDescent="0.2">
      <c r="A257" s="95"/>
      <c r="B257" s="96"/>
      <c r="C257" s="96"/>
      <c r="D257" s="96"/>
      <c r="E257" s="97" t="s">
        <v>83</v>
      </c>
      <c r="F257" s="12">
        <f>SUM(F258)+F284</f>
        <v>1345300</v>
      </c>
      <c r="G257" s="12">
        <f>SUM(G258)+G284</f>
        <v>1504244.9</v>
      </c>
      <c r="H257" s="12">
        <f>SUM(H258)+H284</f>
        <v>1489452.7400000002</v>
      </c>
      <c r="I257" s="119">
        <f t="shared" si="23"/>
        <v>0.99016638846506999</v>
      </c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  <c r="BO257" s="109"/>
      <c r="BP257" s="109"/>
      <c r="BQ257" s="109"/>
      <c r="BR257" s="109"/>
      <c r="BS257" s="109"/>
      <c r="BT257" s="109"/>
      <c r="BU257" s="109"/>
      <c r="BV257" s="109"/>
      <c r="BW257" s="109"/>
      <c r="BX257" s="109"/>
      <c r="BY257" s="109"/>
      <c r="BZ257" s="109"/>
      <c r="CA257" s="109"/>
      <c r="CB257" s="109"/>
      <c r="CC257" s="109"/>
      <c r="CD257" s="109"/>
      <c r="CE257" s="109"/>
      <c r="CF257" s="109"/>
    </row>
    <row r="258" spans="1:84" s="42" customFormat="1" ht="34.5" customHeight="1" x14ac:dyDescent="0.2">
      <c r="A258" s="95"/>
      <c r="B258" s="96"/>
      <c r="C258" s="96"/>
      <c r="D258" s="96"/>
      <c r="E258" s="52" t="s">
        <v>39</v>
      </c>
      <c r="F258" s="12">
        <f>SUM(F260,F262,F268,F271,F275,F276,F277,F278,F281)</f>
        <v>1295300</v>
      </c>
      <c r="G258" s="12">
        <f>SUM(G260,G262,G268,G271,G275,G276,G277,G278,G281)</f>
        <v>1484244.9</v>
      </c>
      <c r="H258" s="12">
        <f>SUM(H260,H262,H268,H271,H275,H276,H277,H278,H281)</f>
        <v>1469472.7400000002</v>
      </c>
      <c r="I258" s="119">
        <f t="shared" si="23"/>
        <v>0.99004735674011768</v>
      </c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  <c r="BX258" s="109"/>
      <c r="BY258" s="109"/>
      <c r="BZ258" s="109"/>
      <c r="CA258" s="109"/>
      <c r="CB258" s="109"/>
      <c r="CC258" s="109"/>
      <c r="CD258" s="109"/>
      <c r="CE258" s="109"/>
      <c r="CF258" s="109"/>
    </row>
    <row r="259" spans="1:84" s="42" customFormat="1" ht="21" customHeight="1" x14ac:dyDescent="0.2">
      <c r="A259" s="37"/>
      <c r="B259" s="36"/>
      <c r="C259" s="36"/>
      <c r="D259" s="36"/>
      <c r="E259" s="40" t="s">
        <v>69</v>
      </c>
      <c r="F259" s="131"/>
      <c r="G259" s="132"/>
      <c r="H259" s="132"/>
      <c r="I259" s="122" t="str">
        <f t="shared" si="23"/>
        <v xml:space="preserve">       </v>
      </c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109"/>
      <c r="BR259" s="109"/>
      <c r="BS259" s="109"/>
      <c r="BT259" s="109"/>
      <c r="BU259" s="109"/>
      <c r="BV259" s="109"/>
      <c r="BW259" s="109"/>
      <c r="BX259" s="109"/>
      <c r="BY259" s="109"/>
      <c r="BZ259" s="109"/>
      <c r="CA259" s="109"/>
      <c r="CB259" s="109"/>
      <c r="CC259" s="109"/>
      <c r="CD259" s="109"/>
      <c r="CE259" s="109"/>
      <c r="CF259" s="109"/>
    </row>
    <row r="260" spans="1:84" s="42" customFormat="1" ht="18" customHeight="1" x14ac:dyDescent="0.2">
      <c r="A260" s="37"/>
      <c r="B260" s="36"/>
      <c r="C260" s="36"/>
      <c r="D260" s="36"/>
      <c r="E260" s="33" t="s">
        <v>163</v>
      </c>
      <c r="F260" s="129">
        <f>SUM(F261)</f>
        <v>195900</v>
      </c>
      <c r="G260" s="129">
        <f>SUM(G261)</f>
        <v>195900</v>
      </c>
      <c r="H260" s="129">
        <f>SUM(H261)</f>
        <v>195500.47</v>
      </c>
      <c r="I260" s="119">
        <f t="shared" si="23"/>
        <v>0.99796054109239407</v>
      </c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  <c r="CA260" s="109"/>
      <c r="CB260" s="109"/>
      <c r="CC260" s="109"/>
      <c r="CD260" s="109"/>
      <c r="CE260" s="109"/>
      <c r="CF260" s="109"/>
    </row>
    <row r="261" spans="1:84" s="42" customFormat="1" ht="37.5" customHeight="1" x14ac:dyDescent="0.2">
      <c r="A261" s="37"/>
      <c r="B261" s="36"/>
      <c r="C261" s="36"/>
      <c r="D261" s="36"/>
      <c r="E261" s="38" t="s">
        <v>164</v>
      </c>
      <c r="F261" s="131">
        <v>195900</v>
      </c>
      <c r="G261" s="132">
        <v>195900</v>
      </c>
      <c r="H261" s="132">
        <v>195500.47</v>
      </c>
      <c r="I261" s="122">
        <f t="shared" si="23"/>
        <v>0.99796054109239407</v>
      </c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  <c r="BX261" s="109"/>
      <c r="BY261" s="109"/>
      <c r="BZ261" s="109"/>
      <c r="CA261" s="109"/>
      <c r="CB261" s="109"/>
      <c r="CC261" s="109"/>
      <c r="CD261" s="109"/>
      <c r="CE261" s="109"/>
      <c r="CF261" s="109"/>
    </row>
    <row r="262" spans="1:84" s="42" customFormat="1" ht="24" customHeight="1" x14ac:dyDescent="0.2">
      <c r="A262" s="37"/>
      <c r="B262" s="36"/>
      <c r="C262" s="36"/>
      <c r="D262" s="36"/>
      <c r="E262" s="33" t="s">
        <v>165</v>
      </c>
      <c r="F262" s="129">
        <f>SUM(F263:F267)</f>
        <v>77000</v>
      </c>
      <c r="G262" s="129">
        <f>SUM(G263:G267)</f>
        <v>227584.9</v>
      </c>
      <c r="H262" s="129">
        <f>SUM(H263:H267)</f>
        <v>224894.69999999998</v>
      </c>
      <c r="I262" s="119">
        <f t="shared" si="23"/>
        <v>0.98817935636327359</v>
      </c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  <c r="CA262" s="109"/>
      <c r="CB262" s="109"/>
      <c r="CC262" s="109"/>
      <c r="CD262" s="109"/>
      <c r="CE262" s="109"/>
      <c r="CF262" s="109"/>
    </row>
    <row r="263" spans="1:84" s="42" customFormat="1" ht="33.75" customHeight="1" x14ac:dyDescent="0.2">
      <c r="A263" s="37"/>
      <c r="B263" s="36"/>
      <c r="C263" s="36"/>
      <c r="D263" s="36"/>
      <c r="E263" s="38" t="s">
        <v>227</v>
      </c>
      <c r="F263" s="131">
        <v>7000</v>
      </c>
      <c r="G263" s="132">
        <v>7000</v>
      </c>
      <c r="H263" s="132">
        <v>6182.88</v>
      </c>
      <c r="I263" s="122">
        <f t="shared" si="23"/>
        <v>0.8832685714285714</v>
      </c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09"/>
      <c r="BZ263" s="109"/>
      <c r="CA263" s="109"/>
      <c r="CB263" s="109"/>
      <c r="CC263" s="109"/>
      <c r="CD263" s="109"/>
      <c r="CE263" s="109"/>
      <c r="CF263" s="109"/>
    </row>
    <row r="264" spans="1:84" s="42" customFormat="1" ht="34.5" customHeight="1" x14ac:dyDescent="0.2">
      <c r="A264" s="37"/>
      <c r="B264" s="36"/>
      <c r="C264" s="36"/>
      <c r="D264" s="36"/>
      <c r="E264" s="38" t="s">
        <v>228</v>
      </c>
      <c r="F264" s="131">
        <v>10000</v>
      </c>
      <c r="G264" s="131">
        <v>10000</v>
      </c>
      <c r="H264" s="132">
        <v>8989.2000000000007</v>
      </c>
      <c r="I264" s="122">
        <f t="shared" si="23"/>
        <v>0.89892000000000005</v>
      </c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  <c r="BS264" s="109"/>
      <c r="BT264" s="109"/>
      <c r="BU264" s="109"/>
      <c r="BV264" s="109"/>
      <c r="BW264" s="109"/>
      <c r="BX264" s="109"/>
      <c r="BY264" s="109"/>
      <c r="BZ264" s="109"/>
      <c r="CA264" s="109"/>
      <c r="CB264" s="109"/>
      <c r="CC264" s="109"/>
      <c r="CD264" s="109"/>
      <c r="CE264" s="109"/>
      <c r="CF264" s="109"/>
    </row>
    <row r="265" spans="1:84" s="42" customFormat="1" ht="38.25" customHeight="1" x14ac:dyDescent="0.2">
      <c r="A265" s="37"/>
      <c r="B265" s="36"/>
      <c r="C265" s="36"/>
      <c r="D265" s="36"/>
      <c r="E265" s="38" t="s">
        <v>229</v>
      </c>
      <c r="F265" s="131">
        <v>40000</v>
      </c>
      <c r="G265" s="132">
        <v>40000</v>
      </c>
      <c r="H265" s="132">
        <v>39727.78</v>
      </c>
      <c r="I265" s="122">
        <f t="shared" si="23"/>
        <v>0.99319449999999998</v>
      </c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  <c r="BO265" s="109"/>
      <c r="BP265" s="109"/>
      <c r="BQ265" s="109"/>
      <c r="BR265" s="109"/>
      <c r="BS265" s="109"/>
      <c r="BT265" s="109"/>
      <c r="BU265" s="109"/>
      <c r="BV265" s="109"/>
      <c r="BW265" s="109"/>
      <c r="BX265" s="109"/>
      <c r="BY265" s="109"/>
      <c r="BZ265" s="109"/>
      <c r="CA265" s="109"/>
      <c r="CB265" s="109"/>
      <c r="CC265" s="109"/>
      <c r="CD265" s="109"/>
      <c r="CE265" s="109"/>
      <c r="CF265" s="109"/>
    </row>
    <row r="266" spans="1:84" s="42" customFormat="1" ht="34.5" customHeight="1" x14ac:dyDescent="0.2">
      <c r="A266" s="37"/>
      <c r="B266" s="36"/>
      <c r="C266" s="36"/>
      <c r="D266" s="36"/>
      <c r="E266" s="38" t="s">
        <v>230</v>
      </c>
      <c r="F266" s="132">
        <v>20000</v>
      </c>
      <c r="G266" s="132">
        <v>20000</v>
      </c>
      <c r="H266" s="132">
        <v>19999.82</v>
      </c>
      <c r="I266" s="122">
        <f t="shared" si="23"/>
        <v>0.99999099999999996</v>
      </c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  <c r="BX266" s="109"/>
      <c r="BY266" s="109"/>
      <c r="BZ266" s="109"/>
      <c r="CA266" s="109"/>
      <c r="CB266" s="109"/>
      <c r="CC266" s="109"/>
      <c r="CD266" s="109"/>
      <c r="CE266" s="109"/>
      <c r="CF266" s="109"/>
    </row>
    <row r="267" spans="1:84" s="42" customFormat="1" ht="40.5" x14ac:dyDescent="0.2">
      <c r="A267" s="37"/>
      <c r="B267" s="36"/>
      <c r="C267" s="36"/>
      <c r="D267" s="36"/>
      <c r="E267" s="38" t="s">
        <v>234</v>
      </c>
      <c r="F267" s="131"/>
      <c r="G267" s="132">
        <v>150584.9</v>
      </c>
      <c r="H267" s="132">
        <v>149995.01999999999</v>
      </c>
      <c r="I267" s="122">
        <f t="shared" si="23"/>
        <v>0.99608274136384189</v>
      </c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09"/>
      <c r="BZ267" s="109"/>
      <c r="CA267" s="109"/>
      <c r="CB267" s="109"/>
      <c r="CC267" s="109"/>
      <c r="CD267" s="109"/>
      <c r="CE267" s="109"/>
      <c r="CF267" s="109"/>
    </row>
    <row r="268" spans="1:84" s="42" customFormat="1" ht="35.25" customHeight="1" x14ac:dyDescent="0.2">
      <c r="A268" s="37"/>
      <c r="B268" s="36"/>
      <c r="C268" s="36"/>
      <c r="D268" s="36"/>
      <c r="E268" s="33" t="s">
        <v>231</v>
      </c>
      <c r="F268" s="129">
        <f>SUM(F269:F270)</f>
        <v>112400</v>
      </c>
      <c r="G268" s="129">
        <f>SUM(G269:G270)</f>
        <v>107000</v>
      </c>
      <c r="H268" s="129">
        <f>SUM(H269:H270)</f>
        <v>106998.46</v>
      </c>
      <c r="I268" s="119">
        <f t="shared" si="23"/>
        <v>0.99998560747663556</v>
      </c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09"/>
      <c r="BQ268" s="109"/>
      <c r="BR268" s="109"/>
      <c r="BS268" s="109"/>
      <c r="BT268" s="109"/>
      <c r="BU268" s="109"/>
      <c r="BV268" s="109"/>
      <c r="BW268" s="109"/>
      <c r="BX268" s="109"/>
      <c r="BY268" s="109"/>
      <c r="BZ268" s="109"/>
      <c r="CA268" s="109"/>
      <c r="CB268" s="109"/>
      <c r="CC268" s="109"/>
      <c r="CD268" s="109"/>
      <c r="CE268" s="109"/>
      <c r="CF268" s="109"/>
    </row>
    <row r="269" spans="1:84" s="42" customFormat="1" ht="33" customHeight="1" x14ac:dyDescent="0.2">
      <c r="A269" s="37"/>
      <c r="B269" s="36"/>
      <c r="C269" s="36"/>
      <c r="D269" s="36"/>
      <c r="E269" s="38" t="s">
        <v>232</v>
      </c>
      <c r="F269" s="131">
        <v>30000</v>
      </c>
      <c r="G269" s="132">
        <v>24600</v>
      </c>
      <c r="H269" s="132">
        <v>24600</v>
      </c>
      <c r="I269" s="122">
        <f t="shared" si="23"/>
        <v>1</v>
      </c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09"/>
      <c r="BQ269" s="109"/>
      <c r="BR269" s="109"/>
      <c r="BS269" s="109"/>
      <c r="BT269" s="109"/>
      <c r="BU269" s="109"/>
      <c r="BV269" s="109"/>
      <c r="BW269" s="109"/>
      <c r="BX269" s="109"/>
      <c r="BY269" s="109"/>
      <c r="BZ269" s="109"/>
      <c r="CA269" s="109"/>
      <c r="CB269" s="109"/>
      <c r="CC269" s="109"/>
      <c r="CD269" s="109"/>
      <c r="CE269" s="109"/>
      <c r="CF269" s="109"/>
    </row>
    <row r="270" spans="1:84" s="42" customFormat="1" ht="24" customHeight="1" x14ac:dyDescent="0.2">
      <c r="A270" s="37"/>
      <c r="B270" s="36"/>
      <c r="C270" s="36"/>
      <c r="D270" s="36"/>
      <c r="E270" s="38" t="s">
        <v>166</v>
      </c>
      <c r="F270" s="131">
        <v>82400</v>
      </c>
      <c r="G270" s="132">
        <v>82400</v>
      </c>
      <c r="H270" s="132">
        <v>82398.460000000006</v>
      </c>
      <c r="I270" s="122">
        <f t="shared" si="23"/>
        <v>0.99998131067961171</v>
      </c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  <c r="BX270" s="109"/>
      <c r="BY270" s="109"/>
      <c r="BZ270" s="109"/>
      <c r="CA270" s="109"/>
      <c r="CB270" s="109"/>
      <c r="CC270" s="109"/>
      <c r="CD270" s="109"/>
      <c r="CE270" s="109"/>
      <c r="CF270" s="109"/>
    </row>
    <row r="271" spans="1:84" s="42" customFormat="1" ht="21.75" customHeight="1" x14ac:dyDescent="0.2">
      <c r="A271" s="37"/>
      <c r="B271" s="36"/>
      <c r="C271" s="36"/>
      <c r="D271" s="36"/>
      <c r="E271" s="33" t="s">
        <v>233</v>
      </c>
      <c r="F271" s="129">
        <f>SUM(F272:F274)</f>
        <v>825000</v>
      </c>
      <c r="G271" s="129">
        <f>SUM(G272:G274)</f>
        <v>841560</v>
      </c>
      <c r="H271" s="129">
        <f>SUM(H272:H274)</f>
        <v>831357.53</v>
      </c>
      <c r="I271" s="119">
        <f t="shared" si="23"/>
        <v>0.98787671704928948</v>
      </c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  <c r="BO271" s="109"/>
      <c r="BP271" s="109"/>
      <c r="BQ271" s="109"/>
      <c r="BR271" s="109"/>
      <c r="BS271" s="109"/>
      <c r="BT271" s="109"/>
      <c r="BU271" s="109"/>
      <c r="BV271" s="109"/>
      <c r="BW271" s="109"/>
      <c r="BX271" s="109"/>
      <c r="BY271" s="109"/>
      <c r="BZ271" s="109"/>
      <c r="CA271" s="109"/>
      <c r="CB271" s="109"/>
      <c r="CC271" s="109"/>
      <c r="CD271" s="109"/>
      <c r="CE271" s="109"/>
      <c r="CF271" s="109"/>
    </row>
    <row r="272" spans="1:84" s="42" customFormat="1" ht="26.25" customHeight="1" x14ac:dyDescent="0.2">
      <c r="A272" s="37"/>
      <c r="B272" s="36"/>
      <c r="C272" s="36"/>
      <c r="D272" s="36"/>
      <c r="E272" s="38" t="s">
        <v>236</v>
      </c>
      <c r="F272" s="131">
        <v>800000</v>
      </c>
      <c r="G272" s="132">
        <v>791460</v>
      </c>
      <c r="H272" s="132">
        <v>787008.74</v>
      </c>
      <c r="I272" s="122">
        <f t="shared" si="23"/>
        <v>0.9943758876001314</v>
      </c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109"/>
      <c r="BL272" s="109"/>
      <c r="BM272" s="109"/>
      <c r="BN272" s="109"/>
      <c r="BO272" s="109"/>
      <c r="BP272" s="109"/>
      <c r="BQ272" s="109"/>
      <c r="BR272" s="109"/>
      <c r="BS272" s="109"/>
      <c r="BT272" s="109"/>
      <c r="BU272" s="109"/>
      <c r="BV272" s="109"/>
      <c r="BW272" s="109"/>
      <c r="BX272" s="109"/>
      <c r="BY272" s="109"/>
      <c r="BZ272" s="109"/>
      <c r="CA272" s="109"/>
      <c r="CB272" s="109"/>
      <c r="CC272" s="109"/>
      <c r="CD272" s="109"/>
      <c r="CE272" s="109"/>
      <c r="CF272" s="109"/>
    </row>
    <row r="273" spans="1:84" s="42" customFormat="1" ht="33" customHeight="1" x14ac:dyDescent="0.2">
      <c r="A273" s="37"/>
      <c r="B273" s="36"/>
      <c r="C273" s="36"/>
      <c r="D273" s="36"/>
      <c r="E273" s="38" t="s">
        <v>235</v>
      </c>
      <c r="F273" s="131">
        <v>25000</v>
      </c>
      <c r="G273" s="132">
        <v>25000</v>
      </c>
      <c r="H273" s="132">
        <v>22485</v>
      </c>
      <c r="I273" s="122">
        <f t="shared" si="23"/>
        <v>0.89939999999999998</v>
      </c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  <c r="BK273" s="109"/>
      <c r="BL273" s="109"/>
      <c r="BM273" s="109"/>
      <c r="BN273" s="109"/>
      <c r="BO273" s="109"/>
      <c r="BP273" s="109"/>
      <c r="BQ273" s="109"/>
      <c r="BR273" s="109"/>
      <c r="BS273" s="109"/>
      <c r="BT273" s="109"/>
      <c r="BU273" s="109"/>
      <c r="BV273" s="109"/>
      <c r="BW273" s="109"/>
      <c r="BX273" s="109"/>
      <c r="BY273" s="109"/>
      <c r="BZ273" s="109"/>
      <c r="CA273" s="109"/>
      <c r="CB273" s="109"/>
      <c r="CC273" s="109"/>
      <c r="CD273" s="109"/>
      <c r="CE273" s="109"/>
      <c r="CF273" s="109"/>
    </row>
    <row r="274" spans="1:84" s="42" customFormat="1" ht="42" customHeight="1" x14ac:dyDescent="0.2">
      <c r="A274" s="37"/>
      <c r="B274" s="36"/>
      <c r="C274" s="36"/>
      <c r="D274" s="36"/>
      <c r="E274" s="38" t="s">
        <v>237</v>
      </c>
      <c r="F274" s="131"/>
      <c r="G274" s="132">
        <v>25100</v>
      </c>
      <c r="H274" s="132">
        <v>21863.79</v>
      </c>
      <c r="I274" s="122">
        <f t="shared" si="23"/>
        <v>0.87106733067729092</v>
      </c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  <c r="CF274" s="109"/>
    </row>
    <row r="275" spans="1:84" s="42" customFormat="1" ht="63.75" customHeight="1" x14ac:dyDescent="0.2">
      <c r="A275" s="37"/>
      <c r="B275" s="36"/>
      <c r="C275" s="36"/>
      <c r="D275" s="36"/>
      <c r="E275" s="20" t="s">
        <v>238</v>
      </c>
      <c r="F275" s="131"/>
      <c r="G275" s="133">
        <v>10300</v>
      </c>
      <c r="H275" s="133">
        <v>10200</v>
      </c>
      <c r="I275" s="119">
        <f t="shared" si="23"/>
        <v>0.99029126213592233</v>
      </c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  <c r="BS275" s="109"/>
      <c r="BT275" s="109"/>
      <c r="BU275" s="109"/>
      <c r="BV275" s="109"/>
      <c r="BW275" s="109"/>
      <c r="BX275" s="109"/>
      <c r="BY275" s="109"/>
      <c r="BZ275" s="109"/>
      <c r="CA275" s="109"/>
      <c r="CB275" s="109"/>
      <c r="CC275" s="109"/>
      <c r="CD275" s="109"/>
      <c r="CE275" s="109"/>
      <c r="CF275" s="109"/>
    </row>
    <row r="276" spans="1:84" s="42" customFormat="1" ht="63.75" customHeight="1" x14ac:dyDescent="0.2">
      <c r="A276" s="37"/>
      <c r="B276" s="36"/>
      <c r="C276" s="36"/>
      <c r="D276" s="36"/>
      <c r="E276" s="20" t="s">
        <v>239</v>
      </c>
      <c r="F276" s="131"/>
      <c r="G276" s="133">
        <v>25100</v>
      </c>
      <c r="H276" s="133">
        <v>24964.05</v>
      </c>
      <c r="I276" s="119">
        <f t="shared" si="23"/>
        <v>0.9945836653386454</v>
      </c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109"/>
      <c r="BL276" s="109"/>
      <c r="BM276" s="109"/>
      <c r="BN276" s="109"/>
      <c r="BO276" s="109"/>
      <c r="BP276" s="109"/>
      <c r="BQ276" s="109"/>
      <c r="BR276" s="109"/>
      <c r="BS276" s="109"/>
      <c r="BT276" s="109"/>
      <c r="BU276" s="109"/>
      <c r="BV276" s="109"/>
      <c r="BW276" s="109"/>
      <c r="BX276" s="109"/>
      <c r="BY276" s="109"/>
      <c r="BZ276" s="109"/>
      <c r="CA276" s="109"/>
      <c r="CB276" s="109"/>
      <c r="CC276" s="109"/>
      <c r="CD276" s="109"/>
      <c r="CE276" s="109"/>
      <c r="CF276" s="109"/>
    </row>
    <row r="277" spans="1:84" s="42" customFormat="1" ht="53.25" customHeight="1" x14ac:dyDescent="0.2">
      <c r="A277" s="37"/>
      <c r="B277" s="36"/>
      <c r="C277" s="36"/>
      <c r="D277" s="36"/>
      <c r="E277" s="20" t="s">
        <v>240</v>
      </c>
      <c r="F277" s="131"/>
      <c r="G277" s="133">
        <v>15000</v>
      </c>
      <c r="H277" s="133">
        <v>14364.77</v>
      </c>
      <c r="I277" s="119">
        <f t="shared" si="23"/>
        <v>0.95765133333333341</v>
      </c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  <c r="BO277" s="109"/>
      <c r="BP277" s="109"/>
      <c r="BQ277" s="109"/>
      <c r="BR277" s="109"/>
      <c r="BS277" s="109"/>
      <c r="BT277" s="109"/>
      <c r="BU277" s="109"/>
      <c r="BV277" s="109"/>
      <c r="BW277" s="109"/>
      <c r="BX277" s="109"/>
      <c r="BY277" s="109"/>
      <c r="BZ277" s="109"/>
      <c r="CA277" s="109"/>
      <c r="CB277" s="109"/>
      <c r="CC277" s="109"/>
      <c r="CD277" s="109"/>
      <c r="CE277" s="109"/>
      <c r="CF277" s="109"/>
    </row>
    <row r="278" spans="1:84" s="42" customFormat="1" ht="21" customHeight="1" x14ac:dyDescent="0.2">
      <c r="A278" s="37"/>
      <c r="B278" s="36"/>
      <c r="C278" s="36"/>
      <c r="D278" s="36"/>
      <c r="E278" s="33" t="s">
        <v>241</v>
      </c>
      <c r="F278" s="129">
        <f>SUM(F279:F280)</f>
        <v>35000</v>
      </c>
      <c r="G278" s="129">
        <f>SUM(G279:G280)</f>
        <v>5000</v>
      </c>
      <c r="H278" s="129">
        <f>SUM(H279:H280)</f>
        <v>4632.01</v>
      </c>
      <c r="I278" s="119">
        <f t="shared" si="23"/>
        <v>0.92640200000000006</v>
      </c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  <c r="BO278" s="109"/>
      <c r="BP278" s="109"/>
      <c r="BQ278" s="109"/>
      <c r="BR278" s="109"/>
      <c r="BS278" s="109"/>
      <c r="BT278" s="109"/>
      <c r="BU278" s="109"/>
      <c r="BV278" s="109"/>
      <c r="BW278" s="109"/>
      <c r="BX278" s="109"/>
      <c r="BY278" s="109"/>
      <c r="BZ278" s="109"/>
      <c r="CA278" s="109"/>
      <c r="CB278" s="109"/>
      <c r="CC278" s="109"/>
      <c r="CD278" s="109"/>
      <c r="CE278" s="109"/>
      <c r="CF278" s="109"/>
    </row>
    <row r="279" spans="1:84" s="42" customFormat="1" ht="27" x14ac:dyDescent="0.2">
      <c r="A279" s="37"/>
      <c r="B279" s="36"/>
      <c r="C279" s="36"/>
      <c r="D279" s="36"/>
      <c r="E279" s="38" t="s">
        <v>242</v>
      </c>
      <c r="F279" s="131">
        <v>30000</v>
      </c>
      <c r="G279" s="132"/>
      <c r="H279" s="132"/>
      <c r="I279" s="122" t="str">
        <f t="shared" si="23"/>
        <v xml:space="preserve">       </v>
      </c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  <c r="BO279" s="109"/>
      <c r="BP279" s="109"/>
      <c r="BQ279" s="109"/>
      <c r="BR279" s="109"/>
      <c r="BS279" s="109"/>
      <c r="BT279" s="109"/>
      <c r="BU279" s="109"/>
      <c r="BV279" s="109"/>
      <c r="BW279" s="109"/>
      <c r="BX279" s="109"/>
      <c r="BY279" s="109"/>
      <c r="BZ279" s="109"/>
      <c r="CA279" s="109"/>
      <c r="CB279" s="109"/>
      <c r="CC279" s="109"/>
      <c r="CD279" s="109"/>
      <c r="CE279" s="109"/>
      <c r="CF279" s="109"/>
    </row>
    <row r="280" spans="1:84" s="42" customFormat="1" ht="23.25" customHeight="1" x14ac:dyDescent="0.2">
      <c r="A280" s="37"/>
      <c r="B280" s="36"/>
      <c r="C280" s="36"/>
      <c r="D280" s="36"/>
      <c r="E280" s="38" t="s">
        <v>243</v>
      </c>
      <c r="F280" s="131">
        <v>5000</v>
      </c>
      <c r="G280" s="132">
        <v>5000</v>
      </c>
      <c r="H280" s="132">
        <v>4632.01</v>
      </c>
      <c r="I280" s="122">
        <f t="shared" si="23"/>
        <v>0.92640200000000006</v>
      </c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  <c r="BO280" s="109"/>
      <c r="BP280" s="109"/>
      <c r="BQ280" s="109"/>
      <c r="BR280" s="109"/>
      <c r="BS280" s="109"/>
      <c r="BT280" s="109"/>
      <c r="BU280" s="109"/>
      <c r="BV280" s="109"/>
      <c r="BW280" s="109"/>
      <c r="BX280" s="109"/>
      <c r="BY280" s="109"/>
      <c r="BZ280" s="109"/>
      <c r="CA280" s="109"/>
      <c r="CB280" s="109"/>
      <c r="CC280" s="109"/>
      <c r="CD280" s="109"/>
      <c r="CE280" s="109"/>
      <c r="CF280" s="109"/>
    </row>
    <row r="281" spans="1:84" s="42" customFormat="1" ht="27" customHeight="1" x14ac:dyDescent="0.2">
      <c r="A281" s="37"/>
      <c r="B281" s="36"/>
      <c r="C281" s="36"/>
      <c r="D281" s="36"/>
      <c r="E281" s="33" t="s">
        <v>244</v>
      </c>
      <c r="F281" s="129">
        <f>SUM(F282:F283)</f>
        <v>50000</v>
      </c>
      <c r="G281" s="129">
        <f>SUM(G282:G283)</f>
        <v>56800</v>
      </c>
      <c r="H281" s="129">
        <f>SUM(H282:H283)</f>
        <v>56560.75</v>
      </c>
      <c r="I281" s="119">
        <f t="shared" si="23"/>
        <v>0.99578785211267606</v>
      </c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  <c r="BO281" s="109"/>
      <c r="BP281" s="109"/>
      <c r="BQ281" s="109"/>
      <c r="BR281" s="109"/>
      <c r="BS281" s="109"/>
      <c r="BT281" s="109"/>
      <c r="BU281" s="109"/>
      <c r="BV281" s="109"/>
      <c r="BW281" s="109"/>
      <c r="BX281" s="109"/>
      <c r="BY281" s="109"/>
      <c r="BZ281" s="109"/>
      <c r="CA281" s="109"/>
      <c r="CB281" s="109"/>
      <c r="CC281" s="109"/>
      <c r="CD281" s="109"/>
      <c r="CE281" s="109"/>
      <c r="CF281" s="109"/>
    </row>
    <row r="282" spans="1:84" s="42" customFormat="1" ht="45" customHeight="1" x14ac:dyDescent="0.2">
      <c r="A282" s="37"/>
      <c r="B282" s="36"/>
      <c r="C282" s="36"/>
      <c r="D282" s="36"/>
      <c r="E282" s="38" t="s">
        <v>245</v>
      </c>
      <c r="F282" s="131">
        <v>50000</v>
      </c>
      <c r="G282" s="132">
        <v>44300</v>
      </c>
      <c r="H282" s="132">
        <v>44297.95</v>
      </c>
      <c r="I282" s="122">
        <f t="shared" si="23"/>
        <v>0.99995372460496612</v>
      </c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109"/>
      <c r="BR282" s="109"/>
      <c r="BS282" s="109"/>
      <c r="BT282" s="109"/>
      <c r="BU282" s="109"/>
      <c r="BV282" s="109"/>
      <c r="BW282" s="109"/>
      <c r="BX282" s="109"/>
      <c r="BY282" s="109"/>
      <c r="BZ282" s="109"/>
      <c r="CA282" s="109"/>
      <c r="CB282" s="109"/>
      <c r="CC282" s="109"/>
      <c r="CD282" s="109"/>
      <c r="CE282" s="109"/>
      <c r="CF282" s="109"/>
    </row>
    <row r="283" spans="1:84" s="42" customFormat="1" ht="35.25" customHeight="1" x14ac:dyDescent="0.2">
      <c r="A283" s="37"/>
      <c r="B283" s="36"/>
      <c r="C283" s="36"/>
      <c r="D283" s="36"/>
      <c r="E283" s="38" t="s">
        <v>246</v>
      </c>
      <c r="F283" s="131"/>
      <c r="G283" s="132">
        <v>12500</v>
      </c>
      <c r="H283" s="132">
        <v>12262.8</v>
      </c>
      <c r="I283" s="122">
        <f t="shared" si="23"/>
        <v>0.9810239999999999</v>
      </c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109"/>
      <c r="BR283" s="109"/>
      <c r="BS283" s="109"/>
      <c r="BT283" s="109"/>
      <c r="BU283" s="109"/>
      <c r="BV283" s="109"/>
      <c r="BW283" s="109"/>
      <c r="BX283" s="109"/>
      <c r="BY283" s="109"/>
      <c r="BZ283" s="109"/>
      <c r="CA283" s="109"/>
      <c r="CB283" s="109"/>
      <c r="CC283" s="109"/>
      <c r="CD283" s="109"/>
      <c r="CE283" s="109"/>
      <c r="CF283" s="109"/>
    </row>
    <row r="284" spans="1:84" s="42" customFormat="1" ht="31.5" customHeight="1" x14ac:dyDescent="0.2">
      <c r="A284" s="37"/>
      <c r="B284" s="36"/>
      <c r="C284" s="36"/>
      <c r="D284" s="36"/>
      <c r="E284" s="51" t="s">
        <v>38</v>
      </c>
      <c r="F284" s="129">
        <f>SUM(F286,F288)</f>
        <v>50000</v>
      </c>
      <c r="G284" s="129">
        <f>SUM(G286,G288)</f>
        <v>20000</v>
      </c>
      <c r="H284" s="129">
        <f>SUM(H286,H288)</f>
        <v>19980</v>
      </c>
      <c r="I284" s="119">
        <f t="shared" si="23"/>
        <v>0.999</v>
      </c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09"/>
      <c r="BR284" s="109"/>
      <c r="BS284" s="109"/>
      <c r="BT284" s="109"/>
      <c r="BU284" s="109"/>
      <c r="BV284" s="109"/>
      <c r="BW284" s="109"/>
      <c r="BX284" s="109"/>
      <c r="BY284" s="109"/>
      <c r="BZ284" s="109"/>
      <c r="CA284" s="109"/>
      <c r="CB284" s="109"/>
      <c r="CC284" s="109"/>
      <c r="CD284" s="109"/>
      <c r="CE284" s="109"/>
      <c r="CF284" s="109"/>
    </row>
    <row r="285" spans="1:84" s="42" customFormat="1" x14ac:dyDescent="0.2">
      <c r="A285" s="37"/>
      <c r="B285" s="36"/>
      <c r="C285" s="36"/>
      <c r="D285" s="36"/>
      <c r="E285" s="40" t="s">
        <v>69</v>
      </c>
      <c r="F285" s="131"/>
      <c r="G285" s="132"/>
      <c r="H285" s="132"/>
      <c r="I285" s="122" t="str">
        <f t="shared" si="23"/>
        <v xml:space="preserve">       </v>
      </c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09"/>
      <c r="BR285" s="109"/>
      <c r="BS285" s="109"/>
      <c r="BT285" s="109"/>
      <c r="BU285" s="109"/>
      <c r="BV285" s="109"/>
      <c r="BW285" s="109"/>
      <c r="BX285" s="109"/>
      <c r="BY285" s="109"/>
      <c r="BZ285" s="109"/>
      <c r="CA285" s="109"/>
      <c r="CB285" s="109"/>
      <c r="CC285" s="109"/>
      <c r="CD285" s="109"/>
      <c r="CE285" s="109"/>
      <c r="CF285" s="109"/>
    </row>
    <row r="286" spans="1:84" s="42" customFormat="1" ht="21.75" customHeight="1" x14ac:dyDescent="0.2">
      <c r="A286" s="37"/>
      <c r="B286" s="36"/>
      <c r="C286" s="36"/>
      <c r="D286" s="36"/>
      <c r="E286" s="33" t="s">
        <v>247</v>
      </c>
      <c r="F286" s="129">
        <f>SUM(F287)</f>
        <v>20000</v>
      </c>
      <c r="G286" s="129">
        <f>SUM(G287)</f>
        <v>20000</v>
      </c>
      <c r="H286" s="129">
        <f>SUM(H287)</f>
        <v>19980</v>
      </c>
      <c r="I286" s="119">
        <f t="shared" si="23"/>
        <v>0.999</v>
      </c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09"/>
      <c r="BR286" s="109"/>
      <c r="BS286" s="109"/>
      <c r="BT286" s="109"/>
      <c r="BU286" s="109"/>
      <c r="BV286" s="109"/>
      <c r="BW286" s="109"/>
      <c r="BX286" s="109"/>
      <c r="BY286" s="109"/>
      <c r="BZ286" s="109"/>
      <c r="CA286" s="109"/>
      <c r="CB286" s="109"/>
      <c r="CC286" s="109"/>
      <c r="CD286" s="109"/>
      <c r="CE286" s="109"/>
      <c r="CF286" s="109"/>
    </row>
    <row r="287" spans="1:84" s="42" customFormat="1" ht="36.75" customHeight="1" x14ac:dyDescent="0.2">
      <c r="A287" s="37"/>
      <c r="B287" s="36"/>
      <c r="C287" s="36"/>
      <c r="D287" s="36"/>
      <c r="E287" s="38" t="s">
        <v>248</v>
      </c>
      <c r="F287" s="131">
        <v>20000</v>
      </c>
      <c r="G287" s="132">
        <v>20000</v>
      </c>
      <c r="H287" s="132">
        <v>19980</v>
      </c>
      <c r="I287" s="122">
        <f t="shared" si="23"/>
        <v>0.999</v>
      </c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  <c r="BP287" s="109"/>
      <c r="BQ287" s="109"/>
      <c r="BR287" s="109"/>
      <c r="BS287" s="109"/>
      <c r="BT287" s="109"/>
      <c r="BU287" s="109"/>
      <c r="BV287" s="109"/>
      <c r="BW287" s="109"/>
      <c r="BX287" s="109"/>
      <c r="BY287" s="109"/>
      <c r="BZ287" s="109"/>
      <c r="CA287" s="109"/>
      <c r="CB287" s="109"/>
      <c r="CC287" s="109"/>
      <c r="CD287" s="109"/>
      <c r="CE287" s="109"/>
      <c r="CF287" s="109"/>
    </row>
    <row r="288" spans="1:84" s="42" customFormat="1" ht="23.25" customHeight="1" x14ac:dyDescent="0.2">
      <c r="A288" s="37"/>
      <c r="B288" s="36"/>
      <c r="C288" s="36"/>
      <c r="D288" s="36"/>
      <c r="E288" s="33" t="s">
        <v>249</v>
      </c>
      <c r="F288" s="133">
        <f>SUM(F289)</f>
        <v>30000</v>
      </c>
      <c r="G288" s="133">
        <f>SUM(G289)</f>
        <v>0</v>
      </c>
      <c r="H288" s="133">
        <f>SUM(H289)</f>
        <v>0</v>
      </c>
      <c r="I288" s="122" t="str">
        <f t="shared" si="23"/>
        <v xml:space="preserve">       </v>
      </c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  <c r="BO288" s="109"/>
      <c r="BP288" s="109"/>
      <c r="BQ288" s="109"/>
      <c r="BR288" s="109"/>
      <c r="BS288" s="109"/>
      <c r="BT288" s="109"/>
      <c r="BU288" s="109"/>
      <c r="BV288" s="109"/>
      <c r="BW288" s="109"/>
      <c r="BX288" s="109"/>
      <c r="BY288" s="109"/>
      <c r="BZ288" s="109"/>
      <c r="CA288" s="109"/>
      <c r="CB288" s="109"/>
      <c r="CC288" s="109"/>
      <c r="CD288" s="109"/>
      <c r="CE288" s="109"/>
      <c r="CF288" s="109"/>
    </row>
    <row r="289" spans="1:84" s="42" customFormat="1" ht="34.5" customHeight="1" x14ac:dyDescent="0.2">
      <c r="A289" s="37"/>
      <c r="B289" s="36"/>
      <c r="C289" s="36"/>
      <c r="D289" s="36"/>
      <c r="E289" s="38" t="s">
        <v>250</v>
      </c>
      <c r="F289" s="131">
        <v>30000</v>
      </c>
      <c r="G289" s="131"/>
      <c r="H289" s="132"/>
      <c r="I289" s="122" t="str">
        <f t="shared" si="23"/>
        <v xml:space="preserve">       </v>
      </c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  <c r="BX289" s="109"/>
      <c r="BY289" s="109"/>
      <c r="BZ289" s="109"/>
      <c r="CA289" s="109"/>
      <c r="CB289" s="109"/>
      <c r="CC289" s="109"/>
      <c r="CD289" s="109"/>
      <c r="CE289" s="109"/>
      <c r="CF289" s="109"/>
    </row>
    <row r="290" spans="1:84" s="42" customFormat="1" ht="37.5" customHeight="1" x14ac:dyDescent="0.2">
      <c r="A290" s="95"/>
      <c r="B290" s="96"/>
      <c r="C290" s="96"/>
      <c r="D290" s="96"/>
      <c r="E290" s="98" t="s">
        <v>167</v>
      </c>
      <c r="F290" s="12">
        <f>SUM(F291,)</f>
        <v>321100</v>
      </c>
      <c r="G290" s="12">
        <f>SUM(G291,)</f>
        <v>475881.8</v>
      </c>
      <c r="H290" s="12">
        <f>SUM(H291,)</f>
        <v>440352.63</v>
      </c>
      <c r="I290" s="119">
        <f t="shared" si="23"/>
        <v>0.92534034711981006</v>
      </c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109"/>
      <c r="BR290" s="109"/>
      <c r="BS290" s="109"/>
      <c r="BT290" s="109"/>
      <c r="BU290" s="109"/>
      <c r="BV290" s="109"/>
      <c r="BW290" s="109"/>
      <c r="BX290" s="109"/>
      <c r="BY290" s="109"/>
      <c r="BZ290" s="109"/>
      <c r="CA290" s="109"/>
      <c r="CB290" s="109"/>
      <c r="CC290" s="109"/>
      <c r="CD290" s="109"/>
      <c r="CE290" s="109"/>
      <c r="CF290" s="109"/>
    </row>
    <row r="291" spans="1:84" s="42" customFormat="1" ht="38.25" customHeight="1" x14ac:dyDescent="0.2">
      <c r="A291" s="95"/>
      <c r="B291" s="96"/>
      <c r="C291" s="96"/>
      <c r="D291" s="96"/>
      <c r="E291" s="52" t="s">
        <v>39</v>
      </c>
      <c r="F291" s="12">
        <f>SUM(F293,F294,F296,F299,F301,F303,F305,F306,F307)+F308</f>
        <v>321100</v>
      </c>
      <c r="G291" s="12">
        <f>SUM(G293,G294,G296,G299,G301,G303,G305,G306,G307)+G308</f>
        <v>475881.8</v>
      </c>
      <c r="H291" s="12">
        <f>SUM(H293,H294,H296,H299,H301,H303,H305,H306,H307)+H308</f>
        <v>440352.63</v>
      </c>
      <c r="I291" s="119">
        <f t="shared" si="23"/>
        <v>0.92534034711981006</v>
      </c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09"/>
      <c r="BQ291" s="109"/>
      <c r="BR291" s="109"/>
      <c r="BS291" s="109"/>
      <c r="BT291" s="109"/>
      <c r="BU291" s="109"/>
      <c r="BV291" s="109"/>
      <c r="BW291" s="109"/>
      <c r="BX291" s="109"/>
      <c r="BY291" s="109"/>
      <c r="BZ291" s="109"/>
      <c r="CA291" s="109"/>
      <c r="CB291" s="109"/>
      <c r="CC291" s="109"/>
      <c r="CD291" s="109"/>
      <c r="CE291" s="109"/>
      <c r="CF291" s="109"/>
    </row>
    <row r="292" spans="1:84" s="42" customFormat="1" ht="17.25" customHeight="1" x14ac:dyDescent="0.2">
      <c r="A292" s="37"/>
      <c r="B292" s="36"/>
      <c r="C292" s="36"/>
      <c r="D292" s="36"/>
      <c r="E292" s="60" t="s">
        <v>168</v>
      </c>
      <c r="F292" s="129"/>
      <c r="G292" s="132"/>
      <c r="H292" s="132"/>
      <c r="I292" s="122" t="str">
        <f t="shared" si="23"/>
        <v xml:space="preserve">       </v>
      </c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09"/>
      <c r="BQ292" s="109"/>
      <c r="BR292" s="109"/>
      <c r="BS292" s="109"/>
      <c r="BT292" s="109"/>
      <c r="BU292" s="109"/>
      <c r="BV292" s="109"/>
      <c r="BW292" s="109"/>
      <c r="BX292" s="109"/>
      <c r="BY292" s="109"/>
      <c r="BZ292" s="109"/>
      <c r="CA292" s="109"/>
      <c r="CB292" s="109"/>
      <c r="CC292" s="109"/>
      <c r="CD292" s="109"/>
      <c r="CE292" s="109"/>
      <c r="CF292" s="109"/>
    </row>
    <row r="293" spans="1:84" s="42" customFormat="1" ht="57" customHeight="1" x14ac:dyDescent="0.2">
      <c r="A293" s="37"/>
      <c r="B293" s="36"/>
      <c r="C293" s="36"/>
      <c r="D293" s="36"/>
      <c r="E293" s="20" t="s">
        <v>260</v>
      </c>
      <c r="F293" s="129"/>
      <c r="G293" s="133">
        <v>40000</v>
      </c>
      <c r="H293" s="133">
        <v>39982.01</v>
      </c>
      <c r="I293" s="119">
        <f t="shared" si="23"/>
        <v>0.99955025000000008</v>
      </c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  <c r="BO293" s="109"/>
      <c r="BP293" s="109"/>
      <c r="BQ293" s="109"/>
      <c r="BR293" s="109"/>
      <c r="BS293" s="109"/>
      <c r="BT293" s="109"/>
      <c r="BU293" s="109"/>
      <c r="BV293" s="109"/>
      <c r="BW293" s="109"/>
      <c r="BX293" s="109"/>
      <c r="BY293" s="109"/>
      <c r="BZ293" s="109"/>
      <c r="CA293" s="109"/>
      <c r="CB293" s="109"/>
      <c r="CC293" s="109"/>
      <c r="CD293" s="109"/>
      <c r="CE293" s="109"/>
      <c r="CF293" s="109"/>
    </row>
    <row r="294" spans="1:84" s="42" customFormat="1" ht="24" customHeight="1" x14ac:dyDescent="0.2">
      <c r="A294" s="37"/>
      <c r="B294" s="36"/>
      <c r="C294" s="36"/>
      <c r="D294" s="36"/>
      <c r="E294" s="33" t="s">
        <v>251</v>
      </c>
      <c r="F294" s="129">
        <f>SUM(F295)</f>
        <v>80000</v>
      </c>
      <c r="G294" s="129">
        <f>SUM(G295)</f>
        <v>80000</v>
      </c>
      <c r="H294" s="129">
        <f>SUM(H295)</f>
        <v>79802.399999999994</v>
      </c>
      <c r="I294" s="119">
        <f t="shared" si="23"/>
        <v>0.99752999999999992</v>
      </c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  <c r="BO294" s="109"/>
      <c r="BP294" s="109"/>
      <c r="BQ294" s="109"/>
      <c r="BR294" s="109"/>
      <c r="BS294" s="109"/>
      <c r="BT294" s="109"/>
      <c r="BU294" s="109"/>
      <c r="BV294" s="109"/>
      <c r="BW294" s="109"/>
      <c r="BX294" s="109"/>
      <c r="BY294" s="109"/>
      <c r="BZ294" s="109"/>
      <c r="CA294" s="109"/>
      <c r="CB294" s="109"/>
      <c r="CC294" s="109"/>
      <c r="CD294" s="109"/>
      <c r="CE294" s="109"/>
      <c r="CF294" s="109"/>
    </row>
    <row r="295" spans="1:84" s="42" customFormat="1" ht="27.75" customHeight="1" x14ac:dyDescent="0.2">
      <c r="A295" s="37"/>
      <c r="B295" s="36"/>
      <c r="C295" s="36"/>
      <c r="D295" s="36"/>
      <c r="E295" s="38" t="s">
        <v>252</v>
      </c>
      <c r="F295" s="131">
        <v>80000</v>
      </c>
      <c r="G295" s="132">
        <v>80000</v>
      </c>
      <c r="H295" s="132">
        <v>79802.399999999994</v>
      </c>
      <c r="I295" s="122">
        <f t="shared" si="23"/>
        <v>0.99752999999999992</v>
      </c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09"/>
      <c r="BS295" s="109"/>
      <c r="BT295" s="109"/>
      <c r="BU295" s="109"/>
      <c r="BV295" s="109"/>
      <c r="BW295" s="109"/>
      <c r="BX295" s="109"/>
      <c r="BY295" s="109"/>
      <c r="BZ295" s="109"/>
      <c r="CA295" s="109"/>
      <c r="CB295" s="109"/>
      <c r="CC295" s="109"/>
      <c r="CD295" s="109"/>
      <c r="CE295" s="109"/>
      <c r="CF295" s="109"/>
    </row>
    <row r="296" spans="1:84" s="42" customFormat="1" ht="17.25" customHeight="1" x14ac:dyDescent="0.2">
      <c r="A296" s="37"/>
      <c r="B296" s="36"/>
      <c r="C296" s="36"/>
      <c r="D296" s="36"/>
      <c r="E296" s="33" t="s">
        <v>253</v>
      </c>
      <c r="F296" s="129">
        <f>SUM(F297:F298)</f>
        <v>22000</v>
      </c>
      <c r="G296" s="129">
        <f>SUM(G297:G298)</f>
        <v>22000</v>
      </c>
      <c r="H296" s="129">
        <f>SUM(H297:H298)</f>
        <v>17813.23</v>
      </c>
      <c r="I296" s="119">
        <f t="shared" si="23"/>
        <v>0.80969227272727273</v>
      </c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  <c r="BO296" s="109"/>
      <c r="BP296" s="109"/>
      <c r="BQ296" s="109"/>
      <c r="BR296" s="109"/>
      <c r="BS296" s="109"/>
      <c r="BT296" s="109"/>
      <c r="BU296" s="109"/>
      <c r="BV296" s="109"/>
      <c r="BW296" s="109"/>
      <c r="BX296" s="109"/>
      <c r="BY296" s="109"/>
      <c r="BZ296" s="109"/>
      <c r="CA296" s="109"/>
      <c r="CB296" s="109"/>
      <c r="CC296" s="109"/>
      <c r="CD296" s="109"/>
      <c r="CE296" s="109"/>
      <c r="CF296" s="109"/>
    </row>
    <row r="297" spans="1:84" s="42" customFormat="1" ht="23.25" customHeight="1" x14ac:dyDescent="0.2">
      <c r="A297" s="37"/>
      <c r="B297" s="36"/>
      <c r="C297" s="36"/>
      <c r="D297" s="36"/>
      <c r="E297" s="38" t="s">
        <v>254</v>
      </c>
      <c r="F297" s="131">
        <v>15000</v>
      </c>
      <c r="G297" s="132">
        <v>15000</v>
      </c>
      <c r="H297" s="132">
        <v>12704.4</v>
      </c>
      <c r="I297" s="122">
        <f t="shared" si="23"/>
        <v>0.84695999999999994</v>
      </c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09"/>
      <c r="BQ297" s="109"/>
      <c r="BR297" s="109"/>
      <c r="BS297" s="109"/>
      <c r="BT297" s="109"/>
      <c r="BU297" s="109"/>
      <c r="BV297" s="109"/>
      <c r="BW297" s="109"/>
      <c r="BX297" s="109"/>
      <c r="BY297" s="109"/>
      <c r="BZ297" s="109"/>
      <c r="CA297" s="109"/>
      <c r="CB297" s="109"/>
      <c r="CC297" s="109"/>
      <c r="CD297" s="109"/>
      <c r="CE297" s="109"/>
      <c r="CF297" s="109"/>
    </row>
    <row r="298" spans="1:84" s="42" customFormat="1" ht="35.25" customHeight="1" x14ac:dyDescent="0.2">
      <c r="A298" s="37"/>
      <c r="B298" s="36"/>
      <c r="C298" s="36"/>
      <c r="D298" s="36"/>
      <c r="E298" s="38" t="s">
        <v>255</v>
      </c>
      <c r="F298" s="131">
        <v>7000</v>
      </c>
      <c r="G298" s="132">
        <v>7000</v>
      </c>
      <c r="H298" s="132">
        <v>5108.83</v>
      </c>
      <c r="I298" s="122">
        <f t="shared" si="23"/>
        <v>0.72983285714285717</v>
      </c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09"/>
      <c r="BO298" s="109"/>
      <c r="BP298" s="109"/>
      <c r="BQ298" s="109"/>
      <c r="BR298" s="109"/>
      <c r="BS298" s="109"/>
      <c r="BT298" s="109"/>
      <c r="BU298" s="109"/>
      <c r="BV298" s="109"/>
      <c r="BW298" s="109"/>
      <c r="BX298" s="109"/>
      <c r="BY298" s="109"/>
      <c r="BZ298" s="109"/>
      <c r="CA298" s="109"/>
      <c r="CB298" s="109"/>
      <c r="CC298" s="109"/>
      <c r="CD298" s="109"/>
      <c r="CE298" s="109"/>
      <c r="CF298" s="109"/>
    </row>
    <row r="299" spans="1:84" s="42" customFormat="1" ht="22.5" customHeight="1" x14ac:dyDescent="0.2">
      <c r="A299" s="37"/>
      <c r="B299" s="36"/>
      <c r="C299" s="36"/>
      <c r="D299" s="36"/>
      <c r="E299" s="33" t="s">
        <v>256</v>
      </c>
      <c r="F299" s="129">
        <f>SUM(F300)</f>
        <v>80000</v>
      </c>
      <c r="G299" s="129">
        <f>SUM(G300)</f>
        <v>80000</v>
      </c>
      <c r="H299" s="129">
        <f>SUM(H300)</f>
        <v>70938.53</v>
      </c>
      <c r="I299" s="119">
        <f t="shared" si="23"/>
        <v>0.88673162500000002</v>
      </c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09"/>
      <c r="BO299" s="109"/>
      <c r="BP299" s="109"/>
      <c r="BQ299" s="109"/>
      <c r="BR299" s="109"/>
      <c r="BS299" s="109"/>
      <c r="BT299" s="109"/>
      <c r="BU299" s="109"/>
      <c r="BV299" s="109"/>
      <c r="BW299" s="109"/>
      <c r="BX299" s="109"/>
      <c r="BY299" s="109"/>
      <c r="BZ299" s="109"/>
      <c r="CA299" s="109"/>
      <c r="CB299" s="109"/>
      <c r="CC299" s="109"/>
      <c r="CD299" s="109"/>
      <c r="CE299" s="109"/>
      <c r="CF299" s="109"/>
    </row>
    <row r="300" spans="1:84" s="42" customFormat="1" ht="32.25" customHeight="1" x14ac:dyDescent="0.2">
      <c r="A300" s="37"/>
      <c r="B300" s="36"/>
      <c r="C300" s="36"/>
      <c r="D300" s="36"/>
      <c r="E300" s="38" t="s">
        <v>257</v>
      </c>
      <c r="F300" s="131">
        <v>80000</v>
      </c>
      <c r="G300" s="131">
        <v>80000</v>
      </c>
      <c r="H300" s="132">
        <v>70938.53</v>
      </c>
      <c r="I300" s="122">
        <f t="shared" si="23"/>
        <v>0.88673162500000002</v>
      </c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  <c r="BO300" s="109"/>
      <c r="BP300" s="109"/>
      <c r="BQ300" s="109"/>
      <c r="BR300" s="109"/>
      <c r="BS300" s="109"/>
      <c r="BT300" s="109"/>
      <c r="BU300" s="109"/>
      <c r="BV300" s="109"/>
      <c r="BW300" s="109"/>
      <c r="BX300" s="109"/>
      <c r="BY300" s="109"/>
      <c r="BZ300" s="109"/>
      <c r="CA300" s="109"/>
      <c r="CB300" s="109"/>
      <c r="CC300" s="109"/>
      <c r="CD300" s="109"/>
      <c r="CE300" s="109"/>
      <c r="CF300" s="109"/>
    </row>
    <row r="301" spans="1:84" s="42" customFormat="1" ht="17.25" customHeight="1" x14ac:dyDescent="0.2">
      <c r="A301" s="37"/>
      <c r="B301" s="36"/>
      <c r="C301" s="36"/>
      <c r="D301" s="36"/>
      <c r="E301" s="33" t="s">
        <v>258</v>
      </c>
      <c r="F301" s="129">
        <f>SUM(F302)</f>
        <v>20000</v>
      </c>
      <c r="G301" s="129">
        <f>SUM(G302)</f>
        <v>20000</v>
      </c>
      <c r="H301" s="129">
        <f>SUM(H302)</f>
        <v>19114.71</v>
      </c>
      <c r="I301" s="119">
        <f t="shared" si="23"/>
        <v>0.95573549999999996</v>
      </c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  <c r="BO301" s="109"/>
      <c r="BP301" s="109"/>
      <c r="BQ301" s="109"/>
      <c r="BR301" s="109"/>
      <c r="BS301" s="109"/>
      <c r="BT301" s="109"/>
      <c r="BU301" s="109"/>
      <c r="BV301" s="109"/>
      <c r="BW301" s="109"/>
      <c r="BX301" s="109"/>
      <c r="BY301" s="109"/>
      <c r="BZ301" s="109"/>
      <c r="CA301" s="109"/>
      <c r="CB301" s="109"/>
      <c r="CC301" s="109"/>
      <c r="CD301" s="109"/>
      <c r="CE301" s="109"/>
      <c r="CF301" s="109"/>
    </row>
    <row r="302" spans="1:84" s="42" customFormat="1" ht="23.25" customHeight="1" x14ac:dyDescent="0.2">
      <c r="A302" s="37"/>
      <c r="B302" s="36"/>
      <c r="C302" s="36"/>
      <c r="D302" s="36"/>
      <c r="E302" s="38" t="s">
        <v>259</v>
      </c>
      <c r="F302" s="129">
        <v>20000</v>
      </c>
      <c r="G302" s="129">
        <v>20000</v>
      </c>
      <c r="H302" s="132">
        <v>19114.71</v>
      </c>
      <c r="I302" s="122">
        <f t="shared" si="23"/>
        <v>0.95573549999999996</v>
      </c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  <c r="BO302" s="109"/>
      <c r="BP302" s="109"/>
      <c r="BQ302" s="109"/>
      <c r="BR302" s="109"/>
      <c r="BS302" s="109"/>
      <c r="BT302" s="109"/>
      <c r="BU302" s="109"/>
      <c r="BV302" s="109"/>
      <c r="BW302" s="109"/>
      <c r="BX302" s="109"/>
      <c r="BY302" s="109"/>
      <c r="BZ302" s="109"/>
      <c r="CA302" s="109"/>
      <c r="CB302" s="109"/>
      <c r="CC302" s="109"/>
      <c r="CD302" s="109"/>
      <c r="CE302" s="109"/>
      <c r="CF302" s="109"/>
    </row>
    <row r="303" spans="1:84" s="42" customFormat="1" ht="23.25" customHeight="1" x14ac:dyDescent="0.2">
      <c r="A303" s="37"/>
      <c r="B303" s="36"/>
      <c r="C303" s="36"/>
      <c r="D303" s="36"/>
      <c r="E303" s="33" t="s">
        <v>169</v>
      </c>
      <c r="F303" s="129">
        <f>SUM(F304)</f>
        <v>119100</v>
      </c>
      <c r="G303" s="129">
        <f>SUM(G304)</f>
        <v>119100</v>
      </c>
      <c r="H303" s="129">
        <f>SUM(H304)</f>
        <v>118881.17</v>
      </c>
      <c r="I303" s="119">
        <f t="shared" si="23"/>
        <v>0.99816263643996639</v>
      </c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  <c r="BO303" s="109"/>
      <c r="BP303" s="109"/>
      <c r="BQ303" s="109"/>
      <c r="BR303" s="109"/>
      <c r="BS303" s="109"/>
      <c r="BT303" s="109"/>
      <c r="BU303" s="109"/>
      <c r="BV303" s="109"/>
      <c r="BW303" s="109"/>
      <c r="BX303" s="109"/>
      <c r="BY303" s="109"/>
      <c r="BZ303" s="109"/>
      <c r="CA303" s="109"/>
      <c r="CB303" s="109"/>
      <c r="CC303" s="109"/>
      <c r="CD303" s="109"/>
      <c r="CE303" s="109"/>
      <c r="CF303" s="109"/>
    </row>
    <row r="304" spans="1:84" s="42" customFormat="1" ht="24.75" customHeight="1" x14ac:dyDescent="0.2">
      <c r="A304" s="37"/>
      <c r="B304" s="36"/>
      <c r="C304" s="36"/>
      <c r="D304" s="36"/>
      <c r="E304" s="38" t="s">
        <v>170</v>
      </c>
      <c r="F304" s="131">
        <v>119100</v>
      </c>
      <c r="G304" s="132">
        <v>119100</v>
      </c>
      <c r="H304" s="132">
        <v>118881.17</v>
      </c>
      <c r="I304" s="122">
        <f t="shared" si="23"/>
        <v>0.99816263643996639</v>
      </c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  <c r="BO304" s="109"/>
      <c r="BP304" s="109"/>
      <c r="BQ304" s="109"/>
      <c r="BR304" s="109"/>
      <c r="BS304" s="109"/>
      <c r="BT304" s="109"/>
      <c r="BU304" s="109"/>
      <c r="BV304" s="109"/>
      <c r="BW304" s="109"/>
      <c r="BX304" s="109"/>
      <c r="BY304" s="109"/>
      <c r="BZ304" s="109"/>
      <c r="CA304" s="109"/>
      <c r="CB304" s="109"/>
      <c r="CC304" s="109"/>
      <c r="CD304" s="109"/>
      <c r="CE304" s="109"/>
      <c r="CF304" s="109"/>
    </row>
    <row r="305" spans="1:84" s="42" customFormat="1" ht="39.75" customHeight="1" x14ac:dyDescent="0.2">
      <c r="A305" s="37"/>
      <c r="B305" s="36"/>
      <c r="C305" s="36"/>
      <c r="D305" s="36"/>
      <c r="E305" s="33" t="s">
        <v>261</v>
      </c>
      <c r="F305" s="129"/>
      <c r="G305" s="133">
        <v>15000</v>
      </c>
      <c r="H305" s="133">
        <v>3702</v>
      </c>
      <c r="I305" s="119">
        <f t="shared" si="23"/>
        <v>0.24679999999999999</v>
      </c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  <c r="BK305" s="109"/>
      <c r="BL305" s="109"/>
      <c r="BM305" s="109"/>
      <c r="BN305" s="109"/>
      <c r="BO305" s="109"/>
      <c r="BP305" s="109"/>
      <c r="BQ305" s="109"/>
      <c r="BR305" s="109"/>
      <c r="BS305" s="109"/>
      <c r="BT305" s="109"/>
      <c r="BU305" s="109"/>
      <c r="BV305" s="109"/>
      <c r="BW305" s="109"/>
      <c r="BX305" s="109"/>
      <c r="BY305" s="109"/>
      <c r="BZ305" s="109"/>
      <c r="CA305" s="109"/>
      <c r="CB305" s="109"/>
      <c r="CC305" s="109"/>
      <c r="CD305" s="109"/>
      <c r="CE305" s="109"/>
      <c r="CF305" s="109"/>
    </row>
    <row r="306" spans="1:84" s="42" customFormat="1" ht="51" customHeight="1" x14ac:dyDescent="0.2">
      <c r="A306" s="37"/>
      <c r="B306" s="36"/>
      <c r="C306" s="36"/>
      <c r="D306" s="36"/>
      <c r="E306" s="33" t="s">
        <v>262</v>
      </c>
      <c r="F306" s="129"/>
      <c r="G306" s="133">
        <v>2500</v>
      </c>
      <c r="H306" s="133">
        <v>2369.9899999999998</v>
      </c>
      <c r="I306" s="119">
        <f t="shared" si="23"/>
        <v>0.94799599999999995</v>
      </c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09"/>
      <c r="BS306" s="109"/>
      <c r="BT306" s="109"/>
      <c r="BU306" s="109"/>
      <c r="BV306" s="109"/>
      <c r="BW306" s="109"/>
      <c r="BX306" s="109"/>
      <c r="BY306" s="109"/>
      <c r="BZ306" s="109"/>
      <c r="CA306" s="109"/>
      <c r="CB306" s="109"/>
      <c r="CC306" s="109"/>
      <c r="CD306" s="109"/>
      <c r="CE306" s="109"/>
      <c r="CF306" s="109"/>
    </row>
    <row r="307" spans="1:84" s="42" customFormat="1" ht="36" customHeight="1" x14ac:dyDescent="0.2">
      <c r="A307" s="37"/>
      <c r="B307" s="36"/>
      <c r="C307" s="36"/>
      <c r="D307" s="36"/>
      <c r="E307" s="33" t="s">
        <v>263</v>
      </c>
      <c r="F307" s="129"/>
      <c r="G307" s="133">
        <v>72000</v>
      </c>
      <c r="H307" s="133">
        <v>70444.710000000006</v>
      </c>
      <c r="I307" s="119">
        <f t="shared" si="23"/>
        <v>0.97839875000000009</v>
      </c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  <c r="BN307" s="109"/>
      <c r="BO307" s="109"/>
      <c r="BP307" s="109"/>
      <c r="BQ307" s="109"/>
      <c r="BR307" s="109"/>
      <c r="BS307" s="109"/>
      <c r="BT307" s="109"/>
      <c r="BU307" s="109"/>
      <c r="BV307" s="109"/>
      <c r="BW307" s="109"/>
      <c r="BX307" s="109"/>
      <c r="BY307" s="109"/>
      <c r="BZ307" s="109"/>
      <c r="CA307" s="109"/>
      <c r="CB307" s="109"/>
      <c r="CC307" s="109"/>
      <c r="CD307" s="109"/>
      <c r="CE307" s="109"/>
      <c r="CF307" s="109"/>
    </row>
    <row r="308" spans="1:84" s="42" customFormat="1" ht="43.5" customHeight="1" x14ac:dyDescent="0.2">
      <c r="A308" s="37"/>
      <c r="B308" s="36"/>
      <c r="C308" s="36"/>
      <c r="D308" s="36"/>
      <c r="E308" s="33" t="s">
        <v>264</v>
      </c>
      <c r="F308" s="129"/>
      <c r="G308" s="133">
        <v>25281.8</v>
      </c>
      <c r="H308" s="133">
        <v>17303.88</v>
      </c>
      <c r="I308" s="119">
        <f t="shared" si="23"/>
        <v>0.6844401901763324</v>
      </c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  <c r="BO308" s="109"/>
      <c r="BP308" s="109"/>
      <c r="BQ308" s="109"/>
      <c r="BR308" s="109"/>
      <c r="BS308" s="109"/>
      <c r="BT308" s="109"/>
      <c r="BU308" s="109"/>
      <c r="BV308" s="109"/>
      <c r="BW308" s="109"/>
      <c r="BX308" s="109"/>
      <c r="BY308" s="109"/>
      <c r="BZ308" s="109"/>
      <c r="CA308" s="109"/>
      <c r="CB308" s="109"/>
      <c r="CC308" s="109"/>
      <c r="CD308" s="109"/>
      <c r="CE308" s="109"/>
      <c r="CF308" s="109"/>
    </row>
    <row r="309" spans="1:84" s="42" customFormat="1" ht="28.5" x14ac:dyDescent="0.2">
      <c r="A309" s="95"/>
      <c r="B309" s="96"/>
      <c r="C309" s="96"/>
      <c r="D309" s="96"/>
      <c r="E309" s="99" t="s">
        <v>171</v>
      </c>
      <c r="F309" s="12">
        <f>SUM(F310)</f>
        <v>1199600</v>
      </c>
      <c r="G309" s="12">
        <f>SUM(G310)</f>
        <v>1155058</v>
      </c>
      <c r="H309" s="12">
        <f>SUM(H310)</f>
        <v>1147624.48</v>
      </c>
      <c r="I309" s="119">
        <f t="shared" si="23"/>
        <v>0.99356437512228823</v>
      </c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  <c r="BO309" s="109"/>
      <c r="BP309" s="109"/>
      <c r="BQ309" s="109"/>
      <c r="BR309" s="109"/>
      <c r="BS309" s="109"/>
      <c r="BT309" s="109"/>
      <c r="BU309" s="109"/>
      <c r="BV309" s="109"/>
      <c r="BW309" s="109"/>
      <c r="BX309" s="109"/>
      <c r="BY309" s="109"/>
      <c r="BZ309" s="109"/>
      <c r="CA309" s="109"/>
      <c r="CB309" s="109"/>
      <c r="CC309" s="109"/>
      <c r="CD309" s="109"/>
      <c r="CE309" s="109"/>
      <c r="CF309" s="109"/>
    </row>
    <row r="310" spans="1:84" s="42" customFormat="1" ht="40.5" customHeight="1" x14ac:dyDescent="0.2">
      <c r="A310" s="37"/>
      <c r="B310" s="36"/>
      <c r="C310" s="36"/>
      <c r="D310" s="36"/>
      <c r="E310" s="52" t="s">
        <v>39</v>
      </c>
      <c r="F310" s="129">
        <f>SUM(F312:F326)</f>
        <v>1199600</v>
      </c>
      <c r="G310" s="129">
        <f>SUM(G312:G326)</f>
        <v>1155058</v>
      </c>
      <c r="H310" s="129">
        <f>SUM(H312:H326)</f>
        <v>1147624.48</v>
      </c>
      <c r="I310" s="119">
        <f t="shared" si="23"/>
        <v>0.99356437512228823</v>
      </c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  <c r="BO310" s="109"/>
      <c r="BP310" s="109"/>
      <c r="BQ310" s="109"/>
      <c r="BR310" s="109"/>
      <c r="BS310" s="109"/>
      <c r="BT310" s="109"/>
      <c r="BU310" s="109"/>
      <c r="BV310" s="109"/>
      <c r="BW310" s="109"/>
      <c r="BX310" s="109"/>
      <c r="BY310" s="109"/>
      <c r="BZ310" s="109"/>
      <c r="CA310" s="109"/>
      <c r="CB310" s="109"/>
      <c r="CC310" s="109"/>
      <c r="CD310" s="109"/>
      <c r="CE310" s="109"/>
      <c r="CF310" s="109"/>
    </row>
    <row r="311" spans="1:84" s="42" customFormat="1" x14ac:dyDescent="0.2">
      <c r="A311" s="37"/>
      <c r="B311" s="36"/>
      <c r="C311" s="36"/>
      <c r="D311" s="36"/>
      <c r="E311" s="60" t="s">
        <v>168</v>
      </c>
      <c r="F311" s="131"/>
      <c r="G311" s="132"/>
      <c r="H311" s="132"/>
      <c r="I311" s="122" t="str">
        <f t="shared" si="23"/>
        <v xml:space="preserve">       </v>
      </c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  <c r="BK311" s="109"/>
      <c r="BL311" s="109"/>
      <c r="BM311" s="109"/>
      <c r="BN311" s="109"/>
      <c r="BO311" s="109"/>
      <c r="BP311" s="109"/>
      <c r="BQ311" s="109"/>
      <c r="BR311" s="109"/>
      <c r="BS311" s="109"/>
      <c r="BT311" s="109"/>
      <c r="BU311" s="109"/>
      <c r="BV311" s="109"/>
      <c r="BW311" s="109"/>
      <c r="BX311" s="109"/>
      <c r="BY311" s="109"/>
      <c r="BZ311" s="109"/>
      <c r="CA311" s="109"/>
      <c r="CB311" s="109"/>
      <c r="CC311" s="109"/>
      <c r="CD311" s="109"/>
      <c r="CE311" s="109"/>
      <c r="CF311" s="109"/>
    </row>
    <row r="312" spans="1:84" s="42" customFormat="1" ht="24" customHeight="1" x14ac:dyDescent="0.2">
      <c r="A312" s="37"/>
      <c r="B312" s="36"/>
      <c r="C312" s="36"/>
      <c r="D312" s="36"/>
      <c r="E312" s="38" t="s">
        <v>265</v>
      </c>
      <c r="F312" s="131">
        <v>140000</v>
      </c>
      <c r="G312" s="131">
        <v>136000</v>
      </c>
      <c r="H312" s="132">
        <v>135218.15</v>
      </c>
      <c r="I312" s="122">
        <f t="shared" si="23"/>
        <v>0.99425110294117647</v>
      </c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  <c r="BI312" s="109"/>
      <c r="BJ312" s="109"/>
      <c r="BK312" s="109"/>
      <c r="BL312" s="109"/>
      <c r="BM312" s="109"/>
      <c r="BN312" s="109"/>
      <c r="BO312" s="109"/>
      <c r="BP312" s="109"/>
      <c r="BQ312" s="109"/>
      <c r="BR312" s="109"/>
      <c r="BS312" s="109"/>
      <c r="BT312" s="109"/>
      <c r="BU312" s="109"/>
      <c r="BV312" s="109"/>
      <c r="BW312" s="109"/>
      <c r="BX312" s="109"/>
      <c r="BY312" s="109"/>
      <c r="BZ312" s="109"/>
      <c r="CA312" s="109"/>
      <c r="CB312" s="109"/>
      <c r="CC312" s="109"/>
      <c r="CD312" s="109"/>
      <c r="CE312" s="109"/>
      <c r="CF312" s="109"/>
    </row>
    <row r="313" spans="1:84" s="42" customFormat="1" ht="21" customHeight="1" x14ac:dyDescent="0.2">
      <c r="A313" s="37"/>
      <c r="B313" s="36"/>
      <c r="C313" s="36"/>
      <c r="D313" s="36"/>
      <c r="E313" s="38" t="s">
        <v>266</v>
      </c>
      <c r="F313" s="131">
        <v>141000</v>
      </c>
      <c r="G313" s="132">
        <v>136600</v>
      </c>
      <c r="H313" s="132">
        <v>136586.72</v>
      </c>
      <c r="I313" s="122">
        <f t="shared" si="23"/>
        <v>0.9999027818448023</v>
      </c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  <c r="BO313" s="109"/>
      <c r="BP313" s="109"/>
      <c r="BQ313" s="109"/>
      <c r="BR313" s="109"/>
      <c r="BS313" s="109"/>
      <c r="BT313" s="109"/>
      <c r="BU313" s="109"/>
      <c r="BV313" s="109"/>
      <c r="BW313" s="109"/>
      <c r="BX313" s="109"/>
      <c r="BY313" s="109"/>
      <c r="BZ313" s="109"/>
      <c r="CA313" s="109"/>
      <c r="CB313" s="109"/>
      <c r="CC313" s="109"/>
      <c r="CD313" s="109"/>
      <c r="CE313" s="109"/>
      <c r="CF313" s="109"/>
    </row>
    <row r="314" spans="1:84" s="42" customFormat="1" ht="24.75" customHeight="1" x14ac:dyDescent="0.2">
      <c r="A314" s="37"/>
      <c r="B314" s="36"/>
      <c r="C314" s="36"/>
      <c r="D314" s="36"/>
      <c r="E314" s="41" t="s">
        <v>172</v>
      </c>
      <c r="F314" s="131">
        <v>156100</v>
      </c>
      <c r="G314" s="132">
        <v>156100</v>
      </c>
      <c r="H314" s="132">
        <v>154742.78</v>
      </c>
      <c r="I314" s="122">
        <f t="shared" si="23"/>
        <v>0.99130544522741837</v>
      </c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109"/>
      <c r="BR314" s="109"/>
      <c r="BS314" s="109"/>
      <c r="BT314" s="109"/>
      <c r="BU314" s="109"/>
      <c r="BV314" s="109"/>
      <c r="BW314" s="109"/>
      <c r="BX314" s="109"/>
      <c r="BY314" s="109"/>
      <c r="BZ314" s="109"/>
      <c r="CA314" s="109"/>
      <c r="CB314" s="109"/>
      <c r="CC314" s="109"/>
      <c r="CD314" s="109"/>
      <c r="CE314" s="109"/>
      <c r="CF314" s="109"/>
    </row>
    <row r="315" spans="1:84" s="42" customFormat="1" ht="21.75" customHeight="1" x14ac:dyDescent="0.2">
      <c r="A315" s="37"/>
      <c r="B315" s="36"/>
      <c r="C315" s="36"/>
      <c r="D315" s="36"/>
      <c r="E315" s="38" t="s">
        <v>173</v>
      </c>
      <c r="F315" s="131">
        <v>204500</v>
      </c>
      <c r="G315" s="131">
        <v>204500</v>
      </c>
      <c r="H315" s="132">
        <v>204046.7</v>
      </c>
      <c r="I315" s="122">
        <f t="shared" si="23"/>
        <v>0.99778337408312967</v>
      </c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09"/>
      <c r="BR315" s="109"/>
      <c r="BS315" s="109"/>
      <c r="BT315" s="109"/>
      <c r="BU315" s="109"/>
      <c r="BV315" s="109"/>
      <c r="BW315" s="109"/>
      <c r="BX315" s="109"/>
      <c r="BY315" s="109"/>
      <c r="BZ315" s="109"/>
      <c r="CA315" s="109"/>
      <c r="CB315" s="109"/>
      <c r="CC315" s="109"/>
      <c r="CD315" s="109"/>
      <c r="CE315" s="109"/>
      <c r="CF315" s="109"/>
    </row>
    <row r="316" spans="1:84" s="42" customFormat="1" ht="39" customHeight="1" x14ac:dyDescent="0.2">
      <c r="A316" s="37"/>
      <c r="B316" s="36"/>
      <c r="C316" s="36"/>
      <c r="D316" s="36"/>
      <c r="E316" s="38" t="s">
        <v>267</v>
      </c>
      <c r="F316" s="131">
        <v>125000</v>
      </c>
      <c r="G316" s="132">
        <v>125000</v>
      </c>
      <c r="H316" s="132">
        <v>124476</v>
      </c>
      <c r="I316" s="122">
        <f t="shared" si="23"/>
        <v>0.99580800000000003</v>
      </c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09"/>
      <c r="BR316" s="109"/>
      <c r="BS316" s="109"/>
      <c r="BT316" s="109"/>
      <c r="BU316" s="109"/>
      <c r="BV316" s="109"/>
      <c r="BW316" s="109"/>
      <c r="BX316" s="109"/>
      <c r="BY316" s="109"/>
      <c r="BZ316" s="109"/>
      <c r="CA316" s="109"/>
      <c r="CB316" s="109"/>
      <c r="CC316" s="109"/>
      <c r="CD316" s="109"/>
      <c r="CE316" s="109"/>
      <c r="CF316" s="109"/>
    </row>
    <row r="317" spans="1:84" s="42" customFormat="1" ht="36" customHeight="1" x14ac:dyDescent="0.2">
      <c r="A317" s="37"/>
      <c r="B317" s="36"/>
      <c r="C317" s="36"/>
      <c r="D317" s="36"/>
      <c r="E317" s="38" t="s">
        <v>268</v>
      </c>
      <c r="F317" s="131">
        <v>90000</v>
      </c>
      <c r="G317" s="131">
        <v>90000</v>
      </c>
      <c r="H317" s="132">
        <v>88893</v>
      </c>
      <c r="I317" s="122">
        <f t="shared" si="23"/>
        <v>0.98770000000000002</v>
      </c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09"/>
      <c r="BR317" s="109"/>
      <c r="BS317" s="109"/>
      <c r="BT317" s="109"/>
      <c r="BU317" s="109"/>
      <c r="BV317" s="109"/>
      <c r="BW317" s="109"/>
      <c r="BX317" s="109"/>
      <c r="BY317" s="109"/>
      <c r="BZ317" s="109"/>
      <c r="CA317" s="109"/>
      <c r="CB317" s="109"/>
      <c r="CC317" s="109"/>
      <c r="CD317" s="109"/>
      <c r="CE317" s="109"/>
      <c r="CF317" s="109"/>
    </row>
    <row r="318" spans="1:84" s="42" customFormat="1" ht="33.75" customHeight="1" x14ac:dyDescent="0.2">
      <c r="A318" s="37"/>
      <c r="B318" s="36"/>
      <c r="C318" s="36"/>
      <c r="D318" s="36"/>
      <c r="E318" s="38" t="s">
        <v>269</v>
      </c>
      <c r="F318" s="131">
        <v>60000</v>
      </c>
      <c r="G318" s="132"/>
      <c r="H318" s="132"/>
      <c r="I318" s="122" t="str">
        <f t="shared" si="23"/>
        <v xml:space="preserve">       </v>
      </c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  <c r="BO318" s="109"/>
      <c r="BP318" s="109"/>
      <c r="BQ318" s="109"/>
      <c r="BR318" s="109"/>
      <c r="BS318" s="109"/>
      <c r="BT318" s="109"/>
      <c r="BU318" s="109"/>
      <c r="BV318" s="109"/>
      <c r="BW318" s="109"/>
      <c r="BX318" s="109"/>
      <c r="BY318" s="109"/>
      <c r="BZ318" s="109"/>
      <c r="CA318" s="109"/>
      <c r="CB318" s="109"/>
      <c r="CC318" s="109"/>
      <c r="CD318" s="109"/>
      <c r="CE318" s="109"/>
      <c r="CF318" s="109"/>
    </row>
    <row r="319" spans="1:84" s="42" customFormat="1" ht="35.25" customHeight="1" x14ac:dyDescent="0.2">
      <c r="A319" s="37"/>
      <c r="B319" s="36"/>
      <c r="C319" s="36"/>
      <c r="D319" s="36"/>
      <c r="E319" s="38" t="s">
        <v>277</v>
      </c>
      <c r="F319" s="131"/>
      <c r="G319" s="132">
        <v>60000</v>
      </c>
      <c r="H319" s="132">
        <v>59850</v>
      </c>
      <c r="I319" s="122">
        <f t="shared" si="23"/>
        <v>0.99750000000000005</v>
      </c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  <c r="BO319" s="109"/>
      <c r="BP319" s="109"/>
      <c r="BQ319" s="109"/>
      <c r="BR319" s="109"/>
      <c r="BS319" s="109"/>
      <c r="BT319" s="109"/>
      <c r="BU319" s="109"/>
      <c r="BV319" s="109"/>
      <c r="BW319" s="109"/>
      <c r="BX319" s="109"/>
      <c r="BY319" s="109"/>
      <c r="BZ319" s="109"/>
      <c r="CA319" s="109"/>
      <c r="CB319" s="109"/>
      <c r="CC319" s="109"/>
      <c r="CD319" s="109"/>
      <c r="CE319" s="109"/>
      <c r="CF319" s="109"/>
    </row>
    <row r="320" spans="1:84" s="42" customFormat="1" ht="38.25" customHeight="1" x14ac:dyDescent="0.2">
      <c r="A320" s="37"/>
      <c r="B320" s="36"/>
      <c r="C320" s="36"/>
      <c r="D320" s="36"/>
      <c r="E320" s="38" t="s">
        <v>270</v>
      </c>
      <c r="F320" s="131">
        <v>6000</v>
      </c>
      <c r="G320" s="132">
        <v>6000</v>
      </c>
      <c r="H320" s="132">
        <v>5447.55</v>
      </c>
      <c r="I320" s="122">
        <f t="shared" si="23"/>
        <v>0.90792499999999998</v>
      </c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  <c r="BO320" s="109"/>
      <c r="BP320" s="109"/>
      <c r="BQ320" s="109"/>
      <c r="BR320" s="109"/>
      <c r="BS320" s="109"/>
      <c r="BT320" s="109"/>
      <c r="BU320" s="109"/>
      <c r="BV320" s="109"/>
      <c r="BW320" s="109"/>
      <c r="BX320" s="109"/>
      <c r="BY320" s="109"/>
      <c r="BZ320" s="109"/>
      <c r="CA320" s="109"/>
      <c r="CB320" s="109"/>
      <c r="CC320" s="109"/>
      <c r="CD320" s="109"/>
      <c r="CE320" s="109"/>
      <c r="CF320" s="109"/>
    </row>
    <row r="321" spans="1:84" s="42" customFormat="1" ht="42.75" customHeight="1" x14ac:dyDescent="0.2">
      <c r="A321" s="37"/>
      <c r="B321" s="36"/>
      <c r="C321" s="36"/>
      <c r="D321" s="36"/>
      <c r="E321" s="38" t="s">
        <v>271</v>
      </c>
      <c r="F321" s="131">
        <v>70000</v>
      </c>
      <c r="G321" s="132">
        <v>59800</v>
      </c>
      <c r="H321" s="132">
        <v>59799.96</v>
      </c>
      <c r="I321" s="122">
        <f t="shared" si="23"/>
        <v>0.99999933110367889</v>
      </c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109"/>
      <c r="BR321" s="109"/>
      <c r="BS321" s="109"/>
      <c r="BT321" s="109"/>
      <c r="BU321" s="109"/>
      <c r="BV321" s="109"/>
      <c r="BW321" s="109"/>
      <c r="BX321" s="109"/>
      <c r="BY321" s="109"/>
      <c r="BZ321" s="109"/>
      <c r="CA321" s="109"/>
      <c r="CB321" s="109"/>
      <c r="CC321" s="109"/>
      <c r="CD321" s="109"/>
      <c r="CE321" s="109"/>
      <c r="CF321" s="109"/>
    </row>
    <row r="322" spans="1:84" s="42" customFormat="1" ht="42.75" customHeight="1" x14ac:dyDescent="0.2">
      <c r="A322" s="37"/>
      <c r="B322" s="36"/>
      <c r="C322" s="36"/>
      <c r="D322" s="36"/>
      <c r="E322" s="38" t="s">
        <v>272</v>
      </c>
      <c r="F322" s="131">
        <v>80000</v>
      </c>
      <c r="G322" s="132">
        <v>76900</v>
      </c>
      <c r="H322" s="132">
        <v>76896.600000000006</v>
      </c>
      <c r="I322" s="122">
        <f t="shared" si="23"/>
        <v>0.99995578673602092</v>
      </c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09"/>
      <c r="BR322" s="109"/>
      <c r="BS322" s="109"/>
      <c r="BT322" s="109"/>
      <c r="BU322" s="109"/>
      <c r="BV322" s="109"/>
      <c r="BW322" s="109"/>
      <c r="BX322" s="109"/>
      <c r="BY322" s="109"/>
      <c r="BZ322" s="109"/>
      <c r="CA322" s="109"/>
      <c r="CB322" s="109"/>
      <c r="CC322" s="109"/>
      <c r="CD322" s="109"/>
      <c r="CE322" s="109"/>
      <c r="CF322" s="109"/>
    </row>
    <row r="323" spans="1:84" s="42" customFormat="1" ht="48.75" customHeight="1" x14ac:dyDescent="0.2">
      <c r="A323" s="37"/>
      <c r="B323" s="36"/>
      <c r="C323" s="36"/>
      <c r="D323" s="36"/>
      <c r="E323" s="38" t="s">
        <v>273</v>
      </c>
      <c r="F323" s="131">
        <v>22000</v>
      </c>
      <c r="G323" s="132">
        <v>19500</v>
      </c>
      <c r="H323" s="132">
        <v>19483.2</v>
      </c>
      <c r="I323" s="122">
        <f t="shared" si="23"/>
        <v>0.99913846153846153</v>
      </c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09"/>
      <c r="BR323" s="109"/>
      <c r="BS323" s="109"/>
      <c r="BT323" s="109"/>
      <c r="BU323" s="109"/>
      <c r="BV323" s="109"/>
      <c r="BW323" s="109"/>
      <c r="BX323" s="109"/>
      <c r="BY323" s="109"/>
      <c r="BZ323" s="109"/>
      <c r="CA323" s="109"/>
      <c r="CB323" s="109"/>
      <c r="CC323" s="109"/>
      <c r="CD323" s="109"/>
      <c r="CE323" s="109"/>
      <c r="CF323" s="109"/>
    </row>
    <row r="324" spans="1:84" s="42" customFormat="1" ht="36" customHeight="1" x14ac:dyDescent="0.2">
      <c r="A324" s="37"/>
      <c r="B324" s="36"/>
      <c r="C324" s="36"/>
      <c r="D324" s="36"/>
      <c r="E324" s="38" t="s">
        <v>274</v>
      </c>
      <c r="F324" s="131">
        <v>20000</v>
      </c>
      <c r="G324" s="132">
        <v>20000</v>
      </c>
      <c r="H324" s="132">
        <v>17800.2</v>
      </c>
      <c r="I324" s="122">
        <f t="shared" si="23"/>
        <v>0.89001000000000008</v>
      </c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  <c r="BO324" s="109"/>
      <c r="BP324" s="109"/>
      <c r="BQ324" s="109"/>
      <c r="BR324" s="109"/>
      <c r="BS324" s="109"/>
      <c r="BT324" s="109"/>
      <c r="BU324" s="109"/>
      <c r="BV324" s="109"/>
      <c r="BW324" s="109"/>
      <c r="BX324" s="109"/>
      <c r="BY324" s="109"/>
      <c r="BZ324" s="109"/>
      <c r="CA324" s="109"/>
      <c r="CB324" s="109"/>
      <c r="CC324" s="109"/>
      <c r="CD324" s="109"/>
      <c r="CE324" s="109"/>
      <c r="CF324" s="109"/>
    </row>
    <row r="325" spans="1:84" s="42" customFormat="1" ht="31.5" customHeight="1" x14ac:dyDescent="0.2">
      <c r="A325" s="37"/>
      <c r="B325" s="36"/>
      <c r="C325" s="36"/>
      <c r="D325" s="36"/>
      <c r="E325" s="38" t="s">
        <v>275</v>
      </c>
      <c r="F325" s="131">
        <v>37000</v>
      </c>
      <c r="G325" s="132">
        <v>30000</v>
      </c>
      <c r="H325" s="132">
        <v>29999.99</v>
      </c>
      <c r="I325" s="122">
        <f t="shared" si="23"/>
        <v>0.99999966666666673</v>
      </c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  <c r="BO325" s="109"/>
      <c r="BP325" s="109"/>
      <c r="BQ325" s="109"/>
      <c r="BR325" s="109"/>
      <c r="BS325" s="109"/>
      <c r="BT325" s="109"/>
      <c r="BU325" s="109"/>
      <c r="BV325" s="109"/>
      <c r="BW325" s="109"/>
      <c r="BX325" s="109"/>
      <c r="BY325" s="109"/>
      <c r="BZ325" s="109"/>
      <c r="CA325" s="109"/>
      <c r="CB325" s="109"/>
      <c r="CC325" s="109"/>
      <c r="CD325" s="109"/>
      <c r="CE325" s="109"/>
      <c r="CF325" s="109"/>
    </row>
    <row r="326" spans="1:84" s="42" customFormat="1" ht="37.5" customHeight="1" x14ac:dyDescent="0.2">
      <c r="A326" s="37"/>
      <c r="B326" s="36"/>
      <c r="C326" s="36"/>
      <c r="D326" s="36"/>
      <c r="E326" s="38" t="s">
        <v>276</v>
      </c>
      <c r="F326" s="131">
        <v>48000</v>
      </c>
      <c r="G326" s="132">
        <v>34658</v>
      </c>
      <c r="H326" s="132">
        <v>34383.629999999997</v>
      </c>
      <c r="I326" s="122">
        <f t="shared" si="23"/>
        <v>0.99208350164464187</v>
      </c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  <c r="BO326" s="109"/>
      <c r="BP326" s="109"/>
      <c r="BQ326" s="109"/>
      <c r="BR326" s="109"/>
      <c r="BS326" s="109"/>
      <c r="BT326" s="109"/>
      <c r="BU326" s="109"/>
      <c r="BV326" s="109"/>
      <c r="BW326" s="109"/>
      <c r="BX326" s="109"/>
      <c r="BY326" s="109"/>
      <c r="BZ326" s="109"/>
      <c r="CA326" s="109"/>
      <c r="CB326" s="109"/>
      <c r="CC326" s="109"/>
      <c r="CD326" s="109"/>
      <c r="CE326" s="109"/>
      <c r="CF326" s="109"/>
    </row>
    <row r="327" spans="1:84" s="42" customFormat="1" ht="34.5" customHeight="1" x14ac:dyDescent="0.2">
      <c r="A327" s="37"/>
      <c r="B327" s="36"/>
      <c r="C327" s="36"/>
      <c r="D327" s="36"/>
      <c r="E327" s="39" t="s">
        <v>125</v>
      </c>
      <c r="F327" s="129">
        <f>SUM(F328)</f>
        <v>124000</v>
      </c>
      <c r="G327" s="133">
        <f>SUM(G328)</f>
        <v>140711.4</v>
      </c>
      <c r="H327" s="133">
        <f>SUM(H328)</f>
        <v>136630.39999999999</v>
      </c>
      <c r="I327" s="119">
        <f t="shared" si="23"/>
        <v>0.97099737476849779</v>
      </c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  <c r="BO327" s="109"/>
      <c r="BP327" s="109"/>
      <c r="BQ327" s="109"/>
      <c r="BR327" s="109"/>
      <c r="BS327" s="109"/>
      <c r="BT327" s="109"/>
      <c r="BU327" s="109"/>
      <c r="BV327" s="109"/>
      <c r="BW327" s="109"/>
      <c r="BX327" s="109"/>
      <c r="BY327" s="109"/>
      <c r="BZ327" s="109"/>
      <c r="CA327" s="109"/>
      <c r="CB327" s="109"/>
      <c r="CC327" s="109"/>
      <c r="CD327" s="109"/>
      <c r="CE327" s="109"/>
      <c r="CF327" s="109"/>
    </row>
    <row r="328" spans="1:84" s="42" customFormat="1" ht="34.5" customHeight="1" x14ac:dyDescent="0.2">
      <c r="A328" s="37"/>
      <c r="B328" s="36"/>
      <c r="C328" s="36"/>
      <c r="D328" s="36"/>
      <c r="E328" s="22" t="s">
        <v>49</v>
      </c>
      <c r="F328" s="131">
        <v>124000</v>
      </c>
      <c r="G328" s="132">
        <v>140711.4</v>
      </c>
      <c r="H328" s="132">
        <v>136630.39999999999</v>
      </c>
      <c r="I328" s="122">
        <f t="shared" si="23"/>
        <v>0.97099737476849779</v>
      </c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  <c r="BK328" s="109"/>
      <c r="BL328" s="109"/>
      <c r="BM328" s="109"/>
      <c r="BN328" s="109"/>
      <c r="BO328" s="109"/>
      <c r="BP328" s="109"/>
      <c r="BQ328" s="109"/>
      <c r="BR328" s="109"/>
      <c r="BS328" s="109"/>
      <c r="BT328" s="109"/>
      <c r="BU328" s="109"/>
      <c r="BV328" s="109"/>
      <c r="BW328" s="109"/>
      <c r="BX328" s="109"/>
      <c r="BY328" s="109"/>
      <c r="BZ328" s="109"/>
      <c r="CA328" s="109"/>
      <c r="CB328" s="109"/>
      <c r="CC328" s="109"/>
      <c r="CD328" s="109"/>
      <c r="CE328" s="109"/>
      <c r="CF328" s="109"/>
    </row>
    <row r="329" spans="1:84" s="42" customFormat="1" ht="24" customHeight="1" x14ac:dyDescent="0.2">
      <c r="A329" s="95"/>
      <c r="B329" s="96"/>
      <c r="C329" s="96"/>
      <c r="D329" s="96"/>
      <c r="E329" s="15" t="s">
        <v>136</v>
      </c>
      <c r="F329" s="12">
        <f>SUM(F330:F331)</f>
        <v>70000</v>
      </c>
      <c r="G329" s="12">
        <f>SUM(G330:G331)</f>
        <v>48882</v>
      </c>
      <c r="H329" s="12">
        <f>SUM(H330:H331)</f>
        <v>47374.13</v>
      </c>
      <c r="I329" s="119">
        <f t="shared" si="23"/>
        <v>0.96915285790270445</v>
      </c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  <c r="BX329" s="109"/>
      <c r="BY329" s="109"/>
      <c r="BZ329" s="109"/>
      <c r="CA329" s="109"/>
      <c r="CB329" s="109"/>
      <c r="CC329" s="109"/>
      <c r="CD329" s="109"/>
      <c r="CE329" s="109"/>
      <c r="CF329" s="109"/>
    </row>
    <row r="330" spans="1:84" s="42" customFormat="1" ht="21.75" customHeight="1" x14ac:dyDescent="0.2">
      <c r="A330" s="95"/>
      <c r="B330" s="96"/>
      <c r="C330" s="96"/>
      <c r="D330" s="96"/>
      <c r="E330" s="53" t="s">
        <v>39</v>
      </c>
      <c r="F330" s="120">
        <v>69000</v>
      </c>
      <c r="G330" s="121">
        <v>47882</v>
      </c>
      <c r="H330" s="121">
        <v>46690.13</v>
      </c>
      <c r="I330" s="122">
        <f t="shared" si="23"/>
        <v>0.97510818261559662</v>
      </c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09"/>
      <c r="BQ330" s="109"/>
      <c r="BR330" s="109"/>
      <c r="BS330" s="109"/>
      <c r="BT330" s="109"/>
      <c r="BU330" s="109"/>
      <c r="BV330" s="109"/>
      <c r="BW330" s="109"/>
      <c r="BX330" s="109"/>
      <c r="BY330" s="109"/>
      <c r="BZ330" s="109"/>
      <c r="CA330" s="109"/>
      <c r="CB330" s="109"/>
      <c r="CC330" s="109"/>
      <c r="CD330" s="109"/>
      <c r="CE330" s="109"/>
      <c r="CF330" s="109"/>
    </row>
    <row r="331" spans="1:84" s="42" customFormat="1" ht="21.75" customHeight="1" x14ac:dyDescent="0.2">
      <c r="A331" s="37"/>
      <c r="B331" s="36"/>
      <c r="C331" s="36"/>
      <c r="D331" s="36"/>
      <c r="E331" s="50" t="s">
        <v>38</v>
      </c>
      <c r="F331" s="131">
        <v>1000</v>
      </c>
      <c r="G331" s="132">
        <v>1000</v>
      </c>
      <c r="H331" s="132">
        <v>684</v>
      </c>
      <c r="I331" s="122">
        <f t="shared" si="23"/>
        <v>0.68400000000000005</v>
      </c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  <c r="BX331" s="109"/>
      <c r="BY331" s="109"/>
      <c r="BZ331" s="109"/>
      <c r="CA331" s="109"/>
      <c r="CB331" s="109"/>
      <c r="CC331" s="109"/>
      <c r="CD331" s="109"/>
      <c r="CE331" s="109"/>
      <c r="CF331" s="109"/>
    </row>
    <row r="332" spans="1:84" s="42" customFormat="1" ht="20.25" customHeight="1" x14ac:dyDescent="0.2">
      <c r="A332" s="36" t="s">
        <v>66</v>
      </c>
      <c r="B332" s="36" t="s">
        <v>58</v>
      </c>
      <c r="C332" s="36" t="s">
        <v>41</v>
      </c>
      <c r="D332" s="36" t="s">
        <v>54</v>
      </c>
      <c r="E332" s="47" t="s">
        <v>145</v>
      </c>
      <c r="F332" s="129">
        <f>SUM(F337,F342,F359,F361)</f>
        <v>940000</v>
      </c>
      <c r="G332" s="129">
        <f>SUM(G337,G342,G359,G361)</f>
        <v>385498.60000000003</v>
      </c>
      <c r="H332" s="129">
        <f>SUM(H337,H342,H359,H361)</f>
        <v>378984.34</v>
      </c>
      <c r="I332" s="119">
        <f t="shared" si="23"/>
        <v>0.9831017285147079</v>
      </c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  <c r="BO332" s="109"/>
      <c r="BP332" s="109"/>
      <c r="BQ332" s="109"/>
      <c r="BR332" s="109"/>
      <c r="BS332" s="109"/>
      <c r="BT332" s="109"/>
      <c r="BU332" s="109"/>
      <c r="BV332" s="109"/>
      <c r="BW332" s="109"/>
      <c r="BX332" s="109"/>
      <c r="BY332" s="109"/>
      <c r="BZ332" s="109"/>
      <c r="CA332" s="109"/>
      <c r="CB332" s="109"/>
      <c r="CC332" s="109"/>
      <c r="CD332" s="109"/>
      <c r="CE332" s="109"/>
      <c r="CF332" s="109"/>
    </row>
    <row r="333" spans="1:84" s="42" customFormat="1" ht="25.5" customHeight="1" x14ac:dyDescent="0.2">
      <c r="A333" s="37"/>
      <c r="B333" s="36"/>
      <c r="C333" s="36"/>
      <c r="D333" s="36"/>
      <c r="E333" s="54" t="s">
        <v>39</v>
      </c>
      <c r="F333" s="131">
        <f>SUM(F338,F344,F362)</f>
        <v>830200</v>
      </c>
      <c r="G333" s="131">
        <f>SUM(G338,G344,G362)</f>
        <v>267854.09999999998</v>
      </c>
      <c r="H333" s="131">
        <f>SUM(H338,H344,H362)</f>
        <v>263294.06</v>
      </c>
      <c r="I333" s="122">
        <f t="shared" si="23"/>
        <v>0.98297565727013336</v>
      </c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  <c r="BO333" s="109"/>
      <c r="BP333" s="109"/>
      <c r="BQ333" s="109"/>
      <c r="BR333" s="109"/>
      <c r="BS333" s="109"/>
      <c r="BT333" s="109"/>
      <c r="BU333" s="109"/>
      <c r="BV333" s="109"/>
      <c r="BW333" s="109"/>
      <c r="BX333" s="109"/>
      <c r="BY333" s="109"/>
      <c r="BZ333" s="109"/>
      <c r="CA333" s="109"/>
      <c r="CB333" s="109"/>
      <c r="CC333" s="109"/>
      <c r="CD333" s="109"/>
      <c r="CE333" s="109"/>
      <c r="CF333" s="109"/>
    </row>
    <row r="334" spans="1:84" s="42" customFormat="1" ht="36.75" customHeight="1" x14ac:dyDescent="0.2">
      <c r="A334" s="37"/>
      <c r="B334" s="36"/>
      <c r="C334" s="36"/>
      <c r="D334" s="36"/>
      <c r="E334" s="16" t="s">
        <v>49</v>
      </c>
      <c r="F334" s="131">
        <f>SUM(F360)</f>
        <v>8000</v>
      </c>
      <c r="G334" s="131">
        <f>SUM(G360)</f>
        <v>15844.5</v>
      </c>
      <c r="H334" s="131">
        <f>SUM(H360)</f>
        <v>14536.4</v>
      </c>
      <c r="I334" s="122">
        <f t="shared" si="23"/>
        <v>0.91744138344535953</v>
      </c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  <c r="BX334" s="109"/>
      <c r="BY334" s="109"/>
      <c r="BZ334" s="109"/>
      <c r="CA334" s="109"/>
      <c r="CB334" s="109"/>
      <c r="CC334" s="109"/>
      <c r="CD334" s="109"/>
      <c r="CE334" s="109"/>
      <c r="CF334" s="109"/>
    </row>
    <row r="335" spans="1:84" s="42" customFormat="1" ht="31.5" customHeight="1" x14ac:dyDescent="0.2">
      <c r="A335" s="37"/>
      <c r="B335" s="36"/>
      <c r="C335" s="36"/>
      <c r="D335" s="36"/>
      <c r="E335" s="50" t="s">
        <v>38</v>
      </c>
      <c r="F335" s="131">
        <f>SUM(F345,F363)</f>
        <v>101800</v>
      </c>
      <c r="G335" s="131">
        <f>SUM(G345,G363)</f>
        <v>101800</v>
      </c>
      <c r="H335" s="131">
        <f>SUM(H345,H363)</f>
        <v>101153.88</v>
      </c>
      <c r="I335" s="122">
        <f t="shared" si="23"/>
        <v>0.99365304518664055</v>
      </c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  <c r="BX335" s="109"/>
      <c r="BY335" s="109"/>
      <c r="BZ335" s="109"/>
      <c r="CA335" s="109"/>
      <c r="CB335" s="109"/>
      <c r="CC335" s="109"/>
      <c r="CD335" s="109"/>
      <c r="CE335" s="109"/>
      <c r="CF335" s="109"/>
    </row>
    <row r="336" spans="1:84" s="42" customFormat="1" x14ac:dyDescent="0.2">
      <c r="A336" s="37"/>
      <c r="B336" s="36"/>
      <c r="C336" s="36"/>
      <c r="D336" s="36"/>
      <c r="E336" s="40" t="s">
        <v>84</v>
      </c>
      <c r="F336" s="130">
        <f>SUM(F333:F335)-F332</f>
        <v>0</v>
      </c>
      <c r="G336" s="130">
        <f>SUM(G333:G335)-G332</f>
        <v>0</v>
      </c>
      <c r="H336" s="130">
        <f>SUM(H333:H335)-H332</f>
        <v>0</v>
      </c>
      <c r="I336" s="122" t="str">
        <f t="shared" si="23"/>
        <v xml:space="preserve">       </v>
      </c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  <c r="BX336" s="109"/>
      <c r="BY336" s="109"/>
      <c r="BZ336" s="109"/>
      <c r="CA336" s="109"/>
      <c r="CB336" s="109"/>
      <c r="CC336" s="109"/>
      <c r="CD336" s="109"/>
      <c r="CE336" s="109"/>
      <c r="CF336" s="109"/>
    </row>
    <row r="337" spans="1:84" s="42" customFormat="1" ht="25.5" customHeight="1" x14ac:dyDescent="0.2">
      <c r="A337" s="37"/>
      <c r="B337" s="36"/>
      <c r="C337" s="36"/>
      <c r="D337" s="36"/>
      <c r="E337" s="33" t="s">
        <v>12</v>
      </c>
      <c r="F337" s="133">
        <f>SUM(F338)</f>
        <v>700000</v>
      </c>
      <c r="G337" s="133">
        <f>SUM(G338)</f>
        <v>140000.4</v>
      </c>
      <c r="H337" s="133">
        <f>SUM(H338)</f>
        <v>140000</v>
      </c>
      <c r="I337" s="119">
        <f t="shared" ref="I337:I477" si="27">IF(H337=0,"       ",H337/G337)</f>
        <v>0.99999714286530617</v>
      </c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  <c r="BO337" s="109"/>
      <c r="BP337" s="109"/>
      <c r="BQ337" s="109"/>
      <c r="BR337" s="109"/>
      <c r="BS337" s="109"/>
      <c r="BT337" s="109"/>
      <c r="BU337" s="109"/>
      <c r="BV337" s="109"/>
      <c r="BW337" s="109"/>
      <c r="BX337" s="109"/>
      <c r="BY337" s="109"/>
      <c r="BZ337" s="109"/>
      <c r="CA337" s="109"/>
      <c r="CB337" s="109"/>
      <c r="CC337" s="109"/>
      <c r="CD337" s="109"/>
      <c r="CE337" s="109"/>
      <c r="CF337" s="109"/>
    </row>
    <row r="338" spans="1:84" s="42" customFormat="1" x14ac:dyDescent="0.2">
      <c r="A338" s="37"/>
      <c r="B338" s="36"/>
      <c r="C338" s="36"/>
      <c r="D338" s="36"/>
      <c r="E338" s="54" t="s">
        <v>39</v>
      </c>
      <c r="F338" s="132">
        <f>SUM(F340:F341)</f>
        <v>700000</v>
      </c>
      <c r="G338" s="132">
        <f>SUM(G340:G341)</f>
        <v>140000.4</v>
      </c>
      <c r="H338" s="132">
        <f>SUM(H340:H341)</f>
        <v>140000</v>
      </c>
      <c r="I338" s="122">
        <f t="shared" si="27"/>
        <v>0.99999714286530617</v>
      </c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  <c r="BO338" s="109"/>
      <c r="BP338" s="109"/>
      <c r="BQ338" s="109"/>
      <c r="BR338" s="109"/>
      <c r="BS338" s="109"/>
      <c r="BT338" s="109"/>
      <c r="BU338" s="109"/>
      <c r="BV338" s="109"/>
      <c r="BW338" s="109"/>
      <c r="BX338" s="109"/>
      <c r="BY338" s="109"/>
      <c r="BZ338" s="109"/>
      <c r="CA338" s="109"/>
      <c r="CB338" s="109"/>
      <c r="CC338" s="109"/>
      <c r="CD338" s="109"/>
      <c r="CE338" s="109"/>
      <c r="CF338" s="109"/>
    </row>
    <row r="339" spans="1:84" s="42" customFormat="1" x14ac:dyDescent="0.2">
      <c r="A339" s="37"/>
      <c r="B339" s="36"/>
      <c r="C339" s="36"/>
      <c r="D339" s="36"/>
      <c r="E339" s="40" t="s">
        <v>84</v>
      </c>
      <c r="F339" s="132"/>
      <c r="G339" s="132"/>
      <c r="H339" s="132"/>
      <c r="I339" s="122" t="str">
        <f t="shared" si="27"/>
        <v xml:space="preserve">       </v>
      </c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  <c r="BO339" s="109"/>
      <c r="BP339" s="109"/>
      <c r="BQ339" s="109"/>
      <c r="BR339" s="109"/>
      <c r="BS339" s="109"/>
      <c r="BT339" s="109"/>
      <c r="BU339" s="109"/>
      <c r="BV339" s="109"/>
      <c r="BW339" s="109"/>
      <c r="BX339" s="109"/>
      <c r="BY339" s="109"/>
      <c r="BZ339" s="109"/>
      <c r="CA339" s="109"/>
      <c r="CB339" s="109"/>
      <c r="CC339" s="109"/>
      <c r="CD339" s="109"/>
      <c r="CE339" s="109"/>
      <c r="CF339" s="109"/>
    </row>
    <row r="340" spans="1:84" s="42" customFormat="1" ht="21.75" customHeight="1" x14ac:dyDescent="0.2">
      <c r="A340" s="37"/>
      <c r="B340" s="36"/>
      <c r="C340" s="36"/>
      <c r="D340" s="36"/>
      <c r="E340" s="38" t="s">
        <v>278</v>
      </c>
      <c r="F340" s="132">
        <v>500000</v>
      </c>
      <c r="G340" s="132">
        <v>140000.4</v>
      </c>
      <c r="H340" s="132">
        <v>140000</v>
      </c>
      <c r="I340" s="122">
        <f t="shared" si="27"/>
        <v>0.99999714286530617</v>
      </c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  <c r="BK340" s="109"/>
      <c r="BL340" s="109"/>
      <c r="BM340" s="109"/>
      <c r="BN340" s="109"/>
      <c r="BO340" s="109"/>
      <c r="BP340" s="109"/>
      <c r="BQ340" s="109"/>
      <c r="BR340" s="109"/>
      <c r="BS340" s="109"/>
      <c r="BT340" s="109"/>
      <c r="BU340" s="109"/>
      <c r="BV340" s="109"/>
      <c r="BW340" s="109"/>
      <c r="BX340" s="109"/>
      <c r="BY340" s="109"/>
      <c r="BZ340" s="109"/>
      <c r="CA340" s="109"/>
      <c r="CB340" s="109"/>
      <c r="CC340" s="109"/>
      <c r="CD340" s="109"/>
      <c r="CE340" s="109"/>
      <c r="CF340" s="109"/>
    </row>
    <row r="341" spans="1:84" s="42" customFormat="1" ht="21.75" customHeight="1" x14ac:dyDescent="0.2">
      <c r="A341" s="37"/>
      <c r="B341" s="36"/>
      <c r="C341" s="36"/>
      <c r="D341" s="36"/>
      <c r="E341" s="38" t="s">
        <v>279</v>
      </c>
      <c r="F341" s="132">
        <v>200000</v>
      </c>
      <c r="G341" s="132"/>
      <c r="H341" s="132"/>
      <c r="I341" s="122" t="str">
        <f t="shared" si="27"/>
        <v xml:space="preserve">       </v>
      </c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  <c r="BK341" s="109"/>
      <c r="BL341" s="109"/>
      <c r="BM341" s="109"/>
      <c r="BN341" s="109"/>
      <c r="BO341" s="109"/>
      <c r="BP341" s="109"/>
      <c r="BQ341" s="109"/>
      <c r="BR341" s="109"/>
      <c r="BS341" s="109"/>
      <c r="BT341" s="109"/>
      <c r="BU341" s="109"/>
      <c r="BV341" s="109"/>
      <c r="BW341" s="109"/>
      <c r="BX341" s="109"/>
      <c r="BY341" s="109"/>
      <c r="BZ341" s="109"/>
      <c r="CA341" s="109"/>
      <c r="CB341" s="109"/>
      <c r="CC341" s="109"/>
      <c r="CD341" s="109"/>
      <c r="CE341" s="109"/>
      <c r="CF341" s="109"/>
    </row>
    <row r="342" spans="1:84" s="42" customFormat="1" ht="21.75" customHeight="1" x14ac:dyDescent="0.2">
      <c r="A342" s="37"/>
      <c r="B342" s="36"/>
      <c r="C342" s="36"/>
      <c r="D342" s="36"/>
      <c r="E342" s="33" t="s">
        <v>285</v>
      </c>
      <c r="F342" s="133">
        <f>SUM(F346,F351,F354,F357)</f>
        <v>222000</v>
      </c>
      <c r="G342" s="133">
        <f>SUM(G346,G351,G354,G357)</f>
        <v>222000</v>
      </c>
      <c r="H342" s="133">
        <f>SUM(H346,H351,H354,H357)</f>
        <v>219812.65000000002</v>
      </c>
      <c r="I342" s="119">
        <f t="shared" si="27"/>
        <v>0.9901470720720722</v>
      </c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  <c r="BK342" s="109"/>
      <c r="BL342" s="109"/>
      <c r="BM342" s="109"/>
      <c r="BN342" s="109"/>
      <c r="BO342" s="109"/>
      <c r="BP342" s="109"/>
      <c r="BQ342" s="109"/>
      <c r="BR342" s="109"/>
      <c r="BS342" s="109"/>
      <c r="BT342" s="109"/>
      <c r="BU342" s="109"/>
      <c r="BV342" s="109"/>
      <c r="BW342" s="109"/>
      <c r="BX342" s="109"/>
      <c r="BY342" s="109"/>
      <c r="BZ342" s="109"/>
      <c r="CA342" s="109"/>
      <c r="CB342" s="109"/>
      <c r="CC342" s="109"/>
      <c r="CD342" s="109"/>
      <c r="CE342" s="109"/>
      <c r="CF342" s="109"/>
    </row>
    <row r="343" spans="1:84" s="42" customFormat="1" ht="12.75" customHeight="1" x14ac:dyDescent="0.2">
      <c r="A343" s="37"/>
      <c r="B343" s="36"/>
      <c r="C343" s="36"/>
      <c r="D343" s="36"/>
      <c r="E343" s="60" t="s">
        <v>168</v>
      </c>
      <c r="F343" s="132"/>
      <c r="G343" s="132"/>
      <c r="H343" s="132"/>
      <c r="I343" s="122" t="str">
        <f t="shared" si="27"/>
        <v xml:space="preserve">       </v>
      </c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  <c r="BK343" s="109"/>
      <c r="BL343" s="109"/>
      <c r="BM343" s="109"/>
      <c r="BN343" s="109"/>
      <c r="BO343" s="109"/>
      <c r="BP343" s="109"/>
      <c r="BQ343" s="109"/>
      <c r="BR343" s="109"/>
      <c r="BS343" s="109"/>
      <c r="BT343" s="109"/>
      <c r="BU343" s="109"/>
      <c r="BV343" s="109"/>
      <c r="BW343" s="109"/>
      <c r="BX343" s="109"/>
      <c r="BY343" s="109"/>
      <c r="BZ343" s="109"/>
      <c r="CA343" s="109"/>
      <c r="CB343" s="109"/>
      <c r="CC343" s="109"/>
      <c r="CD343" s="109"/>
      <c r="CE343" s="109"/>
      <c r="CF343" s="109"/>
    </row>
    <row r="344" spans="1:84" s="42" customFormat="1" ht="21.75" customHeight="1" x14ac:dyDescent="0.2">
      <c r="A344" s="37"/>
      <c r="B344" s="36"/>
      <c r="C344" s="36"/>
      <c r="D344" s="36"/>
      <c r="E344" s="53" t="s">
        <v>39</v>
      </c>
      <c r="F344" s="132">
        <f>SUM(F348,F353,F356,F358)</f>
        <v>122000</v>
      </c>
      <c r="G344" s="132">
        <f>SUM(G348,G353,G356,G358)</f>
        <v>122000</v>
      </c>
      <c r="H344" s="132">
        <f>SUM(H348,H353,H356,H358)</f>
        <v>119918.76999999999</v>
      </c>
      <c r="I344" s="122">
        <f t="shared" si="27"/>
        <v>0.98294073770491797</v>
      </c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109"/>
      <c r="BR344" s="109"/>
      <c r="BS344" s="109"/>
      <c r="BT344" s="109"/>
      <c r="BU344" s="109"/>
      <c r="BV344" s="109"/>
      <c r="BW344" s="109"/>
      <c r="BX344" s="109"/>
      <c r="BY344" s="109"/>
      <c r="BZ344" s="109"/>
      <c r="CA344" s="109"/>
      <c r="CB344" s="109"/>
      <c r="CC344" s="109"/>
      <c r="CD344" s="109"/>
      <c r="CE344" s="109"/>
      <c r="CF344" s="109"/>
    </row>
    <row r="345" spans="1:84" s="42" customFormat="1" ht="21.75" customHeight="1" x14ac:dyDescent="0.2">
      <c r="A345" s="37"/>
      <c r="B345" s="36"/>
      <c r="C345" s="36"/>
      <c r="D345" s="36"/>
      <c r="E345" s="50" t="s">
        <v>38</v>
      </c>
      <c r="F345" s="132">
        <f>SUM(F350)</f>
        <v>100000</v>
      </c>
      <c r="G345" s="132">
        <f>SUM(G350)</f>
        <v>100000</v>
      </c>
      <c r="H345" s="132">
        <f>SUM(H350)</f>
        <v>99893.88</v>
      </c>
      <c r="I345" s="122">
        <f t="shared" si="27"/>
        <v>0.99893880000000002</v>
      </c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  <c r="BK345" s="109"/>
      <c r="BL345" s="109"/>
      <c r="BM345" s="109"/>
      <c r="BN345" s="109"/>
      <c r="BO345" s="109"/>
      <c r="BP345" s="109"/>
      <c r="BQ345" s="109"/>
      <c r="BR345" s="109"/>
      <c r="BS345" s="109"/>
      <c r="BT345" s="109"/>
      <c r="BU345" s="109"/>
      <c r="BV345" s="109"/>
      <c r="BW345" s="109"/>
      <c r="BX345" s="109"/>
      <c r="BY345" s="109"/>
      <c r="BZ345" s="109"/>
      <c r="CA345" s="109"/>
      <c r="CB345" s="109"/>
      <c r="CC345" s="109"/>
      <c r="CD345" s="109"/>
      <c r="CE345" s="109"/>
      <c r="CF345" s="109"/>
    </row>
    <row r="346" spans="1:84" s="42" customFormat="1" ht="21.75" customHeight="1" x14ac:dyDescent="0.2">
      <c r="A346" s="37"/>
      <c r="B346" s="36"/>
      <c r="C346" s="36"/>
      <c r="D346" s="36"/>
      <c r="E346" s="33" t="s">
        <v>165</v>
      </c>
      <c r="F346" s="133">
        <f>SUM(F347,F349)</f>
        <v>125000</v>
      </c>
      <c r="G346" s="133">
        <f>SUM(G347,G349)</f>
        <v>125000</v>
      </c>
      <c r="H346" s="133">
        <f>SUM(H347,H349)</f>
        <v>123833.88</v>
      </c>
      <c r="I346" s="119">
        <f t="shared" si="27"/>
        <v>0.99067104000000006</v>
      </c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09"/>
      <c r="BQ346" s="109"/>
      <c r="BR346" s="109"/>
      <c r="BS346" s="109"/>
      <c r="BT346" s="109"/>
      <c r="BU346" s="109"/>
      <c r="BV346" s="109"/>
      <c r="BW346" s="109"/>
      <c r="BX346" s="109"/>
      <c r="BY346" s="109"/>
      <c r="BZ346" s="109"/>
      <c r="CA346" s="109"/>
      <c r="CB346" s="109"/>
      <c r="CC346" s="109"/>
      <c r="CD346" s="109"/>
      <c r="CE346" s="109"/>
      <c r="CF346" s="109"/>
    </row>
    <row r="347" spans="1:84" s="42" customFormat="1" ht="21.75" customHeight="1" x14ac:dyDescent="0.2">
      <c r="A347" s="37"/>
      <c r="B347" s="36"/>
      <c r="C347" s="36"/>
      <c r="D347" s="36"/>
      <c r="E347" s="38" t="s">
        <v>280</v>
      </c>
      <c r="F347" s="132">
        <f>SUM(F348)</f>
        <v>25000</v>
      </c>
      <c r="G347" s="132">
        <f>SUM(G348)</f>
        <v>25000</v>
      </c>
      <c r="H347" s="132">
        <f>SUM(H348)</f>
        <v>23940</v>
      </c>
      <c r="I347" s="122">
        <f t="shared" si="27"/>
        <v>0.95760000000000001</v>
      </c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09"/>
      <c r="BQ347" s="109"/>
      <c r="BR347" s="109"/>
      <c r="BS347" s="109"/>
      <c r="BT347" s="109"/>
      <c r="BU347" s="109"/>
      <c r="BV347" s="109"/>
      <c r="BW347" s="109"/>
      <c r="BX347" s="109"/>
      <c r="BY347" s="109"/>
      <c r="BZ347" s="109"/>
      <c r="CA347" s="109"/>
      <c r="CB347" s="109"/>
      <c r="CC347" s="109"/>
      <c r="CD347" s="109"/>
      <c r="CE347" s="109"/>
      <c r="CF347" s="109"/>
    </row>
    <row r="348" spans="1:84" s="42" customFormat="1" ht="21.75" customHeight="1" x14ac:dyDescent="0.2">
      <c r="A348" s="37"/>
      <c r="B348" s="36"/>
      <c r="C348" s="36"/>
      <c r="D348" s="36"/>
      <c r="E348" s="53" t="s">
        <v>39</v>
      </c>
      <c r="F348" s="132">
        <v>25000</v>
      </c>
      <c r="G348" s="132">
        <v>25000</v>
      </c>
      <c r="H348" s="132">
        <v>23940</v>
      </c>
      <c r="I348" s="122">
        <f t="shared" si="27"/>
        <v>0.95760000000000001</v>
      </c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09"/>
      <c r="BR348" s="109"/>
      <c r="BS348" s="109"/>
      <c r="BT348" s="109"/>
      <c r="BU348" s="109"/>
      <c r="BV348" s="109"/>
      <c r="BW348" s="109"/>
      <c r="BX348" s="109"/>
      <c r="BY348" s="109"/>
      <c r="BZ348" s="109"/>
      <c r="CA348" s="109"/>
      <c r="CB348" s="109"/>
      <c r="CC348" s="109"/>
      <c r="CD348" s="109"/>
      <c r="CE348" s="109"/>
      <c r="CF348" s="109"/>
    </row>
    <row r="349" spans="1:84" s="42" customFormat="1" ht="21.75" customHeight="1" x14ac:dyDescent="0.2">
      <c r="A349" s="37"/>
      <c r="B349" s="36"/>
      <c r="C349" s="36"/>
      <c r="D349" s="36"/>
      <c r="E349" s="38" t="s">
        <v>281</v>
      </c>
      <c r="F349" s="132">
        <f>SUM(F350)</f>
        <v>100000</v>
      </c>
      <c r="G349" s="132">
        <f>SUM(G350)</f>
        <v>100000</v>
      </c>
      <c r="H349" s="132">
        <f>SUM(H350)</f>
        <v>99893.88</v>
      </c>
      <c r="I349" s="122">
        <f t="shared" si="27"/>
        <v>0.99893880000000002</v>
      </c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  <c r="BX349" s="109"/>
      <c r="BY349" s="109"/>
      <c r="BZ349" s="109"/>
      <c r="CA349" s="109"/>
      <c r="CB349" s="109"/>
      <c r="CC349" s="109"/>
      <c r="CD349" s="109"/>
      <c r="CE349" s="109"/>
      <c r="CF349" s="109"/>
    </row>
    <row r="350" spans="1:84" s="42" customFormat="1" ht="21.75" customHeight="1" x14ac:dyDescent="0.2">
      <c r="A350" s="37"/>
      <c r="B350" s="36"/>
      <c r="C350" s="36"/>
      <c r="D350" s="36"/>
      <c r="E350" s="50" t="s">
        <v>38</v>
      </c>
      <c r="F350" s="132">
        <v>100000</v>
      </c>
      <c r="G350" s="132">
        <v>100000</v>
      </c>
      <c r="H350" s="132">
        <v>99893.88</v>
      </c>
      <c r="I350" s="122">
        <f t="shared" si="27"/>
        <v>0.99893880000000002</v>
      </c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  <c r="BO350" s="109"/>
      <c r="BP350" s="109"/>
      <c r="BQ350" s="109"/>
      <c r="BR350" s="109"/>
      <c r="BS350" s="109"/>
      <c r="BT350" s="109"/>
      <c r="BU350" s="109"/>
      <c r="BV350" s="109"/>
      <c r="BW350" s="109"/>
      <c r="BX350" s="109"/>
      <c r="BY350" s="109"/>
      <c r="BZ350" s="109"/>
      <c r="CA350" s="109"/>
      <c r="CB350" s="109"/>
      <c r="CC350" s="109"/>
      <c r="CD350" s="109"/>
      <c r="CE350" s="109"/>
      <c r="CF350" s="109"/>
    </row>
    <row r="351" spans="1:84" s="42" customFormat="1" ht="21.75" customHeight="1" x14ac:dyDescent="0.2">
      <c r="A351" s="37"/>
      <c r="B351" s="36"/>
      <c r="C351" s="36"/>
      <c r="D351" s="36"/>
      <c r="E351" s="33" t="s">
        <v>233</v>
      </c>
      <c r="F351" s="133">
        <f t="shared" ref="F351:H352" si="28">SUM(F352)</f>
        <v>55000</v>
      </c>
      <c r="G351" s="133">
        <f t="shared" si="28"/>
        <v>55000</v>
      </c>
      <c r="H351" s="133">
        <f t="shared" si="28"/>
        <v>54698.2</v>
      </c>
      <c r="I351" s="119">
        <f t="shared" si="27"/>
        <v>0.99451272727272721</v>
      </c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109"/>
      <c r="BR351" s="109"/>
      <c r="BS351" s="109"/>
      <c r="BT351" s="109"/>
      <c r="BU351" s="109"/>
      <c r="BV351" s="109"/>
      <c r="BW351" s="109"/>
      <c r="BX351" s="109"/>
      <c r="BY351" s="109"/>
      <c r="BZ351" s="109"/>
      <c r="CA351" s="109"/>
      <c r="CB351" s="109"/>
      <c r="CC351" s="109"/>
      <c r="CD351" s="109"/>
      <c r="CE351" s="109"/>
      <c r="CF351" s="109"/>
    </row>
    <row r="352" spans="1:84" s="42" customFormat="1" ht="36" customHeight="1" x14ac:dyDescent="0.2">
      <c r="A352" s="37"/>
      <c r="B352" s="36"/>
      <c r="C352" s="36"/>
      <c r="D352" s="36"/>
      <c r="E352" s="38" t="s">
        <v>282</v>
      </c>
      <c r="F352" s="132">
        <f t="shared" si="28"/>
        <v>55000</v>
      </c>
      <c r="G352" s="132">
        <f t="shared" si="28"/>
        <v>55000</v>
      </c>
      <c r="H352" s="132">
        <f t="shared" si="28"/>
        <v>54698.2</v>
      </c>
      <c r="I352" s="122">
        <f t="shared" si="27"/>
        <v>0.99451272727272721</v>
      </c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  <c r="BO352" s="109"/>
      <c r="BP352" s="109"/>
      <c r="BQ352" s="109"/>
      <c r="BR352" s="109"/>
      <c r="BS352" s="109"/>
      <c r="BT352" s="109"/>
      <c r="BU352" s="109"/>
      <c r="BV352" s="109"/>
      <c r="BW352" s="109"/>
      <c r="BX352" s="109"/>
      <c r="BY352" s="109"/>
      <c r="BZ352" s="109"/>
      <c r="CA352" s="109"/>
      <c r="CB352" s="109"/>
      <c r="CC352" s="109"/>
      <c r="CD352" s="109"/>
      <c r="CE352" s="109"/>
      <c r="CF352" s="109"/>
    </row>
    <row r="353" spans="1:84" s="42" customFormat="1" ht="21.75" customHeight="1" x14ac:dyDescent="0.2">
      <c r="A353" s="37"/>
      <c r="B353" s="36"/>
      <c r="C353" s="36"/>
      <c r="D353" s="36"/>
      <c r="E353" s="53" t="s">
        <v>39</v>
      </c>
      <c r="F353" s="132">
        <v>55000</v>
      </c>
      <c r="G353" s="132">
        <v>55000</v>
      </c>
      <c r="H353" s="132">
        <v>54698.2</v>
      </c>
      <c r="I353" s="122">
        <f t="shared" si="27"/>
        <v>0.99451272727272721</v>
      </c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09"/>
      <c r="BR353" s="109"/>
      <c r="BS353" s="109"/>
      <c r="BT353" s="109"/>
      <c r="BU353" s="109"/>
      <c r="BV353" s="109"/>
      <c r="BW353" s="109"/>
      <c r="BX353" s="109"/>
      <c r="BY353" s="109"/>
      <c r="BZ353" s="109"/>
      <c r="CA353" s="109"/>
      <c r="CB353" s="109"/>
      <c r="CC353" s="109"/>
      <c r="CD353" s="109"/>
      <c r="CE353" s="109"/>
      <c r="CF353" s="109"/>
    </row>
    <row r="354" spans="1:84" s="42" customFormat="1" ht="21.75" customHeight="1" x14ac:dyDescent="0.2">
      <c r="A354" s="37"/>
      <c r="B354" s="36"/>
      <c r="C354" s="36"/>
      <c r="D354" s="36"/>
      <c r="E354" s="33" t="s">
        <v>253</v>
      </c>
      <c r="F354" s="133">
        <f t="shared" ref="F354:H355" si="29">SUM(F355)</f>
        <v>20000</v>
      </c>
      <c r="G354" s="133">
        <f t="shared" si="29"/>
        <v>20000</v>
      </c>
      <c r="H354" s="133">
        <f t="shared" si="29"/>
        <v>19782.87</v>
      </c>
      <c r="I354" s="119">
        <f t="shared" si="27"/>
        <v>0.98914349999999995</v>
      </c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09"/>
      <c r="BR354" s="109"/>
      <c r="BS354" s="109"/>
      <c r="BT354" s="109"/>
      <c r="BU354" s="109"/>
      <c r="BV354" s="109"/>
      <c r="BW354" s="109"/>
      <c r="BX354" s="109"/>
      <c r="BY354" s="109"/>
      <c r="BZ354" s="109"/>
      <c r="CA354" s="109"/>
      <c r="CB354" s="109"/>
      <c r="CC354" s="109"/>
      <c r="CD354" s="109"/>
      <c r="CE354" s="109"/>
      <c r="CF354" s="109"/>
    </row>
    <row r="355" spans="1:84" s="42" customFormat="1" ht="21.75" customHeight="1" x14ac:dyDescent="0.2">
      <c r="A355" s="37"/>
      <c r="B355" s="36"/>
      <c r="C355" s="36"/>
      <c r="D355" s="36"/>
      <c r="E355" s="38" t="s">
        <v>283</v>
      </c>
      <c r="F355" s="132">
        <f t="shared" si="29"/>
        <v>20000</v>
      </c>
      <c r="G355" s="132">
        <f t="shared" si="29"/>
        <v>20000</v>
      </c>
      <c r="H355" s="132">
        <f t="shared" si="29"/>
        <v>19782.87</v>
      </c>
      <c r="I355" s="122">
        <f t="shared" si="27"/>
        <v>0.98914349999999995</v>
      </c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  <c r="BO355" s="109"/>
      <c r="BP355" s="109"/>
      <c r="BQ355" s="109"/>
      <c r="BR355" s="109"/>
      <c r="BS355" s="109"/>
      <c r="BT355" s="109"/>
      <c r="BU355" s="109"/>
      <c r="BV355" s="109"/>
      <c r="BW355" s="109"/>
      <c r="BX355" s="109"/>
      <c r="BY355" s="109"/>
      <c r="BZ355" s="109"/>
      <c r="CA355" s="109"/>
      <c r="CB355" s="109"/>
      <c r="CC355" s="109"/>
      <c r="CD355" s="109"/>
      <c r="CE355" s="109"/>
      <c r="CF355" s="109"/>
    </row>
    <row r="356" spans="1:84" s="42" customFormat="1" ht="21.75" customHeight="1" x14ac:dyDescent="0.2">
      <c r="A356" s="37"/>
      <c r="B356" s="36"/>
      <c r="C356" s="36"/>
      <c r="D356" s="36"/>
      <c r="E356" s="53" t="s">
        <v>39</v>
      </c>
      <c r="F356" s="132">
        <v>20000</v>
      </c>
      <c r="G356" s="132">
        <v>20000</v>
      </c>
      <c r="H356" s="132">
        <v>19782.87</v>
      </c>
      <c r="I356" s="122">
        <f t="shared" si="27"/>
        <v>0.98914349999999995</v>
      </c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  <c r="BO356" s="109"/>
      <c r="BP356" s="109"/>
      <c r="BQ356" s="109"/>
      <c r="BR356" s="109"/>
      <c r="BS356" s="109"/>
      <c r="BT356" s="109"/>
      <c r="BU356" s="109"/>
      <c r="BV356" s="109"/>
      <c r="BW356" s="109"/>
      <c r="BX356" s="109"/>
      <c r="BY356" s="109"/>
      <c r="BZ356" s="109"/>
      <c r="CA356" s="109"/>
      <c r="CB356" s="109"/>
      <c r="CC356" s="109"/>
      <c r="CD356" s="109"/>
      <c r="CE356" s="109"/>
      <c r="CF356" s="109"/>
    </row>
    <row r="357" spans="1:84" s="42" customFormat="1" ht="32.25" customHeight="1" x14ac:dyDescent="0.2">
      <c r="A357" s="37"/>
      <c r="B357" s="36"/>
      <c r="C357" s="36"/>
      <c r="D357" s="36"/>
      <c r="E357" s="33" t="s">
        <v>284</v>
      </c>
      <c r="F357" s="133">
        <f>SUM(F358)</f>
        <v>22000</v>
      </c>
      <c r="G357" s="133">
        <f>SUM(G358)</f>
        <v>22000</v>
      </c>
      <c r="H357" s="133">
        <f>SUM(H358)</f>
        <v>21497.7</v>
      </c>
      <c r="I357" s="119">
        <f t="shared" si="27"/>
        <v>0.97716818181818188</v>
      </c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  <c r="BO357" s="109"/>
      <c r="BP357" s="109"/>
      <c r="BQ357" s="109"/>
      <c r="BR357" s="109"/>
      <c r="BS357" s="109"/>
      <c r="BT357" s="109"/>
      <c r="BU357" s="109"/>
      <c r="BV357" s="109"/>
      <c r="BW357" s="109"/>
      <c r="BX357" s="109"/>
      <c r="BY357" s="109"/>
      <c r="BZ357" s="109"/>
      <c r="CA357" s="109"/>
      <c r="CB357" s="109"/>
      <c r="CC357" s="109"/>
      <c r="CD357" s="109"/>
      <c r="CE357" s="109"/>
      <c r="CF357" s="109"/>
    </row>
    <row r="358" spans="1:84" s="42" customFormat="1" ht="21.75" customHeight="1" x14ac:dyDescent="0.2">
      <c r="A358" s="37"/>
      <c r="B358" s="36"/>
      <c r="C358" s="36"/>
      <c r="D358" s="36"/>
      <c r="E358" s="53" t="s">
        <v>39</v>
      </c>
      <c r="F358" s="132">
        <v>22000</v>
      </c>
      <c r="G358" s="132">
        <v>22000</v>
      </c>
      <c r="H358" s="132">
        <v>21497.7</v>
      </c>
      <c r="I358" s="122">
        <f t="shared" si="27"/>
        <v>0.97716818181818188</v>
      </c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  <c r="BO358" s="109"/>
      <c r="BP358" s="109"/>
      <c r="BQ358" s="109"/>
      <c r="BR358" s="109"/>
      <c r="BS358" s="109"/>
      <c r="BT358" s="109"/>
      <c r="BU358" s="109"/>
      <c r="BV358" s="109"/>
      <c r="BW358" s="109"/>
      <c r="BX358" s="109"/>
      <c r="BY358" s="109"/>
      <c r="BZ358" s="109"/>
      <c r="CA358" s="109"/>
      <c r="CB358" s="109"/>
      <c r="CC358" s="109"/>
      <c r="CD358" s="109"/>
      <c r="CE358" s="109"/>
      <c r="CF358" s="109"/>
    </row>
    <row r="359" spans="1:84" s="42" customFormat="1" ht="33" customHeight="1" x14ac:dyDescent="0.2">
      <c r="A359" s="37"/>
      <c r="B359" s="36"/>
      <c r="C359" s="36"/>
      <c r="D359" s="36"/>
      <c r="E359" s="33" t="s">
        <v>125</v>
      </c>
      <c r="F359" s="133">
        <f>SUM(F360)</f>
        <v>8000</v>
      </c>
      <c r="G359" s="133">
        <f>SUM(G360)</f>
        <v>15844.5</v>
      </c>
      <c r="H359" s="133">
        <f>SUM(H360)</f>
        <v>14536.4</v>
      </c>
      <c r="I359" s="119">
        <f t="shared" si="27"/>
        <v>0.91744138344535953</v>
      </c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  <c r="BO359" s="109"/>
      <c r="BP359" s="109"/>
      <c r="BQ359" s="109"/>
      <c r="BR359" s="109"/>
      <c r="BS359" s="109"/>
      <c r="BT359" s="109"/>
      <c r="BU359" s="109"/>
      <c r="BV359" s="109"/>
      <c r="BW359" s="109"/>
      <c r="BX359" s="109"/>
      <c r="BY359" s="109"/>
      <c r="BZ359" s="109"/>
      <c r="CA359" s="109"/>
      <c r="CB359" s="109"/>
      <c r="CC359" s="109"/>
      <c r="CD359" s="109"/>
      <c r="CE359" s="109"/>
      <c r="CF359" s="109"/>
    </row>
    <row r="360" spans="1:84" s="42" customFormat="1" ht="34.5" customHeight="1" x14ac:dyDescent="0.2">
      <c r="A360" s="37"/>
      <c r="B360" s="36"/>
      <c r="C360" s="36"/>
      <c r="D360" s="36"/>
      <c r="E360" s="22" t="s">
        <v>49</v>
      </c>
      <c r="F360" s="132">
        <v>8000</v>
      </c>
      <c r="G360" s="132">
        <v>15844.5</v>
      </c>
      <c r="H360" s="132">
        <v>14536.4</v>
      </c>
      <c r="I360" s="122">
        <f t="shared" si="27"/>
        <v>0.91744138344535953</v>
      </c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  <c r="BO360" s="109"/>
      <c r="BP360" s="109"/>
      <c r="BQ360" s="109"/>
      <c r="BR360" s="109"/>
      <c r="BS360" s="109"/>
      <c r="BT360" s="109"/>
      <c r="BU360" s="109"/>
      <c r="BV360" s="109"/>
      <c r="BW360" s="109"/>
      <c r="BX360" s="109"/>
      <c r="BY360" s="109"/>
      <c r="BZ360" s="109"/>
      <c r="CA360" s="109"/>
      <c r="CB360" s="109"/>
      <c r="CC360" s="109"/>
      <c r="CD360" s="109"/>
      <c r="CE360" s="109"/>
      <c r="CF360" s="109"/>
    </row>
    <row r="361" spans="1:84" s="42" customFormat="1" ht="21.75" customHeight="1" x14ac:dyDescent="0.2">
      <c r="A361" s="37"/>
      <c r="B361" s="36"/>
      <c r="C361" s="36"/>
      <c r="D361" s="36"/>
      <c r="E361" s="33" t="s">
        <v>136</v>
      </c>
      <c r="F361" s="133">
        <f>SUM(F362:F363)</f>
        <v>10000</v>
      </c>
      <c r="G361" s="133">
        <f>SUM(G362:G363)</f>
        <v>7653.7</v>
      </c>
      <c r="H361" s="133">
        <f>SUM(H362:H363)</f>
        <v>4635.29</v>
      </c>
      <c r="I361" s="119">
        <f t="shared" si="27"/>
        <v>0.60562734363771775</v>
      </c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  <c r="BO361" s="109"/>
      <c r="BP361" s="109"/>
      <c r="BQ361" s="109"/>
      <c r="BR361" s="109"/>
      <c r="BS361" s="109"/>
      <c r="BT361" s="109"/>
      <c r="BU361" s="109"/>
      <c r="BV361" s="109"/>
      <c r="BW361" s="109"/>
      <c r="BX361" s="109"/>
      <c r="BY361" s="109"/>
      <c r="BZ361" s="109"/>
      <c r="CA361" s="109"/>
      <c r="CB361" s="109"/>
      <c r="CC361" s="109"/>
      <c r="CD361" s="109"/>
      <c r="CE361" s="109"/>
      <c r="CF361" s="109"/>
    </row>
    <row r="362" spans="1:84" s="42" customFormat="1" ht="21.75" customHeight="1" x14ac:dyDescent="0.2">
      <c r="A362" s="37"/>
      <c r="B362" s="36"/>
      <c r="C362" s="36"/>
      <c r="D362" s="36"/>
      <c r="E362" s="54" t="s">
        <v>39</v>
      </c>
      <c r="F362" s="132">
        <v>8200</v>
      </c>
      <c r="G362" s="132">
        <v>5853.7</v>
      </c>
      <c r="H362" s="132">
        <v>3375.29</v>
      </c>
      <c r="I362" s="122">
        <f t="shared" si="27"/>
        <v>0.57660795736030201</v>
      </c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  <c r="BO362" s="109"/>
      <c r="BP362" s="109"/>
      <c r="BQ362" s="109"/>
      <c r="BR362" s="109"/>
      <c r="BS362" s="109"/>
      <c r="BT362" s="109"/>
      <c r="BU362" s="109"/>
      <c r="BV362" s="109"/>
      <c r="BW362" s="109"/>
      <c r="BX362" s="109"/>
      <c r="BY362" s="109"/>
      <c r="BZ362" s="109"/>
      <c r="CA362" s="109"/>
      <c r="CB362" s="109"/>
      <c r="CC362" s="109"/>
      <c r="CD362" s="109"/>
      <c r="CE362" s="109"/>
      <c r="CF362" s="109"/>
    </row>
    <row r="363" spans="1:84" s="42" customFormat="1" ht="21.75" customHeight="1" x14ac:dyDescent="0.2">
      <c r="A363" s="37"/>
      <c r="B363" s="36"/>
      <c r="C363" s="36"/>
      <c r="D363" s="36"/>
      <c r="E363" s="50" t="s">
        <v>38</v>
      </c>
      <c r="F363" s="132">
        <v>1800</v>
      </c>
      <c r="G363" s="132">
        <v>1800</v>
      </c>
      <c r="H363" s="132">
        <v>1260</v>
      </c>
      <c r="I363" s="122">
        <f t="shared" si="27"/>
        <v>0.7</v>
      </c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  <c r="BO363" s="109"/>
      <c r="BP363" s="109"/>
      <c r="BQ363" s="109"/>
      <c r="BR363" s="109"/>
      <c r="BS363" s="109"/>
      <c r="BT363" s="109"/>
      <c r="BU363" s="109"/>
      <c r="BV363" s="109"/>
      <c r="BW363" s="109"/>
      <c r="BX363" s="109"/>
      <c r="BY363" s="109"/>
      <c r="BZ363" s="109"/>
      <c r="CA363" s="109"/>
      <c r="CB363" s="109"/>
      <c r="CC363" s="109"/>
      <c r="CD363" s="109"/>
      <c r="CE363" s="109"/>
      <c r="CF363" s="109"/>
    </row>
    <row r="364" spans="1:84" s="67" customFormat="1" ht="24" customHeight="1" x14ac:dyDescent="0.2">
      <c r="A364" s="65"/>
      <c r="B364" s="65"/>
      <c r="C364" s="65"/>
      <c r="D364" s="65"/>
      <c r="E364" s="66" t="s">
        <v>85</v>
      </c>
      <c r="F364" s="65">
        <f>SUM(F370,F382,F386,F391,F395,F397,F399,F404,F415,F420,F431,F436,F448,F455,F517,F526,F538,F552,F557,F567)</f>
        <v>3098142.8</v>
      </c>
      <c r="G364" s="65">
        <f>SUM(G370,G382,G386,G391,G395,G397,G399,G404,G415,G420,G431,G436,G448,G455,G517,G526,G538,G552,G557,G567)</f>
        <v>9521196.6000000015</v>
      </c>
      <c r="H364" s="65">
        <f>SUM(H370,H382,H386,H391,H395,H397,H399,H404,H415,H420,H431,H436,H448,H455,H517,H526,H538,H552,H557,H567)</f>
        <v>6737660.0149999987</v>
      </c>
      <c r="I364" s="118">
        <f t="shared" si="27"/>
        <v>0.7076484498807637</v>
      </c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  <c r="BO364" s="109"/>
      <c r="BP364" s="109"/>
      <c r="BQ364" s="109"/>
      <c r="BR364" s="109"/>
      <c r="BS364" s="109"/>
      <c r="BT364" s="109"/>
      <c r="BU364" s="109"/>
      <c r="BV364" s="109"/>
      <c r="BW364" s="109"/>
      <c r="BX364" s="109"/>
      <c r="BY364" s="109"/>
      <c r="BZ364" s="109"/>
      <c r="CA364" s="109"/>
      <c r="CB364" s="109"/>
      <c r="CC364" s="109"/>
      <c r="CD364" s="109"/>
      <c r="CE364" s="109"/>
      <c r="CF364" s="109"/>
    </row>
    <row r="365" spans="1:84" s="42" customFormat="1" ht="23.25" customHeight="1" x14ac:dyDescent="0.2">
      <c r="A365" s="12"/>
      <c r="B365" s="12"/>
      <c r="C365" s="12"/>
      <c r="D365" s="12"/>
      <c r="E365" s="51" t="s">
        <v>38</v>
      </c>
      <c r="F365" s="12">
        <f>SUM(F389,F394,F403,F416,F432,F449,F527,F539,F569)</f>
        <v>1962068.5</v>
      </c>
      <c r="G365" s="12">
        <f>SUM(G389,G394,G403,G416,G432,G449,G527,G539,G569)</f>
        <v>1797373.1</v>
      </c>
      <c r="H365" s="12">
        <f>SUM(H389,H394,H403,H416,H432,H449,H527,H539,H569)</f>
        <v>1784673.5200000003</v>
      </c>
      <c r="I365" s="119">
        <f t="shared" si="27"/>
        <v>0.99293436627041998</v>
      </c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  <c r="BO365" s="109"/>
      <c r="BP365" s="109"/>
      <c r="BQ365" s="109"/>
      <c r="BR365" s="109"/>
      <c r="BS365" s="109"/>
      <c r="BT365" s="109"/>
      <c r="BU365" s="109"/>
      <c r="BV365" s="109"/>
      <c r="BW365" s="109"/>
      <c r="BX365" s="109"/>
      <c r="BY365" s="109"/>
      <c r="BZ365" s="109"/>
      <c r="CA365" s="109"/>
      <c r="CB365" s="109"/>
      <c r="CC365" s="109"/>
      <c r="CD365" s="109"/>
      <c r="CE365" s="109"/>
      <c r="CF365" s="109"/>
    </row>
    <row r="366" spans="1:84" s="42" customFormat="1" ht="28.5" x14ac:dyDescent="0.2">
      <c r="A366" s="12"/>
      <c r="B366" s="12"/>
      <c r="C366" s="12"/>
      <c r="D366" s="12"/>
      <c r="E366" s="51" t="s">
        <v>39</v>
      </c>
      <c r="F366" s="12">
        <f>SUM(F372,F383,F407,F421,F437,F456,F518,F555,F558,F568)</f>
        <v>1098674.3</v>
      </c>
      <c r="G366" s="12">
        <f>SUM(G372,G383,G407,G421,G437,G456,G518,G555,G558,G568)</f>
        <v>1998020.9</v>
      </c>
      <c r="H366" s="12">
        <f>SUM(H372,H383,H407,H421,H437,H456,H518,H555,H558,H568)</f>
        <v>1780285.0149999999</v>
      </c>
      <c r="I366" s="119">
        <f t="shared" si="27"/>
        <v>0.89102422051741303</v>
      </c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  <c r="BO366" s="109"/>
      <c r="BP366" s="109"/>
      <c r="BQ366" s="109"/>
      <c r="BR366" s="109"/>
      <c r="BS366" s="109"/>
      <c r="BT366" s="109"/>
      <c r="BU366" s="109"/>
      <c r="BV366" s="109"/>
      <c r="BW366" s="109"/>
      <c r="BX366" s="109"/>
      <c r="BY366" s="109"/>
      <c r="BZ366" s="109"/>
      <c r="CA366" s="109"/>
      <c r="CB366" s="109"/>
      <c r="CC366" s="109"/>
      <c r="CD366" s="109"/>
      <c r="CE366" s="109"/>
      <c r="CF366" s="109"/>
    </row>
    <row r="367" spans="1:84" s="42" customFormat="1" ht="31.5" customHeight="1" x14ac:dyDescent="0.2">
      <c r="A367" s="12"/>
      <c r="B367" s="12"/>
      <c r="C367" s="12"/>
      <c r="D367" s="12"/>
      <c r="E367" s="15" t="s">
        <v>49</v>
      </c>
      <c r="F367" s="12">
        <f>SUM(F371,F390,F406,F422,F438,F457,F556,F562,F570)+F522+F547+F535</f>
        <v>37400</v>
      </c>
      <c r="G367" s="12">
        <f>SUM(G371,G390,G406,G422,G438,G457,G556,G562,G570)+G522+G547+G535</f>
        <v>153690</v>
      </c>
      <c r="H367" s="12">
        <f>SUM(H371,H390,H406,H422,H438,H457,H556,H562,H570)+H522+H547+H535</f>
        <v>116424.45000000001</v>
      </c>
      <c r="I367" s="119">
        <f t="shared" si="27"/>
        <v>0.75752781573296901</v>
      </c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  <c r="BO367" s="109"/>
      <c r="BP367" s="109"/>
      <c r="BQ367" s="109"/>
      <c r="BR367" s="109"/>
      <c r="BS367" s="109"/>
      <c r="BT367" s="109"/>
      <c r="BU367" s="109"/>
      <c r="BV367" s="109"/>
      <c r="BW367" s="109"/>
      <c r="BX367" s="109"/>
      <c r="BY367" s="109"/>
      <c r="BZ367" s="109"/>
      <c r="CA367" s="109"/>
      <c r="CB367" s="109"/>
      <c r="CC367" s="109"/>
      <c r="CD367" s="109"/>
      <c r="CE367" s="109"/>
      <c r="CF367" s="109"/>
    </row>
    <row r="368" spans="1:84" s="42" customFormat="1" ht="24.75" customHeight="1" x14ac:dyDescent="0.2">
      <c r="A368" s="12"/>
      <c r="B368" s="12"/>
      <c r="C368" s="12"/>
      <c r="D368" s="12"/>
      <c r="E368" s="51" t="s">
        <v>40</v>
      </c>
      <c r="F368" s="12">
        <f>SUM(F396,F398)</f>
        <v>0</v>
      </c>
      <c r="G368" s="12">
        <f>SUM(G396,G398)</f>
        <v>5572112.6000000006</v>
      </c>
      <c r="H368" s="12">
        <f>SUM(H396,H398)</f>
        <v>3056277.03</v>
      </c>
      <c r="I368" s="119">
        <f t="shared" si="27"/>
        <v>0.54849520269924179</v>
      </c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  <c r="BO368" s="109"/>
      <c r="BP368" s="109"/>
      <c r="BQ368" s="109"/>
      <c r="BR368" s="109"/>
      <c r="BS368" s="109"/>
      <c r="BT368" s="109"/>
      <c r="BU368" s="109"/>
      <c r="BV368" s="109"/>
      <c r="BW368" s="109"/>
      <c r="BX368" s="109"/>
      <c r="BY368" s="109"/>
      <c r="BZ368" s="109"/>
      <c r="CA368" s="109"/>
      <c r="CB368" s="109"/>
      <c r="CC368" s="109"/>
      <c r="CD368" s="109"/>
      <c r="CE368" s="109"/>
      <c r="CF368" s="109"/>
    </row>
    <row r="369" spans="1:84" s="42" customFormat="1" x14ac:dyDescent="0.2">
      <c r="A369" s="10"/>
      <c r="B369" s="10"/>
      <c r="C369" s="10"/>
      <c r="D369" s="10"/>
      <c r="E369" s="40" t="s">
        <v>84</v>
      </c>
      <c r="F369" s="123"/>
      <c r="G369" s="123"/>
      <c r="H369" s="123"/>
      <c r="I369" s="122" t="str">
        <f t="shared" si="27"/>
        <v xml:space="preserve">       </v>
      </c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  <c r="BX369" s="109"/>
      <c r="BY369" s="109"/>
      <c r="BZ369" s="109"/>
      <c r="CA369" s="109"/>
      <c r="CB369" s="109"/>
      <c r="CC369" s="109"/>
      <c r="CD369" s="109"/>
      <c r="CE369" s="109"/>
      <c r="CF369" s="109"/>
    </row>
    <row r="370" spans="1:84" s="42" customFormat="1" ht="21.75" customHeight="1" x14ac:dyDescent="0.2">
      <c r="A370" s="10" t="s">
        <v>41</v>
      </c>
      <c r="B370" s="10" t="s">
        <v>41</v>
      </c>
      <c r="C370" s="10" t="s">
        <v>41</v>
      </c>
      <c r="D370" s="10" t="s">
        <v>44</v>
      </c>
      <c r="E370" s="31" t="s">
        <v>50</v>
      </c>
      <c r="F370" s="57">
        <f>SUM(F373)</f>
        <v>40000</v>
      </c>
      <c r="G370" s="57">
        <f>SUM(G373)</f>
        <v>705760</v>
      </c>
      <c r="H370" s="57">
        <f>SUM(H373)</f>
        <v>696474.7</v>
      </c>
      <c r="I370" s="119">
        <f t="shared" si="27"/>
        <v>0.9868435445477215</v>
      </c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  <c r="BO370" s="109"/>
      <c r="BP370" s="109"/>
      <c r="BQ370" s="109"/>
      <c r="BR370" s="109"/>
      <c r="BS370" s="109"/>
      <c r="BT370" s="109"/>
      <c r="BU370" s="109"/>
      <c r="BV370" s="109"/>
      <c r="BW370" s="109"/>
      <c r="BX370" s="109"/>
      <c r="BY370" s="109"/>
      <c r="BZ370" s="109"/>
      <c r="CA370" s="109"/>
      <c r="CB370" s="109"/>
      <c r="CC370" s="109"/>
      <c r="CD370" s="109"/>
      <c r="CE370" s="109"/>
      <c r="CF370" s="109"/>
    </row>
    <row r="371" spans="1:84" s="42" customFormat="1" ht="34.5" customHeight="1" x14ac:dyDescent="0.2">
      <c r="A371" s="10"/>
      <c r="B371" s="10"/>
      <c r="C371" s="10"/>
      <c r="D371" s="10"/>
      <c r="E371" s="16" t="s">
        <v>49</v>
      </c>
      <c r="F371" s="121">
        <f>SUM(F375,F380)</f>
        <v>2000</v>
      </c>
      <c r="G371" s="121">
        <f>SUM(G375,G380)</f>
        <v>4250</v>
      </c>
      <c r="H371" s="121">
        <f>SUM(H375,H380)</f>
        <v>3749.7</v>
      </c>
      <c r="I371" s="122">
        <f t="shared" si="27"/>
        <v>0.88228235294117641</v>
      </c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  <c r="BO371" s="109"/>
      <c r="BP371" s="109"/>
      <c r="BQ371" s="109"/>
      <c r="BR371" s="109"/>
      <c r="BS371" s="109"/>
      <c r="BT371" s="109"/>
      <c r="BU371" s="109"/>
      <c r="BV371" s="109"/>
      <c r="BW371" s="109"/>
      <c r="BX371" s="109"/>
      <c r="BY371" s="109"/>
      <c r="BZ371" s="109"/>
      <c r="CA371" s="109"/>
      <c r="CB371" s="109"/>
      <c r="CC371" s="109"/>
      <c r="CD371" s="109"/>
      <c r="CE371" s="109"/>
      <c r="CF371" s="109"/>
    </row>
    <row r="372" spans="1:84" s="42" customFormat="1" ht="21.75" customHeight="1" x14ac:dyDescent="0.2">
      <c r="A372" s="10"/>
      <c r="B372" s="10"/>
      <c r="C372" s="10"/>
      <c r="D372" s="10"/>
      <c r="E372" s="50" t="s">
        <v>39</v>
      </c>
      <c r="F372" s="121">
        <f>SUM(F376,F378,F381)</f>
        <v>38000</v>
      </c>
      <c r="G372" s="121">
        <f>SUM(G376,G378,G381)</f>
        <v>701510</v>
      </c>
      <c r="H372" s="121">
        <f>SUM(H376,H378,H381)</f>
        <v>692725</v>
      </c>
      <c r="I372" s="122">
        <f t="shared" si="27"/>
        <v>0.98747701387008024</v>
      </c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  <c r="BO372" s="109"/>
      <c r="BP372" s="109"/>
      <c r="BQ372" s="109"/>
      <c r="BR372" s="109"/>
      <c r="BS372" s="109"/>
      <c r="BT372" s="109"/>
      <c r="BU372" s="109"/>
      <c r="BV372" s="109"/>
      <c r="BW372" s="109"/>
      <c r="BX372" s="109"/>
      <c r="BY372" s="109"/>
      <c r="BZ372" s="109"/>
      <c r="CA372" s="109"/>
      <c r="CB372" s="109"/>
      <c r="CC372" s="109"/>
      <c r="CD372" s="109"/>
      <c r="CE372" s="109"/>
      <c r="CF372" s="109"/>
    </row>
    <row r="373" spans="1:84" s="42" customFormat="1" ht="21.75" customHeight="1" x14ac:dyDescent="0.2">
      <c r="A373" s="10"/>
      <c r="B373" s="10"/>
      <c r="C373" s="10"/>
      <c r="D373" s="10"/>
      <c r="E373" s="86" t="s">
        <v>86</v>
      </c>
      <c r="F373" s="57">
        <f>SUM(F374,F377,F379)</f>
        <v>40000</v>
      </c>
      <c r="G373" s="57">
        <f>SUM(G374,G377,G379)</f>
        <v>705760</v>
      </c>
      <c r="H373" s="57">
        <f>SUM(H374,H377,H379)</f>
        <v>696474.7</v>
      </c>
      <c r="I373" s="119">
        <f t="shared" si="27"/>
        <v>0.9868435445477215</v>
      </c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  <c r="BO373" s="109"/>
      <c r="BP373" s="109"/>
      <c r="BQ373" s="109"/>
      <c r="BR373" s="109"/>
      <c r="BS373" s="109"/>
      <c r="BT373" s="109"/>
      <c r="BU373" s="109"/>
      <c r="BV373" s="109"/>
      <c r="BW373" s="109"/>
      <c r="BX373" s="109"/>
      <c r="BY373" s="109"/>
      <c r="BZ373" s="109"/>
      <c r="CA373" s="109"/>
      <c r="CB373" s="109"/>
      <c r="CC373" s="109"/>
      <c r="CD373" s="109"/>
      <c r="CE373" s="109"/>
      <c r="CF373" s="109"/>
    </row>
    <row r="374" spans="1:84" s="42" customFormat="1" ht="109.5" customHeight="1" x14ac:dyDescent="0.2">
      <c r="A374" s="10"/>
      <c r="B374" s="10"/>
      <c r="C374" s="10"/>
      <c r="D374" s="10"/>
      <c r="E374" s="88" t="s">
        <v>343</v>
      </c>
      <c r="F374" s="57">
        <f>SUM(F375:F376)</f>
        <v>40000</v>
      </c>
      <c r="G374" s="57">
        <f>SUM(G375:G376)</f>
        <v>26510</v>
      </c>
      <c r="H374" s="57">
        <f>SUM(H375:H376)</f>
        <v>18560</v>
      </c>
      <c r="I374" s="119">
        <f t="shared" si="27"/>
        <v>0.70011316484345532</v>
      </c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  <c r="BO374" s="109"/>
      <c r="BP374" s="109"/>
      <c r="BQ374" s="109"/>
      <c r="BR374" s="109"/>
      <c r="BS374" s="109"/>
      <c r="BT374" s="109"/>
      <c r="BU374" s="109"/>
      <c r="BV374" s="109"/>
      <c r="BW374" s="109"/>
      <c r="BX374" s="109"/>
      <c r="BY374" s="109"/>
      <c r="BZ374" s="109"/>
      <c r="CA374" s="109"/>
      <c r="CB374" s="109"/>
      <c r="CC374" s="109"/>
      <c r="CD374" s="109"/>
      <c r="CE374" s="109"/>
      <c r="CF374" s="109"/>
    </row>
    <row r="375" spans="1:84" s="42" customFormat="1" ht="41.25" customHeight="1" x14ac:dyDescent="0.2">
      <c r="A375" s="10"/>
      <c r="B375" s="10"/>
      <c r="C375" s="10"/>
      <c r="D375" s="10"/>
      <c r="E375" s="16" t="s">
        <v>49</v>
      </c>
      <c r="F375" s="121">
        <v>2000</v>
      </c>
      <c r="G375" s="121">
        <v>2000</v>
      </c>
      <c r="H375" s="121">
        <v>1500</v>
      </c>
      <c r="I375" s="122">
        <f t="shared" si="27"/>
        <v>0.75</v>
      </c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  <c r="BO375" s="109"/>
      <c r="BP375" s="109"/>
      <c r="BQ375" s="109"/>
      <c r="BR375" s="109"/>
      <c r="BS375" s="109"/>
      <c r="BT375" s="109"/>
      <c r="BU375" s="109"/>
      <c r="BV375" s="109"/>
      <c r="BW375" s="109"/>
      <c r="BX375" s="109"/>
      <c r="BY375" s="109"/>
      <c r="BZ375" s="109"/>
      <c r="CA375" s="109"/>
      <c r="CB375" s="109"/>
      <c r="CC375" s="109"/>
      <c r="CD375" s="109"/>
      <c r="CE375" s="109"/>
      <c r="CF375" s="109"/>
    </row>
    <row r="376" spans="1:84" s="42" customFormat="1" ht="27.75" customHeight="1" x14ac:dyDescent="0.2">
      <c r="A376" s="10"/>
      <c r="B376" s="10"/>
      <c r="C376" s="10"/>
      <c r="D376" s="10"/>
      <c r="E376" s="50" t="s">
        <v>39</v>
      </c>
      <c r="F376" s="121">
        <v>38000</v>
      </c>
      <c r="G376" s="121">
        <v>24510</v>
      </c>
      <c r="H376" s="121">
        <v>17060</v>
      </c>
      <c r="I376" s="122">
        <f t="shared" si="27"/>
        <v>0.69604243166054669</v>
      </c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109"/>
      <c r="CE376" s="109"/>
      <c r="CF376" s="109"/>
    </row>
    <row r="377" spans="1:84" s="42" customFormat="1" ht="50.25" customHeight="1" x14ac:dyDescent="0.2">
      <c r="A377" s="10"/>
      <c r="B377" s="10"/>
      <c r="C377" s="10"/>
      <c r="D377" s="10"/>
      <c r="E377" s="51" t="s">
        <v>13</v>
      </c>
      <c r="F377" s="57">
        <f>SUM(F378:F378)</f>
        <v>0</v>
      </c>
      <c r="G377" s="57">
        <f>SUM(G378:G378)</f>
        <v>675000</v>
      </c>
      <c r="H377" s="57">
        <f>SUM(H378:H378)</f>
        <v>675000</v>
      </c>
      <c r="I377" s="119">
        <f t="shared" si="27"/>
        <v>1</v>
      </c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  <c r="BO377" s="109"/>
      <c r="BP377" s="109"/>
      <c r="BQ377" s="109"/>
      <c r="BR377" s="109"/>
      <c r="BS377" s="109"/>
      <c r="BT377" s="109"/>
      <c r="BU377" s="109"/>
      <c r="BV377" s="109"/>
      <c r="BW377" s="109"/>
      <c r="BX377" s="109"/>
      <c r="BY377" s="109"/>
      <c r="BZ377" s="109"/>
      <c r="CA377" s="109"/>
      <c r="CB377" s="109"/>
      <c r="CC377" s="109"/>
      <c r="CD377" s="109"/>
      <c r="CE377" s="109"/>
      <c r="CF377" s="109"/>
    </row>
    <row r="378" spans="1:84" s="42" customFormat="1" ht="24.75" customHeight="1" x14ac:dyDescent="0.2">
      <c r="A378" s="10"/>
      <c r="B378" s="10"/>
      <c r="C378" s="10"/>
      <c r="D378" s="10"/>
      <c r="E378" s="50" t="s">
        <v>39</v>
      </c>
      <c r="F378" s="123"/>
      <c r="G378" s="121">
        <v>675000</v>
      </c>
      <c r="H378" s="121">
        <v>675000</v>
      </c>
      <c r="I378" s="122">
        <f t="shared" si="27"/>
        <v>1</v>
      </c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  <c r="BO378" s="109"/>
      <c r="BP378" s="109"/>
      <c r="BQ378" s="109"/>
      <c r="BR378" s="109"/>
      <c r="BS378" s="109"/>
      <c r="BT378" s="109"/>
      <c r="BU378" s="109"/>
      <c r="BV378" s="109"/>
      <c r="BW378" s="109"/>
      <c r="BX378" s="109"/>
      <c r="BY378" s="109"/>
      <c r="BZ378" s="109"/>
      <c r="CA378" s="109"/>
      <c r="CB378" s="109"/>
      <c r="CC378" s="109"/>
      <c r="CD378" s="109"/>
      <c r="CE378" s="109"/>
      <c r="CF378" s="109"/>
    </row>
    <row r="379" spans="1:84" s="42" customFormat="1" ht="96" customHeight="1" x14ac:dyDescent="0.2">
      <c r="A379" s="10"/>
      <c r="B379" s="10"/>
      <c r="C379" s="10"/>
      <c r="D379" s="10"/>
      <c r="E379" s="88" t="s">
        <v>344</v>
      </c>
      <c r="F379" s="57">
        <f>SUM(F380:F381)</f>
        <v>0</v>
      </c>
      <c r="G379" s="57">
        <f>SUM(G380:G381)</f>
        <v>4250</v>
      </c>
      <c r="H379" s="57">
        <f>SUM(H380:H381)</f>
        <v>2914.7</v>
      </c>
      <c r="I379" s="119">
        <f t="shared" si="27"/>
        <v>0.68581176470588234</v>
      </c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  <c r="BO379" s="109"/>
      <c r="BP379" s="109"/>
      <c r="BQ379" s="109"/>
      <c r="BR379" s="109"/>
      <c r="BS379" s="109"/>
      <c r="BT379" s="109"/>
      <c r="BU379" s="109"/>
      <c r="BV379" s="109"/>
      <c r="BW379" s="109"/>
      <c r="BX379" s="109"/>
      <c r="BY379" s="109"/>
      <c r="BZ379" s="109"/>
      <c r="CA379" s="109"/>
      <c r="CB379" s="109"/>
      <c r="CC379" s="109"/>
      <c r="CD379" s="109"/>
      <c r="CE379" s="109"/>
      <c r="CF379" s="109"/>
    </row>
    <row r="380" spans="1:84" s="42" customFormat="1" ht="34.5" customHeight="1" x14ac:dyDescent="0.2">
      <c r="A380" s="10"/>
      <c r="B380" s="10"/>
      <c r="C380" s="10"/>
      <c r="D380" s="10"/>
      <c r="E380" s="16" t="s">
        <v>49</v>
      </c>
      <c r="F380" s="121"/>
      <c r="G380" s="121">
        <v>2250</v>
      </c>
      <c r="H380" s="121">
        <v>2249.6999999999998</v>
      </c>
      <c r="I380" s="122">
        <f t="shared" si="27"/>
        <v>0.99986666666666657</v>
      </c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  <c r="BO380" s="109"/>
      <c r="BP380" s="109"/>
      <c r="BQ380" s="109"/>
      <c r="BR380" s="109"/>
      <c r="BS380" s="109"/>
      <c r="BT380" s="109"/>
      <c r="BU380" s="109"/>
      <c r="BV380" s="109"/>
      <c r="BW380" s="109"/>
      <c r="BX380" s="109"/>
      <c r="BY380" s="109"/>
      <c r="BZ380" s="109"/>
      <c r="CA380" s="109"/>
      <c r="CB380" s="109"/>
      <c r="CC380" s="109"/>
      <c r="CD380" s="109"/>
      <c r="CE380" s="109"/>
      <c r="CF380" s="109"/>
    </row>
    <row r="381" spans="1:84" s="42" customFormat="1" ht="24.75" customHeight="1" x14ac:dyDescent="0.2">
      <c r="A381" s="10"/>
      <c r="B381" s="10"/>
      <c r="C381" s="10"/>
      <c r="D381" s="10"/>
      <c r="E381" s="50" t="s">
        <v>39</v>
      </c>
      <c r="F381" s="121"/>
      <c r="G381" s="121">
        <v>2000</v>
      </c>
      <c r="H381" s="121">
        <v>665</v>
      </c>
      <c r="I381" s="122">
        <f t="shared" si="27"/>
        <v>0.33250000000000002</v>
      </c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  <c r="BO381" s="109"/>
      <c r="BP381" s="109"/>
      <c r="BQ381" s="109"/>
      <c r="BR381" s="109"/>
      <c r="BS381" s="109"/>
      <c r="BT381" s="109"/>
      <c r="BU381" s="109"/>
      <c r="BV381" s="109"/>
      <c r="BW381" s="109"/>
      <c r="BX381" s="109"/>
      <c r="BY381" s="109"/>
      <c r="BZ381" s="109"/>
      <c r="CA381" s="109"/>
      <c r="CB381" s="109"/>
      <c r="CC381" s="109"/>
      <c r="CD381" s="109"/>
      <c r="CE381" s="109"/>
      <c r="CF381" s="109"/>
    </row>
    <row r="382" spans="1:84" s="42" customFormat="1" ht="46.5" customHeight="1" x14ac:dyDescent="0.2">
      <c r="A382" s="10" t="s">
        <v>54</v>
      </c>
      <c r="B382" s="10" t="s">
        <v>54</v>
      </c>
      <c r="C382" s="10" t="s">
        <v>41</v>
      </c>
      <c r="D382" s="10" t="s">
        <v>54</v>
      </c>
      <c r="E382" s="89" t="s">
        <v>50</v>
      </c>
      <c r="F382" s="57">
        <f>SUM(F383)</f>
        <v>0</v>
      </c>
      <c r="G382" s="57">
        <f>SUM(G383)</f>
        <v>451</v>
      </c>
      <c r="H382" s="57">
        <f>SUM(H383)</f>
        <v>419.8</v>
      </c>
      <c r="I382" s="119">
        <f t="shared" si="27"/>
        <v>0.93082039911308212</v>
      </c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  <c r="BO382" s="109"/>
      <c r="BP382" s="109"/>
      <c r="BQ382" s="109"/>
      <c r="BR382" s="109"/>
      <c r="BS382" s="109"/>
      <c r="BT382" s="109"/>
      <c r="BU382" s="109"/>
      <c r="BV382" s="109"/>
      <c r="BW382" s="109"/>
      <c r="BX382" s="109"/>
      <c r="BY382" s="109"/>
      <c r="BZ382" s="109"/>
      <c r="CA382" s="109"/>
      <c r="CB382" s="109"/>
      <c r="CC382" s="109"/>
      <c r="CD382" s="109"/>
      <c r="CE382" s="109"/>
      <c r="CF382" s="109"/>
    </row>
    <row r="383" spans="1:84" s="42" customFormat="1" ht="21" customHeight="1" x14ac:dyDescent="0.2">
      <c r="A383" s="10"/>
      <c r="B383" s="10"/>
      <c r="C383" s="10"/>
      <c r="D383" s="10"/>
      <c r="E383" s="50" t="s">
        <v>39</v>
      </c>
      <c r="F383" s="121">
        <f>SUM(F384:F385)</f>
        <v>0</v>
      </c>
      <c r="G383" s="121">
        <f>SUM(G384:G385)</f>
        <v>451</v>
      </c>
      <c r="H383" s="121">
        <f>SUM(H384:H385)</f>
        <v>419.8</v>
      </c>
      <c r="I383" s="122">
        <f t="shared" si="27"/>
        <v>0.93082039911308212</v>
      </c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  <c r="BO383" s="109"/>
      <c r="BP383" s="109"/>
      <c r="BQ383" s="109"/>
      <c r="BR383" s="109"/>
      <c r="BS383" s="109"/>
      <c r="BT383" s="109"/>
      <c r="BU383" s="109"/>
      <c r="BV383" s="109"/>
      <c r="BW383" s="109"/>
      <c r="BX383" s="109"/>
      <c r="BY383" s="109"/>
      <c r="BZ383" s="109"/>
      <c r="CA383" s="109"/>
      <c r="CB383" s="109"/>
      <c r="CC383" s="109"/>
      <c r="CD383" s="109"/>
      <c r="CE383" s="109"/>
      <c r="CF383" s="109"/>
    </row>
    <row r="384" spans="1:84" s="42" customFormat="1" ht="50.25" customHeight="1" x14ac:dyDescent="0.2">
      <c r="A384" s="10"/>
      <c r="B384" s="10"/>
      <c r="C384" s="10"/>
      <c r="D384" s="10"/>
      <c r="E384" s="90" t="s">
        <v>345</v>
      </c>
      <c r="F384" s="57"/>
      <c r="G384" s="134">
        <v>235.7</v>
      </c>
      <c r="H384" s="57">
        <v>208.8</v>
      </c>
      <c r="I384" s="119">
        <f t="shared" si="27"/>
        <v>0.88587187102248632</v>
      </c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  <c r="BO384" s="109"/>
      <c r="BP384" s="109"/>
      <c r="BQ384" s="109"/>
      <c r="BR384" s="109"/>
      <c r="BS384" s="109"/>
      <c r="BT384" s="109"/>
      <c r="BU384" s="109"/>
      <c r="BV384" s="109"/>
      <c r="BW384" s="109"/>
      <c r="BX384" s="109"/>
      <c r="BY384" s="109"/>
      <c r="BZ384" s="109"/>
      <c r="CA384" s="109"/>
      <c r="CB384" s="109"/>
      <c r="CC384" s="109"/>
      <c r="CD384" s="109"/>
      <c r="CE384" s="109"/>
      <c r="CF384" s="109"/>
    </row>
    <row r="385" spans="1:84" s="42" customFormat="1" ht="59.25" customHeight="1" x14ac:dyDescent="0.2">
      <c r="A385" s="10"/>
      <c r="B385" s="10"/>
      <c r="C385" s="10"/>
      <c r="D385" s="10"/>
      <c r="E385" s="90" t="s">
        <v>346</v>
      </c>
      <c r="F385" s="57"/>
      <c r="G385" s="134">
        <v>215.3</v>
      </c>
      <c r="H385" s="57">
        <v>211</v>
      </c>
      <c r="I385" s="119">
        <f t="shared" si="27"/>
        <v>0.9800278680910357</v>
      </c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  <c r="BO385" s="109"/>
      <c r="BP385" s="109"/>
      <c r="BQ385" s="109"/>
      <c r="BR385" s="109"/>
      <c r="BS385" s="109"/>
      <c r="BT385" s="109"/>
      <c r="BU385" s="109"/>
      <c r="BV385" s="109"/>
      <c r="BW385" s="109"/>
      <c r="BX385" s="109"/>
      <c r="BY385" s="109"/>
      <c r="BZ385" s="109"/>
      <c r="CA385" s="109"/>
      <c r="CB385" s="109"/>
      <c r="CC385" s="109"/>
      <c r="CD385" s="109"/>
      <c r="CE385" s="109"/>
      <c r="CF385" s="109"/>
    </row>
    <row r="386" spans="1:84" s="42" customFormat="1" ht="24" customHeight="1" x14ac:dyDescent="0.2">
      <c r="A386" s="10" t="s">
        <v>42</v>
      </c>
      <c r="B386" s="10" t="s">
        <v>41</v>
      </c>
      <c r="C386" s="10" t="s">
        <v>41</v>
      </c>
      <c r="D386" s="10" t="s">
        <v>41</v>
      </c>
      <c r="E386" s="89" t="s">
        <v>347</v>
      </c>
      <c r="F386" s="57">
        <f t="shared" ref="F386:H387" si="30">SUM(F387)</f>
        <v>0</v>
      </c>
      <c r="G386" s="57">
        <f t="shared" si="30"/>
        <v>6454</v>
      </c>
      <c r="H386" s="57">
        <f t="shared" si="30"/>
        <v>5223.7</v>
      </c>
      <c r="I386" s="119">
        <f t="shared" ref="I386:I394" si="31">IF(H386=0,"       ",H386/G386)</f>
        <v>0.8093740316083049</v>
      </c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  <c r="BX386" s="109"/>
      <c r="BY386" s="109"/>
      <c r="BZ386" s="109"/>
      <c r="CA386" s="109"/>
      <c r="CB386" s="109"/>
      <c r="CC386" s="109"/>
      <c r="CD386" s="109"/>
      <c r="CE386" s="109"/>
      <c r="CF386" s="109"/>
    </row>
    <row r="387" spans="1:84" s="42" customFormat="1" ht="24" customHeight="1" x14ac:dyDescent="0.2">
      <c r="A387" s="10"/>
      <c r="B387" s="10"/>
      <c r="C387" s="10"/>
      <c r="D387" s="10"/>
      <c r="E387" s="89" t="s">
        <v>73</v>
      </c>
      <c r="F387" s="57">
        <f t="shared" si="30"/>
        <v>0</v>
      </c>
      <c r="G387" s="57">
        <f t="shared" si="30"/>
        <v>6454</v>
      </c>
      <c r="H387" s="57">
        <f t="shared" si="30"/>
        <v>5223.7</v>
      </c>
      <c r="I387" s="119">
        <f t="shared" si="31"/>
        <v>0.8093740316083049</v>
      </c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  <c r="BO387" s="109"/>
      <c r="BP387" s="109"/>
      <c r="BQ387" s="109"/>
      <c r="BR387" s="109"/>
      <c r="BS387" s="109"/>
      <c r="BT387" s="109"/>
      <c r="BU387" s="109"/>
      <c r="BV387" s="109"/>
      <c r="BW387" s="109"/>
      <c r="BX387" s="109"/>
      <c r="BY387" s="109"/>
      <c r="BZ387" s="109"/>
      <c r="CA387" s="109"/>
      <c r="CB387" s="109"/>
      <c r="CC387" s="109"/>
      <c r="CD387" s="109"/>
      <c r="CE387" s="109"/>
      <c r="CF387" s="109"/>
    </row>
    <row r="388" spans="1:84" s="42" customFormat="1" ht="69" customHeight="1" x14ac:dyDescent="0.2">
      <c r="A388" s="10"/>
      <c r="B388" s="10"/>
      <c r="C388" s="10"/>
      <c r="D388" s="10"/>
      <c r="E388" s="90" t="s">
        <v>348</v>
      </c>
      <c r="F388" s="121">
        <f>SUM(F389:F390)</f>
        <v>0</v>
      </c>
      <c r="G388" s="57">
        <f>SUM(G389:G390)</f>
        <v>6454</v>
      </c>
      <c r="H388" s="57">
        <f>SUM(H389:H390)</f>
        <v>5223.7</v>
      </c>
      <c r="I388" s="119">
        <f t="shared" si="31"/>
        <v>0.8093740316083049</v>
      </c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  <c r="BO388" s="109"/>
      <c r="BP388" s="109"/>
      <c r="BQ388" s="109"/>
      <c r="BR388" s="109"/>
      <c r="BS388" s="109"/>
      <c r="BT388" s="109"/>
      <c r="BU388" s="109"/>
      <c r="BV388" s="109"/>
      <c r="BW388" s="109"/>
      <c r="BX388" s="109"/>
      <c r="BY388" s="109"/>
      <c r="BZ388" s="109"/>
      <c r="CA388" s="109"/>
      <c r="CB388" s="109"/>
      <c r="CC388" s="109"/>
      <c r="CD388" s="109"/>
      <c r="CE388" s="109"/>
      <c r="CF388" s="109"/>
    </row>
    <row r="389" spans="1:84" s="42" customFormat="1" ht="22.5" customHeight="1" x14ac:dyDescent="0.2">
      <c r="A389" s="10"/>
      <c r="B389" s="10"/>
      <c r="C389" s="10"/>
      <c r="D389" s="10"/>
      <c r="E389" s="50" t="s">
        <v>38</v>
      </c>
      <c r="F389" s="121"/>
      <c r="G389" s="135">
        <v>2054</v>
      </c>
      <c r="H389" s="121">
        <v>823.7</v>
      </c>
      <c r="I389" s="122">
        <f t="shared" si="31"/>
        <v>0.40102239532619283</v>
      </c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  <c r="BO389" s="109"/>
      <c r="BP389" s="109"/>
      <c r="BQ389" s="109"/>
      <c r="BR389" s="109"/>
      <c r="BS389" s="109"/>
      <c r="BT389" s="109"/>
      <c r="BU389" s="109"/>
      <c r="BV389" s="109"/>
      <c r="BW389" s="109"/>
      <c r="BX389" s="109"/>
      <c r="BY389" s="109"/>
      <c r="BZ389" s="109"/>
      <c r="CA389" s="109"/>
      <c r="CB389" s="109"/>
      <c r="CC389" s="109"/>
      <c r="CD389" s="109"/>
      <c r="CE389" s="109"/>
      <c r="CF389" s="109"/>
    </row>
    <row r="390" spans="1:84" s="42" customFormat="1" ht="33" customHeight="1" x14ac:dyDescent="0.2">
      <c r="A390" s="10"/>
      <c r="B390" s="10"/>
      <c r="C390" s="10"/>
      <c r="D390" s="10"/>
      <c r="E390" s="16" t="s">
        <v>49</v>
      </c>
      <c r="F390" s="121"/>
      <c r="G390" s="135">
        <v>4400</v>
      </c>
      <c r="H390" s="121">
        <v>4400</v>
      </c>
      <c r="I390" s="122">
        <f t="shared" si="31"/>
        <v>1</v>
      </c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  <c r="BO390" s="109"/>
      <c r="BP390" s="109"/>
      <c r="BQ390" s="109"/>
      <c r="BR390" s="109"/>
      <c r="BS390" s="109"/>
      <c r="BT390" s="109"/>
      <c r="BU390" s="109"/>
      <c r="BV390" s="109"/>
      <c r="BW390" s="109"/>
      <c r="BX390" s="109"/>
      <c r="BY390" s="109"/>
      <c r="BZ390" s="109"/>
      <c r="CA390" s="109"/>
      <c r="CB390" s="109"/>
      <c r="CC390" s="109"/>
      <c r="CD390" s="109"/>
      <c r="CE390" s="109"/>
      <c r="CF390" s="109"/>
    </row>
    <row r="391" spans="1:84" s="42" customFormat="1" ht="42.75" customHeight="1" x14ac:dyDescent="0.2">
      <c r="A391" s="10" t="s">
        <v>42</v>
      </c>
      <c r="B391" s="10" t="s">
        <v>41</v>
      </c>
      <c r="C391" s="10" t="s">
        <v>41</v>
      </c>
      <c r="D391" s="10" t="s">
        <v>67</v>
      </c>
      <c r="E391" s="89" t="s">
        <v>349</v>
      </c>
      <c r="F391" s="57">
        <f t="shared" ref="F391:H392" si="32">SUM(F392)</f>
        <v>0</v>
      </c>
      <c r="G391" s="57">
        <f t="shared" si="32"/>
        <v>13700</v>
      </c>
      <c r="H391" s="57">
        <f t="shared" si="32"/>
        <v>10800.04</v>
      </c>
      <c r="I391" s="119">
        <f t="shared" si="31"/>
        <v>0.78832408759124095</v>
      </c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  <c r="BO391" s="109"/>
      <c r="BP391" s="109"/>
      <c r="BQ391" s="109"/>
      <c r="BR391" s="109"/>
      <c r="BS391" s="109"/>
      <c r="BT391" s="109"/>
      <c r="BU391" s="109"/>
      <c r="BV391" s="109"/>
      <c r="BW391" s="109"/>
      <c r="BX391" s="109"/>
      <c r="BY391" s="109"/>
      <c r="BZ391" s="109"/>
      <c r="CA391" s="109"/>
      <c r="CB391" s="109"/>
      <c r="CC391" s="109"/>
      <c r="CD391" s="109"/>
      <c r="CE391" s="109"/>
      <c r="CF391" s="109"/>
    </row>
    <row r="392" spans="1:84" s="42" customFormat="1" ht="33" customHeight="1" x14ac:dyDescent="0.2">
      <c r="A392" s="10"/>
      <c r="B392" s="10"/>
      <c r="C392" s="10"/>
      <c r="D392" s="10"/>
      <c r="E392" s="91" t="s">
        <v>90</v>
      </c>
      <c r="F392" s="57">
        <f t="shared" si="32"/>
        <v>0</v>
      </c>
      <c r="G392" s="57">
        <f t="shared" si="32"/>
        <v>13700</v>
      </c>
      <c r="H392" s="57">
        <f t="shared" si="32"/>
        <v>10800.04</v>
      </c>
      <c r="I392" s="119">
        <f t="shared" si="31"/>
        <v>0.78832408759124095</v>
      </c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  <c r="BO392" s="109"/>
      <c r="BP392" s="109"/>
      <c r="BQ392" s="109"/>
      <c r="BR392" s="109"/>
      <c r="BS392" s="109"/>
      <c r="BT392" s="109"/>
      <c r="BU392" s="109"/>
      <c r="BV392" s="109"/>
      <c r="BW392" s="109"/>
      <c r="BX392" s="109"/>
      <c r="BY392" s="109"/>
      <c r="BZ392" s="109"/>
      <c r="CA392" s="109"/>
      <c r="CB392" s="109"/>
      <c r="CC392" s="109"/>
      <c r="CD392" s="109"/>
      <c r="CE392" s="109"/>
      <c r="CF392" s="109"/>
    </row>
    <row r="393" spans="1:84" s="42" customFormat="1" ht="34.5" customHeight="1" x14ac:dyDescent="0.2">
      <c r="A393" s="10"/>
      <c r="B393" s="10"/>
      <c r="C393" s="10"/>
      <c r="D393" s="10"/>
      <c r="E393" s="92" t="s">
        <v>350</v>
      </c>
      <c r="F393" s="121">
        <f>SUM(F394:F394)</f>
        <v>0</v>
      </c>
      <c r="G393" s="57">
        <f>SUM(G394:G394)</f>
        <v>13700</v>
      </c>
      <c r="H393" s="57">
        <f>SUM(H394:H394)</f>
        <v>10800.04</v>
      </c>
      <c r="I393" s="119">
        <f t="shared" si="31"/>
        <v>0.78832408759124095</v>
      </c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  <c r="BO393" s="109"/>
      <c r="BP393" s="109"/>
      <c r="BQ393" s="109"/>
      <c r="BR393" s="109"/>
      <c r="BS393" s="109"/>
      <c r="BT393" s="109"/>
      <c r="BU393" s="109"/>
      <c r="BV393" s="109"/>
      <c r="BW393" s="109"/>
      <c r="BX393" s="109"/>
      <c r="BY393" s="109"/>
      <c r="BZ393" s="109"/>
      <c r="CA393" s="109"/>
      <c r="CB393" s="109"/>
      <c r="CC393" s="109"/>
      <c r="CD393" s="109"/>
      <c r="CE393" s="109"/>
      <c r="CF393" s="109"/>
    </row>
    <row r="394" spans="1:84" s="42" customFormat="1" ht="19.5" customHeight="1" x14ac:dyDescent="0.2">
      <c r="A394" s="10"/>
      <c r="B394" s="10"/>
      <c r="C394" s="10"/>
      <c r="D394" s="10"/>
      <c r="E394" s="50" t="s">
        <v>38</v>
      </c>
      <c r="F394" s="121"/>
      <c r="G394" s="135">
        <v>13700</v>
      </c>
      <c r="H394" s="121">
        <v>10800.04</v>
      </c>
      <c r="I394" s="119">
        <f t="shared" si="31"/>
        <v>0.78832408759124095</v>
      </c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09"/>
      <c r="CA394" s="109"/>
      <c r="CB394" s="109"/>
      <c r="CC394" s="109"/>
      <c r="CD394" s="109"/>
      <c r="CE394" s="109"/>
      <c r="CF394" s="109"/>
    </row>
    <row r="395" spans="1:84" s="42" customFormat="1" ht="43.5" customHeight="1" x14ac:dyDescent="0.2">
      <c r="A395" s="10" t="s">
        <v>42</v>
      </c>
      <c r="B395" s="10" t="s">
        <v>41</v>
      </c>
      <c r="C395" s="10" t="s">
        <v>41</v>
      </c>
      <c r="D395" s="10" t="s">
        <v>54</v>
      </c>
      <c r="E395" s="31" t="s">
        <v>14</v>
      </c>
      <c r="F395" s="57">
        <f>SUM(F396)</f>
        <v>0</v>
      </c>
      <c r="G395" s="57">
        <f>SUM(G396)</f>
        <v>5568579.9000000004</v>
      </c>
      <c r="H395" s="57">
        <f>SUM(H396)</f>
        <v>3053057.61</v>
      </c>
      <c r="I395" s="119">
        <f t="shared" si="27"/>
        <v>0.54826502713914538</v>
      </c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  <c r="BO395" s="109"/>
      <c r="BP395" s="109"/>
      <c r="BQ395" s="109"/>
      <c r="BR395" s="109"/>
      <c r="BS395" s="109"/>
      <c r="BT395" s="109"/>
      <c r="BU395" s="109"/>
      <c r="BV395" s="109"/>
      <c r="BW395" s="109"/>
      <c r="BX395" s="109"/>
      <c r="BY395" s="109"/>
      <c r="BZ395" s="109"/>
      <c r="CA395" s="109"/>
      <c r="CB395" s="109"/>
      <c r="CC395" s="109"/>
      <c r="CD395" s="109"/>
      <c r="CE395" s="109"/>
      <c r="CF395" s="109"/>
    </row>
    <row r="396" spans="1:84" s="42" customFormat="1" ht="21" customHeight="1" x14ac:dyDescent="0.2">
      <c r="A396" s="10"/>
      <c r="B396" s="10"/>
      <c r="C396" s="10"/>
      <c r="D396" s="10"/>
      <c r="E396" s="50" t="s">
        <v>40</v>
      </c>
      <c r="F396" s="121"/>
      <c r="G396" s="121">
        <v>5568579.9000000004</v>
      </c>
      <c r="H396" s="121">
        <v>3053057.61</v>
      </c>
      <c r="I396" s="122">
        <f t="shared" si="27"/>
        <v>0.54826502713914538</v>
      </c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  <c r="BI396" s="109"/>
      <c r="BJ396" s="109"/>
      <c r="BK396" s="109"/>
      <c r="BL396" s="109"/>
      <c r="BM396" s="109"/>
      <c r="BN396" s="109"/>
      <c r="BO396" s="109"/>
      <c r="BP396" s="109"/>
      <c r="BQ396" s="109"/>
      <c r="BR396" s="109"/>
      <c r="BS396" s="109"/>
      <c r="BT396" s="109"/>
      <c r="BU396" s="109"/>
      <c r="BV396" s="109"/>
      <c r="BW396" s="109"/>
      <c r="BX396" s="109"/>
      <c r="BY396" s="109"/>
      <c r="BZ396" s="109"/>
      <c r="CA396" s="109"/>
      <c r="CB396" s="109"/>
      <c r="CC396" s="109"/>
      <c r="CD396" s="109"/>
      <c r="CE396" s="109"/>
      <c r="CF396" s="109"/>
    </row>
    <row r="397" spans="1:84" s="42" customFormat="1" ht="51.75" customHeight="1" x14ac:dyDescent="0.2">
      <c r="A397" s="10" t="s">
        <v>42</v>
      </c>
      <c r="B397" s="10" t="s">
        <v>42</v>
      </c>
      <c r="C397" s="10" t="s">
        <v>41</v>
      </c>
      <c r="D397" s="10" t="s">
        <v>54</v>
      </c>
      <c r="E397" s="31" t="s">
        <v>351</v>
      </c>
      <c r="F397" s="57">
        <f>SUM(F398)</f>
        <v>0</v>
      </c>
      <c r="G397" s="57">
        <f>SUM(G398)</f>
        <v>3532.7</v>
      </c>
      <c r="H397" s="57">
        <f>SUM(H398)</f>
        <v>3219.42</v>
      </c>
      <c r="I397" s="119">
        <f>IF(H397=0,"       ",H397/G397)</f>
        <v>0.91131995357658457</v>
      </c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  <c r="BO397" s="109"/>
      <c r="BP397" s="109"/>
      <c r="BQ397" s="109"/>
      <c r="BR397" s="109"/>
      <c r="BS397" s="109"/>
      <c r="BT397" s="109"/>
      <c r="BU397" s="109"/>
      <c r="BV397" s="109"/>
      <c r="BW397" s="109"/>
      <c r="BX397" s="109"/>
      <c r="BY397" s="109"/>
      <c r="BZ397" s="109"/>
      <c r="CA397" s="109"/>
      <c r="CB397" s="109"/>
      <c r="CC397" s="109"/>
      <c r="CD397" s="109"/>
      <c r="CE397" s="109"/>
      <c r="CF397" s="109"/>
    </row>
    <row r="398" spans="1:84" s="42" customFormat="1" ht="21" customHeight="1" x14ac:dyDescent="0.2">
      <c r="A398" s="10"/>
      <c r="B398" s="10"/>
      <c r="C398" s="10"/>
      <c r="D398" s="10"/>
      <c r="E398" s="50" t="s">
        <v>40</v>
      </c>
      <c r="F398" s="121"/>
      <c r="G398" s="121">
        <v>3532.7</v>
      </c>
      <c r="H398" s="121">
        <v>3219.42</v>
      </c>
      <c r="I398" s="122">
        <f>IF(H398=0,"       ",H398/G398)</f>
        <v>0.91131995357658457</v>
      </c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  <c r="BO398" s="109"/>
      <c r="BP398" s="109"/>
      <c r="BQ398" s="109"/>
      <c r="BR398" s="109"/>
      <c r="BS398" s="109"/>
      <c r="BT398" s="109"/>
      <c r="BU398" s="109"/>
      <c r="BV398" s="109"/>
      <c r="BW398" s="109"/>
      <c r="BX398" s="109"/>
      <c r="BY398" s="109"/>
      <c r="BZ398" s="109"/>
      <c r="CA398" s="109"/>
      <c r="CB398" s="109"/>
      <c r="CC398" s="109"/>
      <c r="CD398" s="109"/>
      <c r="CE398" s="109"/>
      <c r="CF398" s="109"/>
    </row>
    <row r="399" spans="1:84" s="42" customFormat="1" ht="25.5" customHeight="1" x14ac:dyDescent="0.2">
      <c r="A399" s="49" t="s">
        <v>44</v>
      </c>
      <c r="B399" s="49" t="s">
        <v>42</v>
      </c>
      <c r="C399" s="49" t="s">
        <v>41</v>
      </c>
      <c r="D399" s="49" t="s">
        <v>66</v>
      </c>
      <c r="E399" s="31" t="s">
        <v>174</v>
      </c>
      <c r="F399" s="57">
        <f>SUM(F401)</f>
        <v>1100000</v>
      </c>
      <c r="G399" s="57">
        <f>SUM(G401)</f>
        <v>899256.9</v>
      </c>
      <c r="H399" s="57">
        <f>SUM(H401)</f>
        <v>894430.3</v>
      </c>
      <c r="I399" s="119">
        <f t="shared" si="27"/>
        <v>0.99463267949347955</v>
      </c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09"/>
      <c r="BZ399" s="109"/>
      <c r="CA399" s="109"/>
      <c r="CB399" s="109"/>
      <c r="CC399" s="109"/>
      <c r="CD399" s="109"/>
      <c r="CE399" s="109"/>
      <c r="CF399" s="109"/>
    </row>
    <row r="400" spans="1:84" s="42" customFormat="1" ht="16.5" customHeight="1" x14ac:dyDescent="0.2">
      <c r="A400" s="49"/>
      <c r="B400" s="49"/>
      <c r="C400" s="49"/>
      <c r="D400" s="49"/>
      <c r="E400" s="60" t="s">
        <v>69</v>
      </c>
      <c r="F400" s="121"/>
      <c r="G400" s="121"/>
      <c r="H400" s="121"/>
      <c r="I400" s="122" t="str">
        <f t="shared" si="27"/>
        <v xml:space="preserve">       </v>
      </c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  <c r="BO400" s="109"/>
      <c r="BP400" s="109"/>
      <c r="BQ400" s="109"/>
      <c r="BR400" s="109"/>
      <c r="BS400" s="109"/>
      <c r="BT400" s="109"/>
      <c r="BU400" s="109"/>
      <c r="BV400" s="109"/>
      <c r="BW400" s="109"/>
      <c r="BX400" s="109"/>
      <c r="BY400" s="109"/>
      <c r="BZ400" s="109"/>
      <c r="CA400" s="109"/>
      <c r="CB400" s="109"/>
      <c r="CC400" s="109"/>
      <c r="CD400" s="109"/>
      <c r="CE400" s="109"/>
      <c r="CF400" s="109"/>
    </row>
    <row r="401" spans="1:84" s="42" customFormat="1" ht="17.25" customHeight="1" x14ac:dyDescent="0.2">
      <c r="A401" s="32"/>
      <c r="B401" s="32"/>
      <c r="C401" s="32"/>
      <c r="D401" s="49"/>
      <c r="E401" s="74" t="s">
        <v>76</v>
      </c>
      <c r="F401" s="57">
        <f t="shared" ref="F401:H402" si="33">SUM(F402)</f>
        <v>1100000</v>
      </c>
      <c r="G401" s="57">
        <f t="shared" si="33"/>
        <v>899256.9</v>
      </c>
      <c r="H401" s="57">
        <f t="shared" si="33"/>
        <v>894430.3</v>
      </c>
      <c r="I401" s="119">
        <f t="shared" si="27"/>
        <v>0.99463267949347955</v>
      </c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  <c r="BO401" s="109"/>
      <c r="BP401" s="109"/>
      <c r="BQ401" s="109"/>
      <c r="BR401" s="109"/>
      <c r="BS401" s="109"/>
      <c r="BT401" s="109"/>
      <c r="BU401" s="109"/>
      <c r="BV401" s="109"/>
      <c r="BW401" s="109"/>
      <c r="BX401" s="109"/>
      <c r="BY401" s="109"/>
      <c r="BZ401" s="109"/>
      <c r="CA401" s="109"/>
      <c r="CB401" s="109"/>
      <c r="CC401" s="109"/>
      <c r="CD401" s="109"/>
      <c r="CE401" s="109"/>
      <c r="CF401" s="109"/>
    </row>
    <row r="402" spans="1:84" s="42" customFormat="1" ht="21" customHeight="1" x14ac:dyDescent="0.2">
      <c r="A402" s="49"/>
      <c r="B402" s="49"/>
      <c r="C402" s="49"/>
      <c r="D402" s="49"/>
      <c r="E402" s="33" t="s">
        <v>175</v>
      </c>
      <c r="F402" s="57">
        <f t="shared" si="33"/>
        <v>1100000</v>
      </c>
      <c r="G402" s="57">
        <f t="shared" si="33"/>
        <v>899256.9</v>
      </c>
      <c r="H402" s="57">
        <f t="shared" si="33"/>
        <v>894430.3</v>
      </c>
      <c r="I402" s="119">
        <f t="shared" si="27"/>
        <v>0.99463267949347955</v>
      </c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  <c r="BO402" s="109"/>
      <c r="BP402" s="109"/>
      <c r="BQ402" s="109"/>
      <c r="BR402" s="109"/>
      <c r="BS402" s="109"/>
      <c r="BT402" s="109"/>
      <c r="BU402" s="109"/>
      <c r="BV402" s="109"/>
      <c r="BW402" s="109"/>
      <c r="BX402" s="109"/>
      <c r="BY402" s="109"/>
      <c r="BZ402" s="109"/>
      <c r="CA402" s="109"/>
      <c r="CB402" s="109"/>
      <c r="CC402" s="109"/>
      <c r="CD402" s="109"/>
      <c r="CE402" s="109"/>
      <c r="CF402" s="109"/>
    </row>
    <row r="403" spans="1:84" s="42" customFormat="1" ht="21" customHeight="1" x14ac:dyDescent="0.2">
      <c r="A403" s="49"/>
      <c r="B403" s="49"/>
      <c r="C403" s="49"/>
      <c r="D403" s="49"/>
      <c r="E403" s="50" t="s">
        <v>38</v>
      </c>
      <c r="F403" s="131">
        <v>1100000</v>
      </c>
      <c r="G403" s="121">
        <v>899256.9</v>
      </c>
      <c r="H403" s="121">
        <v>894430.3</v>
      </c>
      <c r="I403" s="122">
        <f t="shared" si="27"/>
        <v>0.99463267949347955</v>
      </c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  <c r="BO403" s="109"/>
      <c r="BP403" s="109"/>
      <c r="BQ403" s="109"/>
      <c r="BR403" s="109"/>
      <c r="BS403" s="109"/>
      <c r="BT403" s="109"/>
      <c r="BU403" s="109"/>
      <c r="BV403" s="109"/>
      <c r="BW403" s="109"/>
      <c r="BX403" s="109"/>
      <c r="BY403" s="109"/>
      <c r="BZ403" s="109"/>
      <c r="CA403" s="109"/>
      <c r="CB403" s="109"/>
      <c r="CC403" s="109"/>
      <c r="CD403" s="109"/>
      <c r="CE403" s="109"/>
      <c r="CF403" s="109"/>
    </row>
    <row r="404" spans="1:84" s="42" customFormat="1" ht="21" customHeight="1" x14ac:dyDescent="0.2">
      <c r="A404" s="49" t="s">
        <v>55</v>
      </c>
      <c r="B404" s="49" t="s">
        <v>67</v>
      </c>
      <c r="C404" s="49" t="s">
        <v>67</v>
      </c>
      <c r="D404" s="49" t="s">
        <v>41</v>
      </c>
      <c r="E404" s="31" t="s">
        <v>353</v>
      </c>
      <c r="F404" s="129">
        <f>SUM(F408,F412)</f>
        <v>0</v>
      </c>
      <c r="G404" s="129">
        <f>SUM(G408,G412)</f>
        <v>3051.2</v>
      </c>
      <c r="H404" s="129">
        <f>SUM(H408,H412)</f>
        <v>2301</v>
      </c>
      <c r="I404" s="119">
        <f t="shared" si="27"/>
        <v>0.75412952281069745</v>
      </c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  <c r="BO404" s="109"/>
      <c r="BP404" s="109"/>
      <c r="BQ404" s="109"/>
      <c r="BR404" s="109"/>
      <c r="BS404" s="109"/>
      <c r="BT404" s="109"/>
      <c r="BU404" s="109"/>
      <c r="BV404" s="109"/>
      <c r="BW404" s="109"/>
      <c r="BX404" s="109"/>
      <c r="BY404" s="109"/>
      <c r="BZ404" s="109"/>
      <c r="CA404" s="109"/>
      <c r="CB404" s="109"/>
      <c r="CC404" s="109"/>
      <c r="CD404" s="109"/>
      <c r="CE404" s="109"/>
      <c r="CF404" s="109"/>
    </row>
    <row r="405" spans="1:84" s="42" customFormat="1" ht="21" customHeight="1" x14ac:dyDescent="0.2">
      <c r="A405" s="49"/>
      <c r="B405" s="49"/>
      <c r="C405" s="49"/>
      <c r="D405" s="49"/>
      <c r="E405" s="60" t="s">
        <v>69</v>
      </c>
      <c r="F405" s="131"/>
      <c r="G405" s="121"/>
      <c r="H405" s="121"/>
      <c r="I405" s="122" t="str">
        <f t="shared" si="27"/>
        <v xml:space="preserve">       </v>
      </c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  <c r="BO405" s="109"/>
      <c r="BP405" s="109"/>
      <c r="BQ405" s="109"/>
      <c r="BR405" s="109"/>
      <c r="BS405" s="109"/>
      <c r="BT405" s="109"/>
      <c r="BU405" s="109"/>
      <c r="BV405" s="109"/>
      <c r="BW405" s="109"/>
      <c r="BX405" s="109"/>
      <c r="BY405" s="109"/>
      <c r="BZ405" s="109"/>
      <c r="CA405" s="109"/>
      <c r="CB405" s="109"/>
      <c r="CC405" s="109"/>
      <c r="CD405" s="109"/>
      <c r="CE405" s="109"/>
      <c r="CF405" s="109"/>
    </row>
    <row r="406" spans="1:84" s="42" customFormat="1" ht="38.25" customHeight="1" x14ac:dyDescent="0.2">
      <c r="A406" s="49"/>
      <c r="B406" s="49"/>
      <c r="C406" s="49"/>
      <c r="D406" s="49"/>
      <c r="E406" s="16" t="s">
        <v>49</v>
      </c>
      <c r="F406" s="131">
        <f>SUM(F410,F414)</f>
        <v>0</v>
      </c>
      <c r="G406" s="131">
        <f>SUM(G410,G414)</f>
        <v>2233</v>
      </c>
      <c r="H406" s="131">
        <f>SUM(H410,H414)</f>
        <v>1895</v>
      </c>
      <c r="I406" s="122">
        <f t="shared" si="27"/>
        <v>0.84863412449619346</v>
      </c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  <c r="BX406" s="109"/>
      <c r="BY406" s="109"/>
      <c r="BZ406" s="109"/>
      <c r="CA406" s="109"/>
      <c r="CB406" s="109"/>
      <c r="CC406" s="109"/>
      <c r="CD406" s="109"/>
      <c r="CE406" s="109"/>
      <c r="CF406" s="109"/>
    </row>
    <row r="407" spans="1:84" s="42" customFormat="1" ht="21" customHeight="1" x14ac:dyDescent="0.2">
      <c r="A407" s="49"/>
      <c r="B407" s="49"/>
      <c r="C407" s="49"/>
      <c r="D407" s="49"/>
      <c r="E407" s="50" t="s">
        <v>39</v>
      </c>
      <c r="F407" s="131">
        <f>SUM(F411)</f>
        <v>0</v>
      </c>
      <c r="G407" s="131">
        <f>SUM(G411)</f>
        <v>818.2</v>
      </c>
      <c r="H407" s="131">
        <f>SUM(H411)</f>
        <v>406</v>
      </c>
      <c r="I407" s="122">
        <f t="shared" si="27"/>
        <v>0.49621119530677094</v>
      </c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  <c r="BO407" s="109"/>
      <c r="BP407" s="109"/>
      <c r="BQ407" s="109"/>
      <c r="BR407" s="109"/>
      <c r="BS407" s="109"/>
      <c r="BT407" s="109"/>
      <c r="BU407" s="109"/>
      <c r="BV407" s="109"/>
      <c r="BW407" s="109"/>
      <c r="BX407" s="109"/>
      <c r="BY407" s="109"/>
      <c r="BZ407" s="109"/>
      <c r="CA407" s="109"/>
      <c r="CB407" s="109"/>
      <c r="CC407" s="109"/>
      <c r="CD407" s="109"/>
      <c r="CE407" s="109"/>
      <c r="CF407" s="109"/>
    </row>
    <row r="408" spans="1:84" s="42" customFormat="1" ht="21" customHeight="1" x14ac:dyDescent="0.2">
      <c r="A408" s="49"/>
      <c r="B408" s="49"/>
      <c r="C408" s="49"/>
      <c r="D408" s="49"/>
      <c r="E408" s="31" t="s">
        <v>86</v>
      </c>
      <c r="F408" s="129">
        <f>SUM(F409)</f>
        <v>0</v>
      </c>
      <c r="G408" s="129">
        <f>SUM(G409)</f>
        <v>1818.2</v>
      </c>
      <c r="H408" s="129">
        <f>SUM(H409)</f>
        <v>1146</v>
      </c>
      <c r="I408" s="119">
        <f t="shared" si="27"/>
        <v>0.6302936970630294</v>
      </c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  <c r="BO408" s="109"/>
      <c r="BP408" s="109"/>
      <c r="BQ408" s="109"/>
      <c r="BR408" s="109"/>
      <c r="BS408" s="109"/>
      <c r="BT408" s="109"/>
      <c r="BU408" s="109"/>
      <c r="BV408" s="109"/>
      <c r="BW408" s="109"/>
      <c r="BX408" s="109"/>
      <c r="BY408" s="109"/>
      <c r="BZ408" s="109"/>
      <c r="CA408" s="109"/>
      <c r="CB408" s="109"/>
      <c r="CC408" s="109"/>
      <c r="CD408" s="109"/>
      <c r="CE408" s="109"/>
      <c r="CF408" s="109"/>
    </row>
    <row r="409" spans="1:84" s="42" customFormat="1" ht="42" customHeight="1" x14ac:dyDescent="0.2">
      <c r="A409" s="49"/>
      <c r="B409" s="49"/>
      <c r="C409" s="49"/>
      <c r="D409" s="49"/>
      <c r="E409" s="88" t="s">
        <v>354</v>
      </c>
      <c r="F409" s="129">
        <f>SUM(F410:F411)</f>
        <v>0</v>
      </c>
      <c r="G409" s="129">
        <f>SUM(G410:G411)</f>
        <v>1818.2</v>
      </c>
      <c r="H409" s="129">
        <f>SUM(H410:H411)</f>
        <v>1146</v>
      </c>
      <c r="I409" s="119">
        <f t="shared" si="27"/>
        <v>0.6302936970630294</v>
      </c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  <c r="BO409" s="109"/>
      <c r="BP409" s="109"/>
      <c r="BQ409" s="109"/>
      <c r="BR409" s="109"/>
      <c r="BS409" s="109"/>
      <c r="BT409" s="109"/>
      <c r="BU409" s="109"/>
      <c r="BV409" s="109"/>
      <c r="BW409" s="109"/>
      <c r="BX409" s="109"/>
      <c r="BY409" s="109"/>
      <c r="BZ409" s="109"/>
      <c r="CA409" s="109"/>
      <c r="CB409" s="109"/>
      <c r="CC409" s="109"/>
      <c r="CD409" s="109"/>
      <c r="CE409" s="109"/>
      <c r="CF409" s="109"/>
    </row>
    <row r="410" spans="1:84" s="42" customFormat="1" ht="39" customHeight="1" x14ac:dyDescent="0.2">
      <c r="A410" s="49"/>
      <c r="B410" s="49"/>
      <c r="C410" s="49"/>
      <c r="D410" s="49"/>
      <c r="E410" s="16" t="s">
        <v>49</v>
      </c>
      <c r="F410" s="131"/>
      <c r="G410" s="131">
        <v>1000</v>
      </c>
      <c r="H410" s="131">
        <v>740</v>
      </c>
      <c r="I410" s="122">
        <f t="shared" si="27"/>
        <v>0.74</v>
      </c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  <c r="BO410" s="109"/>
      <c r="BP410" s="109"/>
      <c r="BQ410" s="109"/>
      <c r="BR410" s="109"/>
      <c r="BS410" s="109"/>
      <c r="BT410" s="109"/>
      <c r="BU410" s="109"/>
      <c r="BV410" s="109"/>
      <c r="BW410" s="109"/>
      <c r="BX410" s="109"/>
      <c r="BY410" s="109"/>
      <c r="BZ410" s="109"/>
      <c r="CA410" s="109"/>
      <c r="CB410" s="109"/>
      <c r="CC410" s="109"/>
      <c r="CD410" s="109"/>
      <c r="CE410" s="109"/>
      <c r="CF410" s="109"/>
    </row>
    <row r="411" spans="1:84" s="42" customFormat="1" ht="26.25" customHeight="1" x14ac:dyDescent="0.2">
      <c r="A411" s="49"/>
      <c r="B411" s="49"/>
      <c r="C411" s="49"/>
      <c r="D411" s="49"/>
      <c r="E411" s="50" t="s">
        <v>39</v>
      </c>
      <c r="F411" s="131"/>
      <c r="G411" s="131">
        <v>818.2</v>
      </c>
      <c r="H411" s="131">
        <v>406</v>
      </c>
      <c r="I411" s="122">
        <f t="shared" si="27"/>
        <v>0.49621119530677094</v>
      </c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  <c r="BO411" s="109"/>
      <c r="BP411" s="109"/>
      <c r="BQ411" s="109"/>
      <c r="BR411" s="109"/>
      <c r="BS411" s="109"/>
      <c r="BT411" s="109"/>
      <c r="BU411" s="109"/>
      <c r="BV411" s="109"/>
      <c r="BW411" s="109"/>
      <c r="BX411" s="109"/>
      <c r="BY411" s="109"/>
      <c r="BZ411" s="109"/>
      <c r="CA411" s="109"/>
      <c r="CB411" s="109"/>
      <c r="CC411" s="109"/>
      <c r="CD411" s="109"/>
      <c r="CE411" s="109"/>
      <c r="CF411" s="109"/>
    </row>
    <row r="412" spans="1:84" s="42" customFormat="1" ht="21.75" customHeight="1" x14ac:dyDescent="0.2">
      <c r="A412" s="49"/>
      <c r="B412" s="49"/>
      <c r="C412" s="49"/>
      <c r="D412" s="49"/>
      <c r="E412" s="91" t="s">
        <v>90</v>
      </c>
      <c r="F412" s="129">
        <f t="shared" ref="F412:H413" si="34">SUM(F413)</f>
        <v>0</v>
      </c>
      <c r="G412" s="129">
        <f t="shared" si="34"/>
        <v>1233</v>
      </c>
      <c r="H412" s="129">
        <f t="shared" si="34"/>
        <v>1155</v>
      </c>
      <c r="I412" s="119">
        <f t="shared" si="27"/>
        <v>0.93673965936739656</v>
      </c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  <c r="BK412" s="109"/>
      <c r="BL412" s="109"/>
      <c r="BM412" s="109"/>
      <c r="BN412" s="109"/>
      <c r="BO412" s="109"/>
      <c r="BP412" s="109"/>
      <c r="BQ412" s="109"/>
      <c r="BR412" s="109"/>
      <c r="BS412" s="109"/>
      <c r="BT412" s="109"/>
      <c r="BU412" s="109"/>
      <c r="BV412" s="109"/>
      <c r="BW412" s="109"/>
      <c r="BX412" s="109"/>
      <c r="BY412" s="109"/>
      <c r="BZ412" s="109"/>
      <c r="CA412" s="109"/>
      <c r="CB412" s="109"/>
      <c r="CC412" s="109"/>
      <c r="CD412" s="109"/>
      <c r="CE412" s="109"/>
      <c r="CF412" s="109"/>
    </row>
    <row r="413" spans="1:84" s="42" customFormat="1" ht="39" customHeight="1" x14ac:dyDescent="0.2">
      <c r="A413" s="49"/>
      <c r="B413" s="49"/>
      <c r="C413" s="49"/>
      <c r="D413" s="49"/>
      <c r="E413" s="88" t="s">
        <v>355</v>
      </c>
      <c r="F413" s="129">
        <f t="shared" si="34"/>
        <v>0</v>
      </c>
      <c r="G413" s="129">
        <f t="shared" si="34"/>
        <v>1233</v>
      </c>
      <c r="H413" s="129">
        <f t="shared" si="34"/>
        <v>1155</v>
      </c>
      <c r="I413" s="119">
        <f t="shared" si="27"/>
        <v>0.93673965936739656</v>
      </c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  <c r="BK413" s="109"/>
      <c r="BL413" s="109"/>
      <c r="BM413" s="109"/>
      <c r="BN413" s="109"/>
      <c r="BO413" s="109"/>
      <c r="BP413" s="109"/>
      <c r="BQ413" s="109"/>
      <c r="BR413" s="109"/>
      <c r="BS413" s="109"/>
      <c r="BT413" s="109"/>
      <c r="BU413" s="109"/>
      <c r="BV413" s="109"/>
      <c r="BW413" s="109"/>
      <c r="BX413" s="109"/>
      <c r="BY413" s="109"/>
      <c r="BZ413" s="109"/>
      <c r="CA413" s="109"/>
      <c r="CB413" s="109"/>
      <c r="CC413" s="109"/>
      <c r="CD413" s="109"/>
      <c r="CE413" s="109"/>
      <c r="CF413" s="109"/>
    </row>
    <row r="414" spans="1:84" s="42" customFormat="1" ht="37.5" customHeight="1" x14ac:dyDescent="0.2">
      <c r="A414" s="49"/>
      <c r="B414" s="49"/>
      <c r="C414" s="49"/>
      <c r="D414" s="49"/>
      <c r="E414" s="16" t="s">
        <v>49</v>
      </c>
      <c r="F414" s="131"/>
      <c r="G414" s="121">
        <v>1233</v>
      </c>
      <c r="H414" s="121">
        <v>1155</v>
      </c>
      <c r="I414" s="122">
        <f t="shared" si="27"/>
        <v>0.93673965936739656</v>
      </c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  <c r="BK414" s="109"/>
      <c r="BL414" s="109"/>
      <c r="BM414" s="109"/>
      <c r="BN414" s="109"/>
      <c r="BO414" s="109"/>
      <c r="BP414" s="109"/>
      <c r="BQ414" s="109"/>
      <c r="BR414" s="109"/>
      <c r="BS414" s="109"/>
      <c r="BT414" s="109"/>
      <c r="BU414" s="109"/>
      <c r="BV414" s="109"/>
      <c r="BW414" s="109"/>
      <c r="BX414" s="109"/>
      <c r="BY414" s="109"/>
      <c r="BZ414" s="109"/>
      <c r="CA414" s="109"/>
      <c r="CB414" s="109"/>
      <c r="CC414" s="109"/>
      <c r="CD414" s="109"/>
      <c r="CE414" s="109"/>
      <c r="CF414" s="109"/>
    </row>
    <row r="415" spans="1:84" s="42" customFormat="1" ht="39" customHeight="1" x14ac:dyDescent="0.2">
      <c r="A415" s="32" t="s">
        <v>55</v>
      </c>
      <c r="B415" s="32" t="s">
        <v>67</v>
      </c>
      <c r="C415" s="32" t="s">
        <v>67</v>
      </c>
      <c r="D415" s="49" t="s">
        <v>54</v>
      </c>
      <c r="E415" s="31" t="s">
        <v>353</v>
      </c>
      <c r="F415" s="57">
        <f t="shared" ref="F415:H416" si="35">SUM(F418)</f>
        <v>100000</v>
      </c>
      <c r="G415" s="57">
        <f t="shared" si="35"/>
        <v>100000</v>
      </c>
      <c r="H415" s="57">
        <f t="shared" si="35"/>
        <v>100000</v>
      </c>
      <c r="I415" s="119">
        <f t="shared" ref="I415:I430" si="36">IF(H415=0,"       ",H415/G415)</f>
        <v>1</v>
      </c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  <c r="BI415" s="109"/>
      <c r="BJ415" s="109"/>
      <c r="BK415" s="109"/>
      <c r="BL415" s="109"/>
      <c r="BM415" s="109"/>
      <c r="BN415" s="109"/>
      <c r="BO415" s="109"/>
      <c r="BP415" s="109"/>
      <c r="BQ415" s="109"/>
      <c r="BR415" s="109"/>
      <c r="BS415" s="109"/>
      <c r="BT415" s="109"/>
      <c r="BU415" s="109"/>
      <c r="BV415" s="109"/>
      <c r="BW415" s="109"/>
      <c r="BX415" s="109"/>
      <c r="BY415" s="109"/>
      <c r="BZ415" s="109"/>
      <c r="CA415" s="109"/>
      <c r="CB415" s="109"/>
      <c r="CC415" s="109"/>
      <c r="CD415" s="109"/>
      <c r="CE415" s="109"/>
      <c r="CF415" s="109"/>
    </row>
    <row r="416" spans="1:84" s="42" customFormat="1" ht="30" customHeight="1" x14ac:dyDescent="0.2">
      <c r="A416" s="32"/>
      <c r="B416" s="32"/>
      <c r="C416" s="32"/>
      <c r="D416" s="49"/>
      <c r="E416" s="50" t="s">
        <v>38</v>
      </c>
      <c r="F416" s="121">
        <f t="shared" si="35"/>
        <v>100000</v>
      </c>
      <c r="G416" s="121">
        <f t="shared" si="35"/>
        <v>100000</v>
      </c>
      <c r="H416" s="121">
        <f t="shared" si="35"/>
        <v>100000</v>
      </c>
      <c r="I416" s="122">
        <f t="shared" si="36"/>
        <v>1</v>
      </c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  <c r="BI416" s="109"/>
      <c r="BJ416" s="109"/>
      <c r="BK416" s="109"/>
      <c r="BL416" s="109"/>
      <c r="BM416" s="109"/>
      <c r="BN416" s="109"/>
      <c r="BO416" s="109"/>
      <c r="BP416" s="109"/>
      <c r="BQ416" s="109"/>
      <c r="BR416" s="109"/>
      <c r="BS416" s="109"/>
      <c r="BT416" s="109"/>
      <c r="BU416" s="109"/>
      <c r="BV416" s="109"/>
      <c r="BW416" s="109"/>
      <c r="BX416" s="109"/>
      <c r="BY416" s="109"/>
      <c r="BZ416" s="109"/>
      <c r="CA416" s="109"/>
      <c r="CB416" s="109"/>
      <c r="CC416" s="109"/>
      <c r="CD416" s="109"/>
      <c r="CE416" s="109"/>
      <c r="CF416" s="109"/>
    </row>
    <row r="417" spans="1:84" s="42" customFormat="1" ht="18.75" customHeight="1" x14ac:dyDescent="0.2">
      <c r="A417" s="32"/>
      <c r="B417" s="32"/>
      <c r="C417" s="32"/>
      <c r="D417" s="32"/>
      <c r="E417" s="60" t="s">
        <v>69</v>
      </c>
      <c r="F417" s="121"/>
      <c r="G417" s="121"/>
      <c r="H417" s="121"/>
      <c r="I417" s="122" t="str">
        <f t="shared" si="36"/>
        <v xml:space="preserve">       </v>
      </c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  <c r="BI417" s="109"/>
      <c r="BJ417" s="109"/>
      <c r="BK417" s="109"/>
      <c r="BL417" s="109"/>
      <c r="BM417" s="109"/>
      <c r="BN417" s="109"/>
      <c r="BO417" s="109"/>
      <c r="BP417" s="109"/>
      <c r="BQ417" s="109"/>
      <c r="BR417" s="109"/>
      <c r="BS417" s="109"/>
      <c r="BT417" s="109"/>
      <c r="BU417" s="109"/>
      <c r="BV417" s="109"/>
      <c r="BW417" s="109"/>
      <c r="BX417" s="109"/>
      <c r="BY417" s="109"/>
      <c r="BZ417" s="109"/>
      <c r="CA417" s="109"/>
      <c r="CB417" s="109"/>
      <c r="CC417" s="109"/>
      <c r="CD417" s="109"/>
      <c r="CE417" s="109"/>
      <c r="CF417" s="109"/>
    </row>
    <row r="418" spans="1:84" s="42" customFormat="1" ht="23.25" customHeight="1" x14ac:dyDescent="0.2">
      <c r="A418" s="32"/>
      <c r="B418" s="32"/>
      <c r="C418" s="32"/>
      <c r="D418" s="49"/>
      <c r="E418" s="31" t="s">
        <v>86</v>
      </c>
      <c r="F418" s="57">
        <f>SUM(F419)</f>
        <v>100000</v>
      </c>
      <c r="G418" s="57">
        <f>SUM(G419)</f>
        <v>100000</v>
      </c>
      <c r="H418" s="57">
        <f>SUM(H419)</f>
        <v>100000</v>
      </c>
      <c r="I418" s="119">
        <f t="shared" si="36"/>
        <v>1</v>
      </c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  <c r="BI418" s="109"/>
      <c r="BJ418" s="109"/>
      <c r="BK418" s="109"/>
      <c r="BL418" s="109"/>
      <c r="BM418" s="109"/>
      <c r="BN418" s="109"/>
      <c r="BO418" s="109"/>
      <c r="BP418" s="109"/>
      <c r="BQ418" s="109"/>
      <c r="BR418" s="109"/>
      <c r="BS418" s="109"/>
      <c r="BT418" s="109"/>
      <c r="BU418" s="109"/>
      <c r="BV418" s="109"/>
      <c r="BW418" s="109"/>
      <c r="BX418" s="109"/>
      <c r="BY418" s="109"/>
      <c r="BZ418" s="109"/>
      <c r="CA418" s="109"/>
      <c r="CB418" s="109"/>
      <c r="CC418" s="109"/>
      <c r="CD418" s="109"/>
      <c r="CE418" s="109"/>
      <c r="CF418" s="109"/>
    </row>
    <row r="419" spans="1:84" s="42" customFormat="1" ht="22.5" customHeight="1" x14ac:dyDescent="0.2">
      <c r="A419" s="49"/>
      <c r="B419" s="49"/>
      <c r="C419" s="49"/>
      <c r="D419" s="49"/>
      <c r="E419" s="93" t="s">
        <v>352</v>
      </c>
      <c r="F419" s="121">
        <v>100000</v>
      </c>
      <c r="G419" s="121">
        <v>100000</v>
      </c>
      <c r="H419" s="121">
        <v>100000</v>
      </c>
      <c r="I419" s="122">
        <f t="shared" si="36"/>
        <v>1</v>
      </c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  <c r="BX419" s="109"/>
      <c r="BY419" s="109"/>
      <c r="BZ419" s="109"/>
      <c r="CA419" s="109"/>
      <c r="CB419" s="109"/>
      <c r="CC419" s="109"/>
      <c r="CD419" s="109"/>
      <c r="CE419" s="109"/>
      <c r="CF419" s="109"/>
    </row>
    <row r="420" spans="1:84" s="42" customFormat="1" ht="22.5" customHeight="1" x14ac:dyDescent="0.2">
      <c r="A420" s="32" t="s">
        <v>55</v>
      </c>
      <c r="B420" s="32" t="s">
        <v>67</v>
      </c>
      <c r="C420" s="32" t="s">
        <v>54</v>
      </c>
      <c r="D420" s="49" t="s">
        <v>41</v>
      </c>
      <c r="E420" s="31" t="s">
        <v>353</v>
      </c>
      <c r="F420" s="57">
        <f>SUM(F423,F427)</f>
        <v>0</v>
      </c>
      <c r="G420" s="57">
        <f>SUM(G423,G427)</f>
        <v>11573</v>
      </c>
      <c r="H420" s="57">
        <f>SUM(H423,H427)</f>
        <v>10971.35</v>
      </c>
      <c r="I420" s="119">
        <f t="shared" si="36"/>
        <v>0.94801261557072503</v>
      </c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  <c r="BO420" s="109"/>
      <c r="BP420" s="109"/>
      <c r="BQ420" s="109"/>
      <c r="BR420" s="109"/>
      <c r="BS420" s="109"/>
      <c r="BT420" s="109"/>
      <c r="BU420" s="109"/>
      <c r="BV420" s="109"/>
      <c r="BW420" s="109"/>
      <c r="BX420" s="109"/>
      <c r="BY420" s="109"/>
      <c r="BZ420" s="109"/>
      <c r="CA420" s="109"/>
      <c r="CB420" s="109"/>
      <c r="CC420" s="109"/>
      <c r="CD420" s="109"/>
      <c r="CE420" s="109"/>
      <c r="CF420" s="109"/>
    </row>
    <row r="421" spans="1:84" s="42" customFormat="1" ht="22.5" customHeight="1" x14ac:dyDescent="0.2">
      <c r="A421" s="32"/>
      <c r="B421" s="32"/>
      <c r="C421" s="32"/>
      <c r="D421" s="49"/>
      <c r="E421" s="50" t="s">
        <v>39</v>
      </c>
      <c r="F421" s="121">
        <f t="shared" ref="F421:H422" si="37">SUM(F425,F429)</f>
        <v>0</v>
      </c>
      <c r="G421" s="121">
        <f t="shared" si="37"/>
        <v>2325</v>
      </c>
      <c r="H421" s="121">
        <f t="shared" si="37"/>
        <v>1723.75</v>
      </c>
      <c r="I421" s="122">
        <f t="shared" si="36"/>
        <v>0.74139784946236564</v>
      </c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  <c r="BX421" s="109"/>
      <c r="BY421" s="109"/>
      <c r="BZ421" s="109"/>
      <c r="CA421" s="109"/>
      <c r="CB421" s="109"/>
      <c r="CC421" s="109"/>
      <c r="CD421" s="109"/>
      <c r="CE421" s="109"/>
      <c r="CF421" s="109"/>
    </row>
    <row r="422" spans="1:84" s="42" customFormat="1" ht="32.25" customHeight="1" x14ac:dyDescent="0.2">
      <c r="A422" s="49"/>
      <c r="B422" s="49"/>
      <c r="C422" s="49"/>
      <c r="D422" s="49"/>
      <c r="E422" s="16" t="s">
        <v>49</v>
      </c>
      <c r="F422" s="121">
        <f t="shared" si="37"/>
        <v>0</v>
      </c>
      <c r="G422" s="121">
        <f t="shared" si="37"/>
        <v>9248</v>
      </c>
      <c r="H422" s="121">
        <f t="shared" si="37"/>
        <v>9247.6</v>
      </c>
      <c r="I422" s="122">
        <f t="shared" si="36"/>
        <v>0.9999567474048443</v>
      </c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  <c r="BO422" s="109"/>
      <c r="BP422" s="109"/>
      <c r="BQ422" s="109"/>
      <c r="BR422" s="109"/>
      <c r="BS422" s="109"/>
      <c r="BT422" s="109"/>
      <c r="BU422" s="109"/>
      <c r="BV422" s="109"/>
      <c r="BW422" s="109"/>
      <c r="BX422" s="109"/>
      <c r="BY422" s="109"/>
      <c r="BZ422" s="109"/>
      <c r="CA422" s="109"/>
      <c r="CB422" s="109"/>
      <c r="CC422" s="109"/>
      <c r="CD422" s="109"/>
      <c r="CE422" s="109"/>
      <c r="CF422" s="109"/>
    </row>
    <row r="423" spans="1:84" s="42" customFormat="1" ht="22.5" customHeight="1" x14ac:dyDescent="0.2">
      <c r="A423" s="49"/>
      <c r="B423" s="49"/>
      <c r="C423" s="49"/>
      <c r="D423" s="49"/>
      <c r="E423" s="86" t="s">
        <v>88</v>
      </c>
      <c r="F423" s="121">
        <f>SUM(F424)</f>
        <v>0</v>
      </c>
      <c r="G423" s="57">
        <f>SUM(G424)</f>
        <v>2985</v>
      </c>
      <c r="H423" s="57">
        <f>SUM(H424)</f>
        <v>2383.75</v>
      </c>
      <c r="I423" s="119">
        <f t="shared" si="36"/>
        <v>0.79857621440536009</v>
      </c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  <c r="BO423" s="109"/>
      <c r="BP423" s="109"/>
      <c r="BQ423" s="109"/>
      <c r="BR423" s="109"/>
      <c r="BS423" s="109"/>
      <c r="BT423" s="109"/>
      <c r="BU423" s="109"/>
      <c r="BV423" s="109"/>
      <c r="BW423" s="109"/>
      <c r="BX423" s="109"/>
      <c r="BY423" s="109"/>
      <c r="BZ423" s="109"/>
      <c r="CA423" s="109"/>
      <c r="CB423" s="109"/>
      <c r="CC423" s="109"/>
      <c r="CD423" s="109"/>
      <c r="CE423" s="109"/>
      <c r="CF423" s="109"/>
    </row>
    <row r="424" spans="1:84" s="42" customFormat="1" ht="22.5" customHeight="1" x14ac:dyDescent="0.2">
      <c r="A424" s="49"/>
      <c r="B424" s="49"/>
      <c r="C424" s="49"/>
      <c r="D424" s="49"/>
      <c r="E424" s="88" t="s">
        <v>306</v>
      </c>
      <c r="F424" s="121">
        <f>SUM(F425:F426)</f>
        <v>0</v>
      </c>
      <c r="G424" s="57">
        <f>SUM(G425:G426)</f>
        <v>2985</v>
      </c>
      <c r="H424" s="57">
        <f>SUM(H425:H426)</f>
        <v>2383.75</v>
      </c>
      <c r="I424" s="119">
        <f t="shared" si="36"/>
        <v>0.79857621440536009</v>
      </c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  <c r="BO424" s="109"/>
      <c r="BP424" s="109"/>
      <c r="BQ424" s="109"/>
      <c r="BR424" s="109"/>
      <c r="BS424" s="109"/>
      <c r="BT424" s="109"/>
      <c r="BU424" s="109"/>
      <c r="BV424" s="109"/>
      <c r="BW424" s="109"/>
      <c r="BX424" s="109"/>
      <c r="BY424" s="109"/>
      <c r="BZ424" s="109"/>
      <c r="CA424" s="109"/>
      <c r="CB424" s="109"/>
      <c r="CC424" s="109"/>
      <c r="CD424" s="109"/>
      <c r="CE424" s="109"/>
      <c r="CF424" s="109"/>
    </row>
    <row r="425" spans="1:84" s="42" customFormat="1" ht="22.5" customHeight="1" x14ac:dyDescent="0.2">
      <c r="A425" s="49"/>
      <c r="B425" s="49"/>
      <c r="C425" s="49"/>
      <c r="D425" s="49"/>
      <c r="E425" s="50" t="s">
        <v>39</v>
      </c>
      <c r="F425" s="121"/>
      <c r="G425" s="121">
        <v>1235</v>
      </c>
      <c r="H425" s="121">
        <v>633.75</v>
      </c>
      <c r="I425" s="122">
        <f t="shared" si="36"/>
        <v>0.51315789473684215</v>
      </c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  <c r="BI425" s="109"/>
      <c r="BJ425" s="109"/>
      <c r="BK425" s="109"/>
      <c r="BL425" s="109"/>
      <c r="BM425" s="109"/>
      <c r="BN425" s="109"/>
      <c r="BO425" s="109"/>
      <c r="BP425" s="109"/>
      <c r="BQ425" s="109"/>
      <c r="BR425" s="109"/>
      <c r="BS425" s="109"/>
      <c r="BT425" s="109"/>
      <c r="BU425" s="109"/>
      <c r="BV425" s="109"/>
      <c r="BW425" s="109"/>
      <c r="BX425" s="109"/>
      <c r="BY425" s="109"/>
      <c r="BZ425" s="109"/>
      <c r="CA425" s="109"/>
      <c r="CB425" s="109"/>
      <c r="CC425" s="109"/>
      <c r="CD425" s="109"/>
      <c r="CE425" s="109"/>
      <c r="CF425" s="109"/>
    </row>
    <row r="426" spans="1:84" s="42" customFormat="1" ht="36" customHeight="1" x14ac:dyDescent="0.2">
      <c r="A426" s="49"/>
      <c r="B426" s="49"/>
      <c r="C426" s="49"/>
      <c r="D426" s="49"/>
      <c r="E426" s="16" t="s">
        <v>49</v>
      </c>
      <c r="F426" s="121"/>
      <c r="G426" s="121">
        <v>1750</v>
      </c>
      <c r="H426" s="121">
        <v>1750</v>
      </c>
      <c r="I426" s="122">
        <f t="shared" si="36"/>
        <v>1</v>
      </c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  <c r="BO426" s="109"/>
      <c r="BP426" s="109"/>
      <c r="BQ426" s="109"/>
      <c r="BR426" s="109"/>
      <c r="BS426" s="109"/>
      <c r="BT426" s="109"/>
      <c r="BU426" s="109"/>
      <c r="BV426" s="109"/>
      <c r="BW426" s="109"/>
      <c r="BX426" s="109"/>
      <c r="BY426" s="109"/>
      <c r="BZ426" s="109"/>
      <c r="CA426" s="109"/>
      <c r="CB426" s="109"/>
      <c r="CC426" s="109"/>
      <c r="CD426" s="109"/>
      <c r="CE426" s="109"/>
      <c r="CF426" s="109"/>
    </row>
    <row r="427" spans="1:84" s="42" customFormat="1" ht="22.5" customHeight="1" x14ac:dyDescent="0.2">
      <c r="A427" s="49"/>
      <c r="B427" s="49"/>
      <c r="C427" s="49"/>
      <c r="D427" s="49"/>
      <c r="E427" s="86" t="s">
        <v>89</v>
      </c>
      <c r="F427" s="121">
        <f>SUM(F428)</f>
        <v>0</v>
      </c>
      <c r="G427" s="57">
        <f>SUM(G428)</f>
        <v>8588</v>
      </c>
      <c r="H427" s="57">
        <f>SUM(H428)</f>
        <v>8587.6</v>
      </c>
      <c r="I427" s="119">
        <f t="shared" si="36"/>
        <v>0.99995342338146254</v>
      </c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  <c r="BO427" s="109"/>
      <c r="BP427" s="109"/>
      <c r="BQ427" s="109"/>
      <c r="BR427" s="109"/>
      <c r="BS427" s="109"/>
      <c r="BT427" s="109"/>
      <c r="BU427" s="109"/>
      <c r="BV427" s="109"/>
      <c r="BW427" s="109"/>
      <c r="BX427" s="109"/>
      <c r="BY427" s="109"/>
      <c r="BZ427" s="109"/>
      <c r="CA427" s="109"/>
      <c r="CB427" s="109"/>
      <c r="CC427" s="109"/>
      <c r="CD427" s="109"/>
      <c r="CE427" s="109"/>
      <c r="CF427" s="109"/>
    </row>
    <row r="428" spans="1:84" s="42" customFormat="1" ht="46.5" customHeight="1" x14ac:dyDescent="0.2">
      <c r="A428" s="49"/>
      <c r="B428" s="49"/>
      <c r="C428" s="49"/>
      <c r="D428" s="49"/>
      <c r="E428" s="88" t="s">
        <v>303</v>
      </c>
      <c r="F428" s="121">
        <f>SUM(F429:F430)</f>
        <v>0</v>
      </c>
      <c r="G428" s="57">
        <f>SUM(G429:G430)</f>
        <v>8588</v>
      </c>
      <c r="H428" s="57">
        <f>SUM(H429:H430)</f>
        <v>8587.6</v>
      </c>
      <c r="I428" s="119">
        <f t="shared" si="36"/>
        <v>0.99995342338146254</v>
      </c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  <c r="BO428" s="109"/>
      <c r="BP428" s="109"/>
      <c r="BQ428" s="109"/>
      <c r="BR428" s="109"/>
      <c r="BS428" s="109"/>
      <c r="BT428" s="109"/>
      <c r="BU428" s="109"/>
      <c r="BV428" s="109"/>
      <c r="BW428" s="109"/>
      <c r="BX428" s="109"/>
      <c r="BY428" s="109"/>
      <c r="BZ428" s="109"/>
      <c r="CA428" s="109"/>
      <c r="CB428" s="109"/>
      <c r="CC428" s="109"/>
      <c r="CD428" s="109"/>
      <c r="CE428" s="109"/>
      <c r="CF428" s="109"/>
    </row>
    <row r="429" spans="1:84" s="42" customFormat="1" ht="30" customHeight="1" x14ac:dyDescent="0.2">
      <c r="A429" s="49"/>
      <c r="B429" s="49"/>
      <c r="C429" s="49"/>
      <c r="D429" s="49"/>
      <c r="E429" s="50" t="s">
        <v>39</v>
      </c>
      <c r="F429" s="121"/>
      <c r="G429" s="121">
        <v>1090</v>
      </c>
      <c r="H429" s="121">
        <v>1090</v>
      </c>
      <c r="I429" s="122">
        <f t="shared" si="36"/>
        <v>1</v>
      </c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  <c r="BX429" s="109"/>
      <c r="BY429" s="109"/>
      <c r="BZ429" s="109"/>
      <c r="CA429" s="109"/>
      <c r="CB429" s="109"/>
      <c r="CC429" s="109"/>
      <c r="CD429" s="109"/>
      <c r="CE429" s="109"/>
      <c r="CF429" s="109"/>
    </row>
    <row r="430" spans="1:84" s="42" customFormat="1" ht="35.25" customHeight="1" x14ac:dyDescent="0.2">
      <c r="A430" s="49"/>
      <c r="B430" s="49"/>
      <c r="C430" s="49"/>
      <c r="D430" s="49"/>
      <c r="E430" s="16" t="s">
        <v>49</v>
      </c>
      <c r="F430" s="121"/>
      <c r="G430" s="121">
        <v>7498</v>
      </c>
      <c r="H430" s="121">
        <v>7497.6</v>
      </c>
      <c r="I430" s="122">
        <f t="shared" si="36"/>
        <v>0.99994665244065084</v>
      </c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  <c r="BO430" s="109"/>
      <c r="BP430" s="109"/>
      <c r="BQ430" s="109"/>
      <c r="BR430" s="109"/>
      <c r="BS430" s="109"/>
      <c r="BT430" s="109"/>
      <c r="BU430" s="109"/>
      <c r="BV430" s="109"/>
      <c r="BW430" s="109"/>
      <c r="BX430" s="109"/>
      <c r="BY430" s="109"/>
      <c r="BZ430" s="109"/>
      <c r="CA430" s="109"/>
      <c r="CB430" s="109"/>
      <c r="CC430" s="109"/>
      <c r="CD430" s="109"/>
      <c r="CE430" s="109"/>
      <c r="CF430" s="109"/>
    </row>
    <row r="431" spans="1:84" s="42" customFormat="1" ht="19.5" customHeight="1" x14ac:dyDescent="0.2">
      <c r="A431" s="32" t="s">
        <v>55</v>
      </c>
      <c r="B431" s="32" t="s">
        <v>67</v>
      </c>
      <c r="C431" s="32" t="s">
        <v>54</v>
      </c>
      <c r="D431" s="49" t="s">
        <v>54</v>
      </c>
      <c r="E431" s="31" t="s">
        <v>155</v>
      </c>
      <c r="F431" s="57">
        <f t="shared" ref="F431:H432" si="38">SUM(F434)</f>
        <v>20000</v>
      </c>
      <c r="G431" s="57">
        <f t="shared" si="38"/>
        <v>20000</v>
      </c>
      <c r="H431" s="57">
        <f t="shared" si="38"/>
        <v>19999.8</v>
      </c>
      <c r="I431" s="119">
        <f t="shared" si="27"/>
        <v>0.99998999999999993</v>
      </c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  <c r="BI431" s="109"/>
      <c r="BJ431" s="109"/>
      <c r="BK431" s="109"/>
      <c r="BL431" s="109"/>
      <c r="BM431" s="109"/>
      <c r="BN431" s="109"/>
      <c r="BO431" s="109"/>
      <c r="BP431" s="109"/>
      <c r="BQ431" s="109"/>
      <c r="BR431" s="109"/>
      <c r="BS431" s="109"/>
      <c r="BT431" s="109"/>
      <c r="BU431" s="109"/>
      <c r="BV431" s="109"/>
      <c r="BW431" s="109"/>
      <c r="BX431" s="109"/>
      <c r="BY431" s="109"/>
      <c r="BZ431" s="109"/>
      <c r="CA431" s="109"/>
      <c r="CB431" s="109"/>
      <c r="CC431" s="109"/>
      <c r="CD431" s="109"/>
      <c r="CE431" s="109"/>
      <c r="CF431" s="109"/>
    </row>
    <row r="432" spans="1:84" s="42" customFormat="1" ht="19.5" customHeight="1" x14ac:dyDescent="0.2">
      <c r="A432" s="32"/>
      <c r="B432" s="32"/>
      <c r="C432" s="32"/>
      <c r="D432" s="49"/>
      <c r="E432" s="50" t="s">
        <v>38</v>
      </c>
      <c r="F432" s="121">
        <f t="shared" si="38"/>
        <v>20000</v>
      </c>
      <c r="G432" s="121">
        <f t="shared" si="38"/>
        <v>20000</v>
      </c>
      <c r="H432" s="121">
        <f t="shared" si="38"/>
        <v>19999.8</v>
      </c>
      <c r="I432" s="122">
        <f t="shared" si="27"/>
        <v>0.99998999999999993</v>
      </c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109"/>
      <c r="BY432" s="109"/>
      <c r="BZ432" s="109"/>
      <c r="CA432" s="109"/>
      <c r="CB432" s="109"/>
      <c r="CC432" s="109"/>
      <c r="CD432" s="109"/>
      <c r="CE432" s="109"/>
      <c r="CF432" s="109"/>
    </row>
    <row r="433" spans="1:84" s="42" customFormat="1" x14ac:dyDescent="0.2">
      <c r="A433" s="32"/>
      <c r="B433" s="32"/>
      <c r="C433" s="32"/>
      <c r="D433" s="32"/>
      <c r="E433" s="60" t="s">
        <v>69</v>
      </c>
      <c r="F433" s="121"/>
      <c r="G433" s="121"/>
      <c r="H433" s="121"/>
      <c r="I433" s="122" t="str">
        <f t="shared" si="27"/>
        <v xml:space="preserve">       </v>
      </c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109"/>
      <c r="BY433" s="109"/>
      <c r="BZ433" s="109"/>
      <c r="CA433" s="109"/>
      <c r="CB433" s="109"/>
      <c r="CC433" s="109"/>
      <c r="CD433" s="109"/>
      <c r="CE433" s="109"/>
      <c r="CF433" s="109"/>
    </row>
    <row r="434" spans="1:84" s="42" customFormat="1" ht="19.5" customHeight="1" x14ac:dyDescent="0.2">
      <c r="A434" s="32"/>
      <c r="B434" s="32"/>
      <c r="C434" s="32"/>
      <c r="D434" s="49"/>
      <c r="E434" s="74" t="s">
        <v>73</v>
      </c>
      <c r="F434" s="57">
        <f>SUM(F435)</f>
        <v>20000</v>
      </c>
      <c r="G434" s="57">
        <f>SUM(G435)</f>
        <v>20000</v>
      </c>
      <c r="H434" s="57">
        <f>SUM(H435)</f>
        <v>19999.8</v>
      </c>
      <c r="I434" s="119">
        <f t="shared" si="27"/>
        <v>0.99998999999999993</v>
      </c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109"/>
      <c r="BY434" s="109"/>
      <c r="BZ434" s="109"/>
      <c r="CA434" s="109"/>
      <c r="CB434" s="109"/>
      <c r="CC434" s="109"/>
      <c r="CD434" s="109"/>
      <c r="CE434" s="109"/>
      <c r="CF434" s="109"/>
    </row>
    <row r="435" spans="1:84" s="42" customFormat="1" ht="21.75" customHeight="1" x14ac:dyDescent="0.2">
      <c r="A435" s="49"/>
      <c r="B435" s="49"/>
      <c r="C435" s="49"/>
      <c r="D435" s="49"/>
      <c r="E435" s="33" t="s">
        <v>156</v>
      </c>
      <c r="F435" s="57">
        <v>20000</v>
      </c>
      <c r="G435" s="57">
        <v>20000</v>
      </c>
      <c r="H435" s="57">
        <v>19999.8</v>
      </c>
      <c r="I435" s="119">
        <f t="shared" si="27"/>
        <v>0.99998999999999993</v>
      </c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09"/>
      <c r="BY435" s="109"/>
      <c r="BZ435" s="109"/>
      <c r="CA435" s="109"/>
      <c r="CB435" s="109"/>
      <c r="CC435" s="109"/>
      <c r="CD435" s="109"/>
      <c r="CE435" s="109"/>
      <c r="CF435" s="109"/>
    </row>
    <row r="436" spans="1:84" s="42" customFormat="1" ht="21.75" customHeight="1" x14ac:dyDescent="0.2">
      <c r="A436" s="32" t="s">
        <v>55</v>
      </c>
      <c r="B436" s="32" t="s">
        <v>67</v>
      </c>
      <c r="C436" s="32" t="s">
        <v>58</v>
      </c>
      <c r="D436" s="49" t="s">
        <v>41</v>
      </c>
      <c r="E436" s="31" t="s">
        <v>353</v>
      </c>
      <c r="F436" s="57">
        <f>SUM(F440,F444)</f>
        <v>0</v>
      </c>
      <c r="G436" s="57">
        <f>SUM(G440,G444)</f>
        <v>6794.2</v>
      </c>
      <c r="H436" s="57">
        <f>SUM(H440,H444)</f>
        <v>5293</v>
      </c>
      <c r="I436" s="119">
        <f t="shared" si="27"/>
        <v>0.77904683406434905</v>
      </c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09"/>
      <c r="BY436" s="109"/>
      <c r="BZ436" s="109"/>
      <c r="CA436" s="109"/>
      <c r="CB436" s="109"/>
      <c r="CC436" s="109"/>
      <c r="CD436" s="109"/>
      <c r="CE436" s="109"/>
      <c r="CF436" s="109"/>
    </row>
    <row r="437" spans="1:84" s="42" customFormat="1" ht="21.75" customHeight="1" x14ac:dyDescent="0.2">
      <c r="A437" s="32"/>
      <c r="B437" s="32"/>
      <c r="C437" s="32"/>
      <c r="D437" s="49"/>
      <c r="E437" s="50" t="s">
        <v>39</v>
      </c>
      <c r="F437" s="121">
        <f t="shared" ref="F437:H438" si="39">SUM(F442,F446)</f>
        <v>0</v>
      </c>
      <c r="G437" s="121">
        <f t="shared" si="39"/>
        <v>2794.2</v>
      </c>
      <c r="H437" s="121">
        <f t="shared" si="39"/>
        <v>1615</v>
      </c>
      <c r="I437" s="122">
        <f t="shared" si="27"/>
        <v>0.57798296471261901</v>
      </c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09"/>
      <c r="BY437" s="109"/>
      <c r="BZ437" s="109"/>
      <c r="CA437" s="109"/>
      <c r="CB437" s="109"/>
      <c r="CC437" s="109"/>
      <c r="CD437" s="109"/>
      <c r="CE437" s="109"/>
      <c r="CF437" s="109"/>
    </row>
    <row r="438" spans="1:84" s="42" customFormat="1" ht="33.75" customHeight="1" x14ac:dyDescent="0.2">
      <c r="A438" s="32"/>
      <c r="B438" s="32"/>
      <c r="C438" s="32"/>
      <c r="D438" s="32"/>
      <c r="E438" s="16" t="s">
        <v>49</v>
      </c>
      <c r="F438" s="121">
        <f t="shared" si="39"/>
        <v>0</v>
      </c>
      <c r="G438" s="121">
        <f t="shared" si="39"/>
        <v>4000</v>
      </c>
      <c r="H438" s="121">
        <f t="shared" si="39"/>
        <v>3678</v>
      </c>
      <c r="I438" s="122">
        <f t="shared" si="27"/>
        <v>0.91949999999999998</v>
      </c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09"/>
      <c r="BY438" s="109"/>
      <c r="BZ438" s="109"/>
      <c r="CA438" s="109"/>
      <c r="CB438" s="109"/>
      <c r="CC438" s="109"/>
      <c r="CD438" s="109"/>
      <c r="CE438" s="109"/>
      <c r="CF438" s="109"/>
    </row>
    <row r="439" spans="1:84" s="42" customFormat="1" ht="21.75" customHeight="1" x14ac:dyDescent="0.2">
      <c r="A439" s="32"/>
      <c r="B439" s="32"/>
      <c r="C439" s="32"/>
      <c r="D439" s="32"/>
      <c r="E439" s="60" t="s">
        <v>69</v>
      </c>
      <c r="F439" s="121"/>
      <c r="G439" s="121"/>
      <c r="H439" s="121"/>
      <c r="I439" s="122" t="str">
        <f t="shared" si="27"/>
        <v xml:space="preserve">       </v>
      </c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09"/>
      <c r="BY439" s="109"/>
      <c r="BZ439" s="109"/>
      <c r="CA439" s="109"/>
      <c r="CB439" s="109"/>
      <c r="CC439" s="109"/>
      <c r="CD439" s="109"/>
      <c r="CE439" s="109"/>
      <c r="CF439" s="109"/>
    </row>
    <row r="440" spans="1:84" s="42" customFormat="1" ht="21.75" customHeight="1" x14ac:dyDescent="0.2">
      <c r="A440" s="32"/>
      <c r="B440" s="32"/>
      <c r="C440" s="32"/>
      <c r="D440" s="32"/>
      <c r="E440" s="86" t="s">
        <v>86</v>
      </c>
      <c r="F440" s="57">
        <f>SUM(F441)</f>
        <v>0</v>
      </c>
      <c r="G440" s="57">
        <f>SUM(G441)</f>
        <v>1818.2</v>
      </c>
      <c r="H440" s="57">
        <f>SUM(H441)</f>
        <v>1223</v>
      </c>
      <c r="I440" s="119">
        <f t="shared" si="27"/>
        <v>0.67264327356726428</v>
      </c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  <c r="BI440" s="109"/>
      <c r="BJ440" s="109"/>
      <c r="BK440" s="109"/>
      <c r="BL440" s="109"/>
      <c r="BM440" s="109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09"/>
      <c r="BY440" s="109"/>
      <c r="BZ440" s="109"/>
      <c r="CA440" s="109"/>
      <c r="CB440" s="109"/>
      <c r="CC440" s="109"/>
      <c r="CD440" s="109"/>
      <c r="CE440" s="109"/>
      <c r="CF440" s="109"/>
    </row>
    <row r="441" spans="1:84" s="42" customFormat="1" ht="49.5" customHeight="1" x14ac:dyDescent="0.2">
      <c r="A441" s="32"/>
      <c r="B441" s="32"/>
      <c r="C441" s="32"/>
      <c r="D441" s="32"/>
      <c r="E441" s="88" t="s">
        <v>208</v>
      </c>
      <c r="F441" s="121">
        <f>SUM(F442:F443)</f>
        <v>0</v>
      </c>
      <c r="G441" s="57">
        <f>SUM(G442:G443)</f>
        <v>1818.2</v>
      </c>
      <c r="H441" s="57">
        <f>SUM(H442:H443)</f>
        <v>1223</v>
      </c>
      <c r="I441" s="119">
        <f t="shared" si="27"/>
        <v>0.67264327356726428</v>
      </c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  <c r="BI441" s="109"/>
      <c r="BJ441" s="109"/>
      <c r="BK441" s="109"/>
      <c r="BL441" s="109"/>
      <c r="BM441" s="109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09"/>
      <c r="BY441" s="109"/>
      <c r="BZ441" s="109"/>
      <c r="CA441" s="109"/>
      <c r="CB441" s="109"/>
      <c r="CC441" s="109"/>
      <c r="CD441" s="109"/>
      <c r="CE441" s="109"/>
      <c r="CF441" s="109"/>
    </row>
    <row r="442" spans="1:84" s="42" customFormat="1" ht="21.75" customHeight="1" x14ac:dyDescent="0.2">
      <c r="A442" s="32"/>
      <c r="B442" s="32"/>
      <c r="C442" s="32"/>
      <c r="D442" s="32"/>
      <c r="E442" s="50" t="s">
        <v>39</v>
      </c>
      <c r="F442" s="121"/>
      <c r="G442" s="121">
        <v>818.2</v>
      </c>
      <c r="H442" s="121">
        <v>545</v>
      </c>
      <c r="I442" s="122">
        <f t="shared" si="27"/>
        <v>0.66609630897091177</v>
      </c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109"/>
      <c r="BY442" s="109"/>
      <c r="BZ442" s="109"/>
      <c r="CA442" s="109"/>
      <c r="CB442" s="109"/>
      <c r="CC442" s="109"/>
      <c r="CD442" s="109"/>
      <c r="CE442" s="109"/>
      <c r="CF442" s="109"/>
    </row>
    <row r="443" spans="1:84" s="42" customFormat="1" ht="40.5" customHeight="1" x14ac:dyDescent="0.2">
      <c r="A443" s="32"/>
      <c r="B443" s="32"/>
      <c r="C443" s="32"/>
      <c r="D443" s="32"/>
      <c r="E443" s="16" t="s">
        <v>49</v>
      </c>
      <c r="F443" s="121"/>
      <c r="G443" s="121">
        <v>1000</v>
      </c>
      <c r="H443" s="121">
        <v>678</v>
      </c>
      <c r="I443" s="122">
        <f t="shared" si="27"/>
        <v>0.67800000000000005</v>
      </c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109"/>
      <c r="BY443" s="109"/>
      <c r="BZ443" s="109"/>
      <c r="CA443" s="109"/>
      <c r="CB443" s="109"/>
      <c r="CC443" s="109"/>
      <c r="CD443" s="109"/>
      <c r="CE443" s="109"/>
      <c r="CF443" s="109"/>
    </row>
    <row r="444" spans="1:84" s="42" customFormat="1" ht="21.75" customHeight="1" x14ac:dyDescent="0.2">
      <c r="A444" s="32"/>
      <c r="B444" s="32"/>
      <c r="C444" s="32"/>
      <c r="D444" s="32"/>
      <c r="E444" s="86" t="s">
        <v>87</v>
      </c>
      <c r="F444" s="57">
        <f>SUM(F445)</f>
        <v>0</v>
      </c>
      <c r="G444" s="57">
        <f>SUM(G445)</f>
        <v>4976</v>
      </c>
      <c r="H444" s="57">
        <f>SUM(H445)</f>
        <v>4070</v>
      </c>
      <c r="I444" s="119">
        <f t="shared" si="27"/>
        <v>0.81792604501607713</v>
      </c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109"/>
      <c r="BY444" s="109"/>
      <c r="BZ444" s="109"/>
      <c r="CA444" s="109"/>
      <c r="CB444" s="109"/>
      <c r="CC444" s="109"/>
      <c r="CD444" s="109"/>
      <c r="CE444" s="109"/>
      <c r="CF444" s="109"/>
    </row>
    <row r="445" spans="1:84" s="42" customFormat="1" ht="42.75" x14ac:dyDescent="0.2">
      <c r="A445" s="32"/>
      <c r="B445" s="32"/>
      <c r="C445" s="32"/>
      <c r="D445" s="32"/>
      <c r="E445" s="88" t="s">
        <v>356</v>
      </c>
      <c r="F445" s="121">
        <f>SUM(F446:F447)</f>
        <v>0</v>
      </c>
      <c r="G445" s="57">
        <f>SUM(G446:G447)</f>
        <v>4976</v>
      </c>
      <c r="H445" s="57">
        <f>SUM(H446:H447)</f>
        <v>4070</v>
      </c>
      <c r="I445" s="119">
        <f t="shared" si="27"/>
        <v>0.81792604501607713</v>
      </c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  <c r="BI445" s="109"/>
      <c r="BJ445" s="109"/>
      <c r="BK445" s="109"/>
      <c r="BL445" s="109"/>
      <c r="BM445" s="109"/>
      <c r="BN445" s="109"/>
      <c r="BO445" s="109"/>
      <c r="BP445" s="109"/>
      <c r="BQ445" s="109"/>
      <c r="BR445" s="109"/>
      <c r="BS445" s="109"/>
      <c r="BT445" s="109"/>
      <c r="BU445" s="109"/>
      <c r="BV445" s="109"/>
      <c r="BW445" s="109"/>
      <c r="BX445" s="109"/>
      <c r="BY445" s="109"/>
      <c r="BZ445" s="109"/>
      <c r="CA445" s="109"/>
      <c r="CB445" s="109"/>
      <c r="CC445" s="109"/>
      <c r="CD445" s="109"/>
      <c r="CE445" s="109"/>
      <c r="CF445" s="109"/>
    </row>
    <row r="446" spans="1:84" s="42" customFormat="1" ht="21.75" customHeight="1" x14ac:dyDescent="0.2">
      <c r="A446" s="32"/>
      <c r="B446" s="32"/>
      <c r="C446" s="32"/>
      <c r="D446" s="32"/>
      <c r="E446" s="50" t="s">
        <v>39</v>
      </c>
      <c r="F446" s="121"/>
      <c r="G446" s="121">
        <v>1976</v>
      </c>
      <c r="H446" s="121">
        <v>1070</v>
      </c>
      <c r="I446" s="122">
        <f t="shared" si="27"/>
        <v>0.541497975708502</v>
      </c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  <c r="BI446" s="109"/>
      <c r="BJ446" s="109"/>
      <c r="BK446" s="109"/>
      <c r="BL446" s="109"/>
      <c r="BM446" s="109"/>
      <c r="BN446" s="109"/>
      <c r="BO446" s="109"/>
      <c r="BP446" s="109"/>
      <c r="BQ446" s="109"/>
      <c r="BR446" s="109"/>
      <c r="BS446" s="109"/>
      <c r="BT446" s="109"/>
      <c r="BU446" s="109"/>
      <c r="BV446" s="109"/>
      <c r="BW446" s="109"/>
      <c r="BX446" s="109"/>
      <c r="BY446" s="109"/>
      <c r="BZ446" s="109"/>
      <c r="CA446" s="109"/>
      <c r="CB446" s="109"/>
      <c r="CC446" s="109"/>
      <c r="CD446" s="109"/>
      <c r="CE446" s="109"/>
      <c r="CF446" s="109"/>
    </row>
    <row r="447" spans="1:84" s="42" customFormat="1" ht="33" customHeight="1" x14ac:dyDescent="0.2">
      <c r="A447" s="32"/>
      <c r="B447" s="32"/>
      <c r="C447" s="32"/>
      <c r="D447" s="32"/>
      <c r="E447" s="16" t="s">
        <v>49</v>
      </c>
      <c r="F447" s="121"/>
      <c r="G447" s="121">
        <v>3000</v>
      </c>
      <c r="H447" s="121">
        <v>3000</v>
      </c>
      <c r="I447" s="122">
        <f t="shared" si="27"/>
        <v>1</v>
      </c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  <c r="BO447" s="109"/>
      <c r="BP447" s="109"/>
      <c r="BQ447" s="109"/>
      <c r="BR447" s="109"/>
      <c r="BS447" s="109"/>
      <c r="BT447" s="109"/>
      <c r="BU447" s="109"/>
      <c r="BV447" s="109"/>
      <c r="BW447" s="109"/>
      <c r="BX447" s="109"/>
      <c r="BY447" s="109"/>
      <c r="BZ447" s="109"/>
      <c r="CA447" s="109"/>
      <c r="CB447" s="109"/>
      <c r="CC447" s="109"/>
      <c r="CD447" s="109"/>
      <c r="CE447" s="109"/>
      <c r="CF447" s="109"/>
    </row>
    <row r="448" spans="1:84" s="42" customFormat="1" ht="18.75" customHeight="1" x14ac:dyDescent="0.2">
      <c r="A448" s="32" t="s">
        <v>55</v>
      </c>
      <c r="B448" s="32" t="s">
        <v>67</v>
      </c>
      <c r="C448" s="32" t="s">
        <v>58</v>
      </c>
      <c r="D448" s="49" t="s">
        <v>58</v>
      </c>
      <c r="E448" s="31" t="s">
        <v>155</v>
      </c>
      <c r="F448" s="57">
        <f t="shared" ref="F448:H449" si="40">SUM(F451,F453)</f>
        <v>397047.7</v>
      </c>
      <c r="G448" s="57">
        <f t="shared" si="40"/>
        <v>386579.20000000001</v>
      </c>
      <c r="H448" s="57">
        <f t="shared" si="40"/>
        <v>386110.73</v>
      </c>
      <c r="I448" s="119">
        <f t="shared" si="27"/>
        <v>0.99878816552985772</v>
      </c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  <c r="BI448" s="109"/>
      <c r="BJ448" s="109"/>
      <c r="BK448" s="109"/>
      <c r="BL448" s="109"/>
      <c r="BM448" s="109"/>
      <c r="BN448" s="109"/>
      <c r="BO448" s="109"/>
      <c r="BP448" s="109"/>
      <c r="BQ448" s="109"/>
      <c r="BR448" s="109"/>
      <c r="BS448" s="109"/>
      <c r="BT448" s="109"/>
      <c r="BU448" s="109"/>
      <c r="BV448" s="109"/>
      <c r="BW448" s="109"/>
      <c r="BX448" s="109"/>
      <c r="BY448" s="109"/>
      <c r="BZ448" s="109"/>
      <c r="CA448" s="109"/>
      <c r="CB448" s="109"/>
      <c r="CC448" s="109"/>
      <c r="CD448" s="109"/>
      <c r="CE448" s="109"/>
      <c r="CF448" s="109"/>
    </row>
    <row r="449" spans="1:84" s="42" customFormat="1" ht="21" customHeight="1" x14ac:dyDescent="0.2">
      <c r="A449" s="32"/>
      <c r="B449" s="32"/>
      <c r="C449" s="32"/>
      <c r="D449" s="49"/>
      <c r="E449" s="50" t="s">
        <v>38</v>
      </c>
      <c r="F449" s="121">
        <f t="shared" si="40"/>
        <v>397047.7</v>
      </c>
      <c r="G449" s="121">
        <f t="shared" si="40"/>
        <v>386579.20000000001</v>
      </c>
      <c r="H449" s="121">
        <f t="shared" si="40"/>
        <v>386110.73</v>
      </c>
      <c r="I449" s="122">
        <f t="shared" si="27"/>
        <v>0.99878816552985772</v>
      </c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  <c r="BI449" s="109"/>
      <c r="BJ449" s="109"/>
      <c r="BK449" s="109"/>
      <c r="BL449" s="109"/>
      <c r="BM449" s="109"/>
      <c r="BN449" s="109"/>
      <c r="BO449" s="109"/>
      <c r="BP449" s="109"/>
      <c r="BQ449" s="109"/>
      <c r="BR449" s="109"/>
      <c r="BS449" s="109"/>
      <c r="BT449" s="109"/>
      <c r="BU449" s="109"/>
      <c r="BV449" s="109"/>
      <c r="BW449" s="109"/>
      <c r="BX449" s="109"/>
      <c r="BY449" s="109"/>
      <c r="BZ449" s="109"/>
      <c r="CA449" s="109"/>
      <c r="CB449" s="109"/>
      <c r="CC449" s="109"/>
      <c r="CD449" s="109"/>
      <c r="CE449" s="109"/>
      <c r="CF449" s="109"/>
    </row>
    <row r="450" spans="1:84" s="42" customFormat="1" x14ac:dyDescent="0.2">
      <c r="A450" s="32"/>
      <c r="B450" s="32"/>
      <c r="C450" s="32"/>
      <c r="D450" s="32"/>
      <c r="E450" s="60" t="s">
        <v>69</v>
      </c>
      <c r="F450" s="121"/>
      <c r="G450" s="121"/>
      <c r="H450" s="121"/>
      <c r="I450" s="122" t="str">
        <f t="shared" si="27"/>
        <v xml:space="preserve">       </v>
      </c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  <c r="BI450" s="109"/>
      <c r="BJ450" s="109"/>
      <c r="BK450" s="109"/>
      <c r="BL450" s="109"/>
      <c r="BM450" s="109"/>
      <c r="BN450" s="109"/>
      <c r="BO450" s="109"/>
      <c r="BP450" s="109"/>
      <c r="BQ450" s="109"/>
      <c r="BR450" s="109"/>
      <c r="BS450" s="109"/>
      <c r="BT450" s="109"/>
      <c r="BU450" s="109"/>
      <c r="BV450" s="109"/>
      <c r="BW450" s="109"/>
      <c r="BX450" s="109"/>
      <c r="BY450" s="109"/>
      <c r="BZ450" s="109"/>
      <c r="CA450" s="109"/>
      <c r="CB450" s="109"/>
      <c r="CC450" s="109"/>
      <c r="CD450" s="109"/>
      <c r="CE450" s="109"/>
      <c r="CF450" s="109"/>
    </row>
    <row r="451" spans="1:84" s="42" customFormat="1" ht="18.75" customHeight="1" x14ac:dyDescent="0.2">
      <c r="A451" s="32"/>
      <c r="B451" s="32"/>
      <c r="C451" s="32"/>
      <c r="D451" s="32"/>
      <c r="E451" s="74" t="s">
        <v>86</v>
      </c>
      <c r="F451" s="57">
        <f>SUM(F452)</f>
        <v>40000</v>
      </c>
      <c r="G451" s="57">
        <f>SUM(G452)</f>
        <v>40000</v>
      </c>
      <c r="H451" s="57">
        <f>SUM(H452)</f>
        <v>39999.99</v>
      </c>
      <c r="I451" s="119">
        <f t="shared" si="27"/>
        <v>0.99999974999999997</v>
      </c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  <c r="BI451" s="109"/>
      <c r="BJ451" s="109"/>
      <c r="BK451" s="109"/>
      <c r="BL451" s="109"/>
      <c r="BM451" s="109"/>
      <c r="BN451" s="109"/>
      <c r="BO451" s="109"/>
      <c r="BP451" s="109"/>
      <c r="BQ451" s="109"/>
      <c r="BR451" s="109"/>
      <c r="BS451" s="109"/>
      <c r="BT451" s="109"/>
      <c r="BU451" s="109"/>
      <c r="BV451" s="109"/>
      <c r="BW451" s="109"/>
      <c r="BX451" s="109"/>
      <c r="BY451" s="109"/>
      <c r="BZ451" s="109"/>
      <c r="CA451" s="109"/>
      <c r="CB451" s="109"/>
      <c r="CC451" s="109"/>
      <c r="CD451" s="109"/>
      <c r="CE451" s="109"/>
      <c r="CF451" s="109"/>
    </row>
    <row r="452" spans="1:84" s="42" customFormat="1" ht="30" customHeight="1" x14ac:dyDescent="0.2">
      <c r="A452" s="32"/>
      <c r="B452" s="32"/>
      <c r="C452" s="32"/>
      <c r="D452" s="32"/>
      <c r="E452" s="93" t="s">
        <v>357</v>
      </c>
      <c r="F452" s="121">
        <v>40000</v>
      </c>
      <c r="G452" s="121">
        <v>40000</v>
      </c>
      <c r="H452" s="121">
        <v>39999.99</v>
      </c>
      <c r="I452" s="122">
        <f t="shared" si="27"/>
        <v>0.99999974999999997</v>
      </c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  <c r="BI452" s="109"/>
      <c r="BJ452" s="109"/>
      <c r="BK452" s="109"/>
      <c r="BL452" s="109"/>
      <c r="BM452" s="109"/>
      <c r="BN452" s="109"/>
      <c r="BO452" s="109"/>
      <c r="BP452" s="109"/>
      <c r="BQ452" s="109"/>
      <c r="BR452" s="109"/>
      <c r="BS452" s="109"/>
      <c r="BT452" s="109"/>
      <c r="BU452" s="109"/>
      <c r="BV452" s="109"/>
      <c r="BW452" s="109"/>
      <c r="BX452" s="109"/>
      <c r="BY452" s="109"/>
      <c r="BZ452" s="109"/>
      <c r="CA452" s="109"/>
      <c r="CB452" s="109"/>
      <c r="CC452" s="109"/>
      <c r="CD452" s="109"/>
      <c r="CE452" s="109"/>
      <c r="CF452" s="109"/>
    </row>
    <row r="453" spans="1:84" s="42" customFormat="1" ht="20.25" customHeight="1" x14ac:dyDescent="0.2">
      <c r="A453" s="32"/>
      <c r="B453" s="32"/>
      <c r="C453" s="32"/>
      <c r="D453" s="49"/>
      <c r="E453" s="74" t="s">
        <v>89</v>
      </c>
      <c r="F453" s="57">
        <f>SUM(F454)</f>
        <v>357047.7</v>
      </c>
      <c r="G453" s="57">
        <f>SUM(G454)</f>
        <v>346579.20000000001</v>
      </c>
      <c r="H453" s="57">
        <f>SUM(H454)</f>
        <v>346110.74</v>
      </c>
      <c r="I453" s="119">
        <f t="shared" si="27"/>
        <v>0.99864833204069947</v>
      </c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  <c r="BI453" s="109"/>
      <c r="BJ453" s="109"/>
      <c r="BK453" s="109"/>
      <c r="BL453" s="109"/>
      <c r="BM453" s="109"/>
      <c r="BN453" s="109"/>
      <c r="BO453" s="109"/>
      <c r="BP453" s="109"/>
      <c r="BQ453" s="109"/>
      <c r="BR453" s="109"/>
      <c r="BS453" s="109"/>
      <c r="BT453" s="109"/>
      <c r="BU453" s="109"/>
      <c r="BV453" s="109"/>
      <c r="BW453" s="109"/>
      <c r="BX453" s="109"/>
      <c r="BY453" s="109"/>
      <c r="BZ453" s="109"/>
      <c r="CA453" s="109"/>
      <c r="CB453" s="109"/>
      <c r="CC453" s="109"/>
      <c r="CD453" s="109"/>
      <c r="CE453" s="109"/>
      <c r="CF453" s="109"/>
    </row>
    <row r="454" spans="1:84" s="42" customFormat="1" ht="21" customHeight="1" x14ac:dyDescent="0.2">
      <c r="A454" s="49"/>
      <c r="B454" s="49"/>
      <c r="C454" s="49"/>
      <c r="D454" s="49"/>
      <c r="E454" s="38" t="s">
        <v>157</v>
      </c>
      <c r="F454" s="121">
        <v>357047.7</v>
      </c>
      <c r="G454" s="121">
        <v>346579.20000000001</v>
      </c>
      <c r="H454" s="121">
        <v>346110.74</v>
      </c>
      <c r="I454" s="122">
        <f t="shared" si="27"/>
        <v>0.99864833204069947</v>
      </c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  <c r="BI454" s="109"/>
      <c r="BJ454" s="109"/>
      <c r="BK454" s="109"/>
      <c r="BL454" s="109"/>
      <c r="BM454" s="109"/>
      <c r="BN454" s="109"/>
      <c r="BO454" s="109"/>
      <c r="BP454" s="109"/>
      <c r="BQ454" s="109"/>
      <c r="BR454" s="109"/>
      <c r="BS454" s="109"/>
      <c r="BT454" s="109"/>
      <c r="BU454" s="109"/>
      <c r="BV454" s="109"/>
      <c r="BW454" s="109"/>
      <c r="BX454" s="109"/>
      <c r="BY454" s="109"/>
      <c r="BZ454" s="109"/>
      <c r="CA454" s="109"/>
      <c r="CB454" s="109"/>
      <c r="CC454" s="109"/>
      <c r="CD454" s="109"/>
      <c r="CE454" s="109"/>
      <c r="CF454" s="109"/>
    </row>
    <row r="455" spans="1:84" s="42" customFormat="1" ht="33" customHeight="1" x14ac:dyDescent="0.2">
      <c r="A455" s="10" t="s">
        <v>63</v>
      </c>
      <c r="B455" s="10" t="s">
        <v>42</v>
      </c>
      <c r="C455" s="10" t="s">
        <v>41</v>
      </c>
      <c r="D455" s="10" t="s">
        <v>67</v>
      </c>
      <c r="E455" s="15" t="s">
        <v>91</v>
      </c>
      <c r="F455" s="12">
        <f>SUM(F459,F477,F482,F486,F496,F501,F508,F512)</f>
        <v>1015474.3</v>
      </c>
      <c r="G455" s="12">
        <f>SUM(G459,G477,G482,G486,G496,G501,G508,G512)</f>
        <v>1062494.7</v>
      </c>
      <c r="H455" s="12">
        <f>SUM(H459,H477,H482,H486,H496,H501,H508,H512)</f>
        <v>860071.91500000004</v>
      </c>
      <c r="I455" s="119">
        <f t="shared" si="27"/>
        <v>0.80948348730586617</v>
      </c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  <c r="BI455" s="109"/>
      <c r="BJ455" s="109"/>
      <c r="BK455" s="109"/>
      <c r="BL455" s="109"/>
      <c r="BM455" s="109"/>
      <c r="BN455" s="109"/>
      <c r="BO455" s="109"/>
      <c r="BP455" s="109"/>
      <c r="BQ455" s="109"/>
      <c r="BR455" s="109"/>
      <c r="BS455" s="109"/>
      <c r="BT455" s="109"/>
      <c r="BU455" s="109"/>
      <c r="BV455" s="109"/>
      <c r="BW455" s="109"/>
      <c r="BX455" s="109"/>
      <c r="BY455" s="109"/>
      <c r="BZ455" s="109"/>
      <c r="CA455" s="109"/>
      <c r="CB455" s="109"/>
      <c r="CC455" s="109"/>
      <c r="CD455" s="109"/>
      <c r="CE455" s="109"/>
      <c r="CF455" s="109"/>
    </row>
    <row r="456" spans="1:84" s="42" customFormat="1" ht="38.25" customHeight="1" x14ac:dyDescent="0.2">
      <c r="A456" s="12"/>
      <c r="B456" s="12"/>
      <c r="C456" s="12"/>
      <c r="D456" s="12"/>
      <c r="E456" s="51" t="s">
        <v>39</v>
      </c>
      <c r="F456" s="12">
        <f>SUM(F460,F478,F484,F487,F497,F502,F510,F513)</f>
        <v>989674.3</v>
      </c>
      <c r="G456" s="12">
        <f>SUM(G460,G478,G484,G487,G497,G502,G510,G513)</f>
        <v>1023914.7</v>
      </c>
      <c r="H456" s="12">
        <f>SUM(H460,H478,H484,H487,H497,H502,H510,H513)</f>
        <v>822439.76500000001</v>
      </c>
      <c r="I456" s="119">
        <f t="shared" si="27"/>
        <v>0.8032307427562082</v>
      </c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  <c r="BO456" s="109"/>
      <c r="BP456" s="109"/>
      <c r="BQ456" s="109"/>
      <c r="BR456" s="109"/>
      <c r="BS456" s="109"/>
      <c r="BT456" s="109"/>
      <c r="BU456" s="109"/>
      <c r="BV456" s="109"/>
      <c r="BW456" s="109"/>
      <c r="BX456" s="109"/>
      <c r="BY456" s="109"/>
      <c r="BZ456" s="109"/>
      <c r="CA456" s="109"/>
      <c r="CB456" s="109"/>
      <c r="CC456" s="109"/>
      <c r="CD456" s="109"/>
      <c r="CE456" s="109"/>
      <c r="CF456" s="109"/>
    </row>
    <row r="457" spans="1:84" s="42" customFormat="1" ht="38.25" customHeight="1" x14ac:dyDescent="0.2">
      <c r="A457" s="12"/>
      <c r="B457" s="12"/>
      <c r="C457" s="12"/>
      <c r="D457" s="12"/>
      <c r="E457" s="15" t="s">
        <v>49</v>
      </c>
      <c r="F457" s="12">
        <f>SUM(F471,F485,F492,F505,F511,F515)</f>
        <v>25800</v>
      </c>
      <c r="G457" s="12">
        <f>SUM(G471,G485,G492,G505,G511,G515)</f>
        <v>38580</v>
      </c>
      <c r="H457" s="12">
        <f>SUM(H471,H485,H492,H505,H511,H515)</f>
        <v>37632.15</v>
      </c>
      <c r="I457" s="119">
        <f t="shared" si="27"/>
        <v>0.97543157076205289</v>
      </c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  <c r="BI457" s="109"/>
      <c r="BJ457" s="109"/>
      <c r="BK457" s="109"/>
      <c r="BL457" s="109"/>
      <c r="BM457" s="109"/>
      <c r="BN457" s="109"/>
      <c r="BO457" s="109"/>
      <c r="BP457" s="109"/>
      <c r="BQ457" s="109"/>
      <c r="BR457" s="109"/>
      <c r="BS457" s="109"/>
      <c r="BT457" s="109"/>
      <c r="BU457" s="109"/>
      <c r="BV457" s="109"/>
      <c r="BW457" s="109"/>
      <c r="BX457" s="109"/>
      <c r="BY457" s="109"/>
      <c r="BZ457" s="109"/>
      <c r="CA457" s="109"/>
      <c r="CB457" s="109"/>
      <c r="CC457" s="109"/>
      <c r="CD457" s="109"/>
      <c r="CE457" s="109"/>
      <c r="CF457" s="109"/>
    </row>
    <row r="458" spans="1:84" s="42" customFormat="1" ht="21.75" customHeight="1" x14ac:dyDescent="0.2">
      <c r="A458" s="10"/>
      <c r="B458" s="10"/>
      <c r="C458" s="10"/>
      <c r="D458" s="10"/>
      <c r="E458" s="40" t="s">
        <v>84</v>
      </c>
      <c r="F458" s="12">
        <f>SUM(F456:F457)-F455</f>
        <v>0</v>
      </c>
      <c r="G458" s="12">
        <f>SUM(G456:G457)-G455</f>
        <v>0</v>
      </c>
      <c r="H458" s="12">
        <f>SUM(H456:H457)-H455</f>
        <v>0</v>
      </c>
      <c r="I458" s="119" t="str">
        <f t="shared" si="27"/>
        <v xml:space="preserve">       </v>
      </c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  <c r="BI458" s="109"/>
      <c r="BJ458" s="109"/>
      <c r="BK458" s="109"/>
      <c r="BL458" s="109"/>
      <c r="BM458" s="109"/>
      <c r="BN458" s="109"/>
      <c r="BO458" s="109"/>
      <c r="BP458" s="109"/>
      <c r="BQ458" s="109"/>
      <c r="BR458" s="109"/>
      <c r="BS458" s="109"/>
      <c r="BT458" s="109"/>
      <c r="BU458" s="109"/>
      <c r="BV458" s="109"/>
      <c r="BW458" s="109"/>
      <c r="BX458" s="109"/>
      <c r="BY458" s="109"/>
      <c r="BZ458" s="109"/>
      <c r="CA458" s="109"/>
      <c r="CB458" s="109"/>
      <c r="CC458" s="109"/>
      <c r="CD458" s="109"/>
      <c r="CE458" s="109"/>
      <c r="CF458" s="109"/>
    </row>
    <row r="459" spans="1:84" s="42" customFormat="1" ht="30.75" customHeight="1" x14ac:dyDescent="0.2">
      <c r="A459" s="10"/>
      <c r="B459" s="10"/>
      <c r="C459" s="10"/>
      <c r="D459" s="10"/>
      <c r="E459" s="11" t="s">
        <v>86</v>
      </c>
      <c r="F459" s="12">
        <f>SUM(F460,F471)</f>
        <v>690474.3</v>
      </c>
      <c r="G459" s="57">
        <f>SUM(G460)+G471</f>
        <v>714608.4</v>
      </c>
      <c r="H459" s="57">
        <f>SUM(H460)+H471</f>
        <v>517127.05500000005</v>
      </c>
      <c r="I459" s="119">
        <f t="shared" si="27"/>
        <v>0.72365096044211075</v>
      </c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  <c r="BI459" s="109"/>
      <c r="BJ459" s="109"/>
      <c r="BK459" s="109"/>
      <c r="BL459" s="109"/>
      <c r="BM459" s="109"/>
      <c r="BN459" s="109"/>
      <c r="BO459" s="109"/>
      <c r="BP459" s="109"/>
      <c r="BQ459" s="109"/>
      <c r="BR459" s="109"/>
      <c r="BS459" s="109"/>
      <c r="BT459" s="109"/>
      <c r="BU459" s="109"/>
      <c r="BV459" s="109"/>
      <c r="BW459" s="109"/>
      <c r="BX459" s="109"/>
      <c r="BY459" s="109"/>
      <c r="BZ459" s="109"/>
      <c r="CA459" s="109"/>
      <c r="CB459" s="109"/>
      <c r="CC459" s="109"/>
      <c r="CD459" s="109"/>
      <c r="CE459" s="109"/>
      <c r="CF459" s="109"/>
    </row>
    <row r="460" spans="1:84" s="43" customFormat="1" ht="23.25" customHeight="1" x14ac:dyDescent="0.2">
      <c r="A460" s="10"/>
      <c r="B460" s="10"/>
      <c r="C460" s="10"/>
      <c r="D460" s="10"/>
      <c r="E460" s="69" t="s">
        <v>146</v>
      </c>
      <c r="F460" s="12">
        <f>SUM(F462:F470)</f>
        <v>674674.3</v>
      </c>
      <c r="G460" s="12">
        <f>SUM(G462:G470)</f>
        <v>701512.4</v>
      </c>
      <c r="H460" s="12">
        <f>SUM(H462:H470)</f>
        <v>504978.89500000008</v>
      </c>
      <c r="I460" s="119">
        <f t="shared" si="27"/>
        <v>0.71984314888803114</v>
      </c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1"/>
      <c r="AZ460" s="111"/>
      <c r="BA460" s="111"/>
      <c r="BB460" s="111"/>
      <c r="BC460" s="111"/>
      <c r="BD460" s="111"/>
      <c r="BE460" s="111"/>
      <c r="BF460" s="111"/>
      <c r="BG460" s="111"/>
      <c r="BH460" s="111"/>
      <c r="BI460" s="111"/>
      <c r="BJ460" s="111"/>
      <c r="BK460" s="111"/>
      <c r="BL460" s="111"/>
      <c r="BM460" s="111"/>
      <c r="BN460" s="111"/>
      <c r="BO460" s="111"/>
      <c r="BP460" s="111"/>
      <c r="BQ460" s="111"/>
      <c r="BR460" s="111"/>
      <c r="BS460" s="111"/>
      <c r="BT460" s="111"/>
      <c r="BU460" s="111"/>
      <c r="BV460" s="111"/>
      <c r="BW460" s="111"/>
      <c r="BX460" s="111"/>
      <c r="BY460" s="111"/>
      <c r="BZ460" s="111"/>
      <c r="CA460" s="111"/>
      <c r="CB460" s="111"/>
      <c r="CC460" s="111"/>
      <c r="CD460" s="111"/>
      <c r="CE460" s="111"/>
      <c r="CF460" s="111"/>
    </row>
    <row r="461" spans="1:84" s="43" customFormat="1" x14ac:dyDescent="0.2">
      <c r="A461" s="10"/>
      <c r="B461" s="10"/>
      <c r="C461" s="10"/>
      <c r="D461" s="10"/>
      <c r="E461" s="40" t="s">
        <v>84</v>
      </c>
      <c r="F461" s="12"/>
      <c r="G461" s="57"/>
      <c r="H461" s="57"/>
      <c r="I461" s="122" t="str">
        <f t="shared" si="27"/>
        <v xml:space="preserve">       </v>
      </c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  <c r="AW461" s="111"/>
      <c r="AX461" s="111"/>
      <c r="AY461" s="111"/>
      <c r="AZ461" s="111"/>
      <c r="BA461" s="111"/>
      <c r="BB461" s="111"/>
      <c r="BC461" s="111"/>
      <c r="BD461" s="111"/>
      <c r="BE461" s="111"/>
      <c r="BF461" s="111"/>
      <c r="BG461" s="111"/>
      <c r="BH461" s="111"/>
      <c r="BI461" s="111"/>
      <c r="BJ461" s="111"/>
      <c r="BK461" s="111"/>
      <c r="BL461" s="111"/>
      <c r="BM461" s="111"/>
      <c r="BN461" s="111"/>
      <c r="BO461" s="111"/>
      <c r="BP461" s="111"/>
      <c r="BQ461" s="111"/>
      <c r="BR461" s="111"/>
      <c r="BS461" s="111"/>
      <c r="BT461" s="111"/>
      <c r="BU461" s="111"/>
      <c r="BV461" s="111"/>
      <c r="BW461" s="111"/>
      <c r="BX461" s="111"/>
      <c r="BY461" s="111"/>
      <c r="BZ461" s="111"/>
      <c r="CA461" s="111"/>
      <c r="CB461" s="111"/>
      <c r="CC461" s="111"/>
      <c r="CD461" s="111"/>
      <c r="CE461" s="111"/>
      <c r="CF461" s="111"/>
    </row>
    <row r="462" spans="1:84" s="43" customFormat="1" ht="24" customHeight="1" x14ac:dyDescent="0.2">
      <c r="A462" s="10"/>
      <c r="B462" s="10"/>
      <c r="C462" s="10"/>
      <c r="D462" s="10"/>
      <c r="E462" s="87" t="s">
        <v>358</v>
      </c>
      <c r="F462" s="135">
        <v>50000</v>
      </c>
      <c r="G462" s="135">
        <v>139809.9</v>
      </c>
      <c r="H462" s="135">
        <v>0</v>
      </c>
      <c r="I462" s="122" t="str">
        <f t="shared" si="27"/>
        <v xml:space="preserve">       </v>
      </c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1"/>
      <c r="AZ462" s="111"/>
      <c r="BA462" s="111"/>
      <c r="BB462" s="111"/>
      <c r="BC462" s="111"/>
      <c r="BD462" s="111"/>
      <c r="BE462" s="111"/>
      <c r="BF462" s="111"/>
      <c r="BG462" s="111"/>
      <c r="BH462" s="111"/>
      <c r="BI462" s="111"/>
      <c r="BJ462" s="111"/>
      <c r="BK462" s="111"/>
      <c r="BL462" s="111"/>
      <c r="BM462" s="111"/>
      <c r="BN462" s="111"/>
      <c r="BO462" s="111"/>
      <c r="BP462" s="111"/>
      <c r="BQ462" s="111"/>
      <c r="BR462" s="111"/>
      <c r="BS462" s="111"/>
      <c r="BT462" s="111"/>
      <c r="BU462" s="111"/>
      <c r="BV462" s="111"/>
      <c r="BW462" s="111"/>
      <c r="BX462" s="111"/>
      <c r="BY462" s="111"/>
      <c r="BZ462" s="111"/>
      <c r="CA462" s="111"/>
      <c r="CB462" s="111"/>
      <c r="CC462" s="111"/>
      <c r="CD462" s="111"/>
      <c r="CE462" s="111"/>
      <c r="CF462" s="111"/>
    </row>
    <row r="463" spans="1:84" s="43" customFormat="1" ht="49.5" customHeight="1" x14ac:dyDescent="0.2">
      <c r="A463" s="10"/>
      <c r="B463" s="10"/>
      <c r="C463" s="10"/>
      <c r="D463" s="10"/>
      <c r="E463" s="87" t="s">
        <v>359</v>
      </c>
      <c r="F463" s="135">
        <v>100000</v>
      </c>
      <c r="G463" s="135">
        <v>74028.2</v>
      </c>
      <c r="H463" s="135">
        <v>74028.2</v>
      </c>
      <c r="I463" s="122">
        <f t="shared" si="27"/>
        <v>1</v>
      </c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111"/>
      <c r="AZ463" s="111"/>
      <c r="BA463" s="111"/>
      <c r="BB463" s="111"/>
      <c r="BC463" s="111"/>
      <c r="BD463" s="111"/>
      <c r="BE463" s="111"/>
      <c r="BF463" s="111"/>
      <c r="BG463" s="111"/>
      <c r="BH463" s="111"/>
      <c r="BI463" s="111"/>
      <c r="BJ463" s="111"/>
      <c r="BK463" s="111"/>
      <c r="BL463" s="111"/>
      <c r="BM463" s="111"/>
      <c r="BN463" s="111"/>
      <c r="BO463" s="111"/>
      <c r="BP463" s="111"/>
      <c r="BQ463" s="111"/>
      <c r="BR463" s="111"/>
      <c r="BS463" s="111"/>
      <c r="BT463" s="111"/>
      <c r="BU463" s="111"/>
      <c r="BV463" s="111"/>
      <c r="BW463" s="111"/>
      <c r="BX463" s="111"/>
      <c r="BY463" s="111"/>
      <c r="BZ463" s="111"/>
      <c r="CA463" s="111"/>
      <c r="CB463" s="111"/>
      <c r="CC463" s="111"/>
      <c r="CD463" s="111"/>
      <c r="CE463" s="111"/>
      <c r="CF463" s="111"/>
    </row>
    <row r="464" spans="1:84" s="43" customFormat="1" ht="19.5" customHeight="1" x14ac:dyDescent="0.2">
      <c r="A464" s="10"/>
      <c r="B464" s="10"/>
      <c r="C464" s="10"/>
      <c r="D464" s="10"/>
      <c r="E464" s="87" t="s">
        <v>176</v>
      </c>
      <c r="F464" s="135">
        <v>100000</v>
      </c>
      <c r="G464" s="135">
        <v>90000</v>
      </c>
      <c r="H464" s="135">
        <v>90000</v>
      </c>
      <c r="I464" s="122">
        <f t="shared" si="27"/>
        <v>1</v>
      </c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1"/>
      <c r="AZ464" s="111"/>
      <c r="BA464" s="111"/>
      <c r="BB464" s="111"/>
      <c r="BC464" s="111"/>
      <c r="BD464" s="111"/>
      <c r="BE464" s="111"/>
      <c r="BF464" s="111"/>
      <c r="BG464" s="111"/>
      <c r="BH464" s="111"/>
      <c r="BI464" s="111"/>
      <c r="BJ464" s="111"/>
      <c r="BK464" s="111"/>
      <c r="BL464" s="111"/>
      <c r="BM464" s="111"/>
      <c r="BN464" s="111"/>
      <c r="BO464" s="111"/>
      <c r="BP464" s="111"/>
      <c r="BQ464" s="111"/>
      <c r="BR464" s="111"/>
      <c r="BS464" s="111"/>
      <c r="BT464" s="111"/>
      <c r="BU464" s="111"/>
      <c r="BV464" s="111"/>
      <c r="BW464" s="111"/>
      <c r="BX464" s="111"/>
      <c r="BY464" s="111"/>
      <c r="BZ464" s="111"/>
      <c r="CA464" s="111"/>
      <c r="CB464" s="111"/>
      <c r="CC464" s="111"/>
      <c r="CD464" s="111"/>
      <c r="CE464" s="111"/>
      <c r="CF464" s="111"/>
    </row>
    <row r="465" spans="1:84" s="43" customFormat="1" ht="21.75" customHeight="1" x14ac:dyDescent="0.2">
      <c r="A465" s="10"/>
      <c r="B465" s="10"/>
      <c r="C465" s="10"/>
      <c r="D465" s="10"/>
      <c r="E465" s="87" t="s">
        <v>15</v>
      </c>
      <c r="F465" s="135">
        <v>33000</v>
      </c>
      <c r="G465" s="135">
        <v>33000</v>
      </c>
      <c r="H465" s="135">
        <v>32776.6</v>
      </c>
      <c r="I465" s="122">
        <f t="shared" si="27"/>
        <v>0.99323030303030302</v>
      </c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111"/>
      <c r="AZ465" s="111"/>
      <c r="BA465" s="111"/>
      <c r="BB465" s="111"/>
      <c r="BC465" s="111"/>
      <c r="BD465" s="111"/>
      <c r="BE465" s="111"/>
      <c r="BF465" s="111"/>
      <c r="BG465" s="111"/>
      <c r="BH465" s="111"/>
      <c r="BI465" s="111"/>
      <c r="BJ465" s="111"/>
      <c r="BK465" s="111"/>
      <c r="BL465" s="111"/>
      <c r="BM465" s="111"/>
      <c r="BN465" s="111"/>
      <c r="BO465" s="111"/>
      <c r="BP465" s="111"/>
      <c r="BQ465" s="111"/>
      <c r="BR465" s="111"/>
      <c r="BS465" s="111"/>
      <c r="BT465" s="111"/>
      <c r="BU465" s="111"/>
      <c r="BV465" s="111"/>
      <c r="BW465" s="111"/>
      <c r="BX465" s="111"/>
      <c r="BY465" s="111"/>
      <c r="BZ465" s="111"/>
      <c r="CA465" s="111"/>
      <c r="CB465" s="111"/>
      <c r="CC465" s="111"/>
      <c r="CD465" s="111"/>
      <c r="CE465" s="111"/>
      <c r="CF465" s="111"/>
    </row>
    <row r="466" spans="1:84" s="43" customFormat="1" ht="63" customHeight="1" x14ac:dyDescent="0.2">
      <c r="A466" s="10"/>
      <c r="B466" s="10"/>
      <c r="C466" s="10"/>
      <c r="D466" s="10"/>
      <c r="E466" s="87" t="s">
        <v>360</v>
      </c>
      <c r="F466" s="135">
        <v>75800</v>
      </c>
      <c r="G466" s="135">
        <v>67800</v>
      </c>
      <c r="H466" s="135">
        <v>67085</v>
      </c>
      <c r="I466" s="122">
        <f t="shared" si="27"/>
        <v>0.98945427728613566</v>
      </c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1"/>
      <c r="AZ466" s="111"/>
      <c r="BA466" s="111"/>
      <c r="BB466" s="111"/>
      <c r="BC466" s="111"/>
      <c r="BD466" s="111"/>
      <c r="BE466" s="111"/>
      <c r="BF466" s="111"/>
      <c r="BG466" s="111"/>
      <c r="BH466" s="111"/>
      <c r="BI466" s="111"/>
      <c r="BJ466" s="111"/>
      <c r="BK466" s="111"/>
      <c r="BL466" s="111"/>
      <c r="BM466" s="111"/>
      <c r="BN466" s="111"/>
      <c r="BO466" s="111"/>
      <c r="BP466" s="111"/>
      <c r="BQ466" s="111"/>
      <c r="BR466" s="111"/>
      <c r="BS466" s="111"/>
      <c r="BT466" s="111"/>
      <c r="BU466" s="111"/>
      <c r="BV466" s="111"/>
      <c r="BW466" s="111"/>
      <c r="BX466" s="111"/>
      <c r="BY466" s="111"/>
      <c r="BZ466" s="111"/>
      <c r="CA466" s="111"/>
      <c r="CB466" s="111"/>
      <c r="CC466" s="111"/>
      <c r="CD466" s="111"/>
      <c r="CE466" s="111"/>
      <c r="CF466" s="111"/>
    </row>
    <row r="467" spans="1:84" s="43" customFormat="1" ht="39" customHeight="1" x14ac:dyDescent="0.2">
      <c r="A467" s="10"/>
      <c r="B467" s="10"/>
      <c r="C467" s="10"/>
      <c r="D467" s="10"/>
      <c r="E467" s="87" t="s">
        <v>361</v>
      </c>
      <c r="F467" s="135">
        <v>85300</v>
      </c>
      <c r="G467" s="135">
        <v>76300</v>
      </c>
      <c r="H467" s="135">
        <v>75798.998999999996</v>
      </c>
      <c r="I467" s="122">
        <f t="shared" si="27"/>
        <v>0.99343380078636956</v>
      </c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111"/>
      <c r="AZ467" s="111"/>
      <c r="BA467" s="111"/>
      <c r="BB467" s="111"/>
      <c r="BC467" s="111"/>
      <c r="BD467" s="111"/>
      <c r="BE467" s="111"/>
      <c r="BF467" s="111"/>
      <c r="BG467" s="111"/>
      <c r="BH467" s="111"/>
      <c r="BI467" s="111"/>
      <c r="BJ467" s="111"/>
      <c r="BK467" s="111"/>
      <c r="BL467" s="111"/>
      <c r="BM467" s="111"/>
      <c r="BN467" s="111"/>
      <c r="BO467" s="111"/>
      <c r="BP467" s="111"/>
      <c r="BQ467" s="111"/>
      <c r="BR467" s="111"/>
      <c r="BS467" s="111"/>
      <c r="BT467" s="111"/>
      <c r="BU467" s="111"/>
      <c r="BV467" s="111"/>
      <c r="BW467" s="111"/>
      <c r="BX467" s="111"/>
      <c r="BY467" s="111"/>
      <c r="BZ467" s="111"/>
      <c r="CA467" s="111"/>
      <c r="CB467" s="111"/>
      <c r="CC467" s="111"/>
      <c r="CD467" s="111"/>
      <c r="CE467" s="111"/>
      <c r="CF467" s="111"/>
    </row>
    <row r="468" spans="1:84" s="43" customFormat="1" ht="63" customHeight="1" x14ac:dyDescent="0.2">
      <c r="A468" s="10"/>
      <c r="B468" s="10"/>
      <c r="C468" s="10"/>
      <c r="D468" s="10"/>
      <c r="E468" s="87" t="s">
        <v>362</v>
      </c>
      <c r="F468" s="135">
        <v>75800</v>
      </c>
      <c r="G468" s="135">
        <v>75800</v>
      </c>
      <c r="H468" s="135">
        <v>48356.847999999998</v>
      </c>
      <c r="I468" s="122">
        <f t="shared" si="27"/>
        <v>0.63795313984168867</v>
      </c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1"/>
      <c r="AZ468" s="111"/>
      <c r="BA468" s="111"/>
      <c r="BB468" s="111"/>
      <c r="BC468" s="111"/>
      <c r="BD468" s="111"/>
      <c r="BE468" s="111"/>
      <c r="BF468" s="111"/>
      <c r="BG468" s="111"/>
      <c r="BH468" s="111"/>
      <c r="BI468" s="111"/>
      <c r="BJ468" s="111"/>
      <c r="BK468" s="111"/>
      <c r="BL468" s="111"/>
      <c r="BM468" s="111"/>
      <c r="BN468" s="111"/>
      <c r="BO468" s="111"/>
      <c r="BP468" s="111"/>
      <c r="BQ468" s="111"/>
      <c r="BR468" s="111"/>
      <c r="BS468" s="111"/>
      <c r="BT468" s="111"/>
      <c r="BU468" s="111"/>
      <c r="BV468" s="111"/>
      <c r="BW468" s="111"/>
      <c r="BX468" s="111"/>
      <c r="BY468" s="111"/>
      <c r="BZ468" s="111"/>
      <c r="CA468" s="111"/>
      <c r="CB468" s="111"/>
      <c r="CC468" s="111"/>
      <c r="CD468" s="111"/>
      <c r="CE468" s="111"/>
      <c r="CF468" s="111"/>
    </row>
    <row r="469" spans="1:84" s="43" customFormat="1" ht="60" customHeight="1" x14ac:dyDescent="0.2">
      <c r="A469" s="10"/>
      <c r="B469" s="10"/>
      <c r="C469" s="10"/>
      <c r="D469" s="10"/>
      <c r="E469" s="87" t="s">
        <v>363</v>
      </c>
      <c r="F469" s="135">
        <v>47300</v>
      </c>
      <c r="G469" s="135">
        <v>37300</v>
      </c>
      <c r="H469" s="135">
        <v>36799.4</v>
      </c>
      <c r="I469" s="122">
        <f t="shared" si="27"/>
        <v>0.98657908847184994</v>
      </c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1"/>
      <c r="AZ469" s="111"/>
      <c r="BA469" s="111"/>
      <c r="BB469" s="111"/>
      <c r="BC469" s="111"/>
      <c r="BD469" s="111"/>
      <c r="BE469" s="111"/>
      <c r="BF469" s="111"/>
      <c r="BG469" s="111"/>
      <c r="BH469" s="111"/>
      <c r="BI469" s="111"/>
      <c r="BJ469" s="111"/>
      <c r="BK469" s="111"/>
      <c r="BL469" s="111"/>
      <c r="BM469" s="111"/>
      <c r="BN469" s="111"/>
      <c r="BO469" s="111"/>
      <c r="BP469" s="111"/>
      <c r="BQ469" s="111"/>
      <c r="BR469" s="111"/>
      <c r="BS469" s="111"/>
      <c r="BT469" s="111"/>
      <c r="BU469" s="111"/>
      <c r="BV469" s="111"/>
      <c r="BW469" s="111"/>
      <c r="BX469" s="111"/>
      <c r="BY469" s="111"/>
      <c r="BZ469" s="111"/>
      <c r="CA469" s="111"/>
      <c r="CB469" s="111"/>
      <c r="CC469" s="111"/>
      <c r="CD469" s="111"/>
      <c r="CE469" s="111"/>
      <c r="CF469" s="111"/>
    </row>
    <row r="470" spans="1:84" s="43" customFormat="1" ht="37.5" customHeight="1" x14ac:dyDescent="0.2">
      <c r="A470" s="10"/>
      <c r="B470" s="10"/>
      <c r="C470" s="10"/>
      <c r="D470" s="10"/>
      <c r="E470" s="87" t="s">
        <v>364</v>
      </c>
      <c r="F470" s="135">
        <v>107474.3</v>
      </c>
      <c r="G470" s="135">
        <v>107474.3</v>
      </c>
      <c r="H470" s="135">
        <v>80133.847999999998</v>
      </c>
      <c r="I470" s="122">
        <f t="shared" si="27"/>
        <v>0.74560939685115413</v>
      </c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  <c r="BM470" s="111"/>
      <c r="BN470" s="111"/>
      <c r="BO470" s="111"/>
      <c r="BP470" s="111"/>
      <c r="BQ470" s="111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</row>
    <row r="471" spans="1:84" s="43" customFormat="1" ht="35.25" customHeight="1" x14ac:dyDescent="0.2">
      <c r="A471" s="10"/>
      <c r="B471" s="10"/>
      <c r="C471" s="10"/>
      <c r="D471" s="10"/>
      <c r="E471" s="15" t="s">
        <v>49</v>
      </c>
      <c r="F471" s="129">
        <f>SUM(F473:F476)</f>
        <v>15800</v>
      </c>
      <c r="G471" s="129">
        <f>SUM(G473:G476)</f>
        <v>13096</v>
      </c>
      <c r="H471" s="129">
        <f>SUM(H473:H476)</f>
        <v>12148.16</v>
      </c>
      <c r="I471" s="119">
        <f t="shared" si="27"/>
        <v>0.92762370189370802</v>
      </c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1"/>
      <c r="AZ471" s="111"/>
      <c r="BA471" s="111"/>
      <c r="BB471" s="111"/>
      <c r="BC471" s="111"/>
      <c r="BD471" s="111"/>
      <c r="BE471" s="111"/>
      <c r="BF471" s="111"/>
      <c r="BG471" s="111"/>
      <c r="BH471" s="111"/>
      <c r="BI471" s="111"/>
      <c r="BJ471" s="111"/>
      <c r="BK471" s="111"/>
      <c r="BL471" s="111"/>
      <c r="BM471" s="111"/>
      <c r="BN471" s="111"/>
      <c r="BO471" s="111"/>
      <c r="BP471" s="111"/>
      <c r="BQ471" s="111"/>
      <c r="BR471" s="111"/>
      <c r="BS471" s="111"/>
      <c r="BT471" s="111"/>
      <c r="BU471" s="111"/>
      <c r="BV471" s="111"/>
      <c r="BW471" s="111"/>
      <c r="BX471" s="111"/>
      <c r="BY471" s="111"/>
      <c r="BZ471" s="111"/>
      <c r="CA471" s="111"/>
      <c r="CB471" s="111"/>
      <c r="CC471" s="111"/>
      <c r="CD471" s="111"/>
      <c r="CE471" s="111"/>
      <c r="CF471" s="111"/>
    </row>
    <row r="472" spans="1:84" s="43" customFormat="1" ht="18" customHeight="1" x14ac:dyDescent="0.2">
      <c r="A472" s="10"/>
      <c r="B472" s="10"/>
      <c r="C472" s="10"/>
      <c r="D472" s="10"/>
      <c r="E472" s="40" t="s">
        <v>84</v>
      </c>
      <c r="F472" s="129"/>
      <c r="G472" s="133"/>
      <c r="H472" s="133"/>
      <c r="I472" s="122" t="str">
        <f t="shared" si="27"/>
        <v xml:space="preserve">       </v>
      </c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  <c r="BM472" s="111"/>
      <c r="BN472" s="111"/>
      <c r="BO472" s="111"/>
      <c r="BP472" s="111"/>
      <c r="BQ472" s="111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</row>
    <row r="473" spans="1:84" s="43" customFormat="1" ht="57.75" customHeight="1" x14ac:dyDescent="0.2">
      <c r="A473" s="10"/>
      <c r="B473" s="10"/>
      <c r="C473" s="10"/>
      <c r="D473" s="10"/>
      <c r="E473" s="87" t="s">
        <v>360</v>
      </c>
      <c r="F473" s="135">
        <v>4200</v>
      </c>
      <c r="G473" s="135">
        <v>4200</v>
      </c>
      <c r="H473" s="136">
        <v>3306</v>
      </c>
      <c r="I473" s="137">
        <f t="shared" si="27"/>
        <v>0.78714285714285714</v>
      </c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1"/>
      <c r="AZ473" s="111"/>
      <c r="BA473" s="111"/>
      <c r="BB473" s="111"/>
      <c r="BC473" s="111"/>
      <c r="BD473" s="111"/>
      <c r="BE473" s="111"/>
      <c r="BF473" s="111"/>
      <c r="BG473" s="111"/>
      <c r="BH473" s="111"/>
      <c r="BI473" s="111"/>
      <c r="BJ473" s="111"/>
      <c r="BK473" s="111"/>
      <c r="BL473" s="111"/>
      <c r="BM473" s="111"/>
      <c r="BN473" s="111"/>
      <c r="BO473" s="111"/>
      <c r="BP473" s="111"/>
      <c r="BQ473" s="111"/>
      <c r="BR473" s="111"/>
      <c r="BS473" s="111"/>
      <c r="BT473" s="111"/>
      <c r="BU473" s="111"/>
      <c r="BV473" s="111"/>
      <c r="BW473" s="111"/>
      <c r="BX473" s="111"/>
      <c r="BY473" s="111"/>
      <c r="BZ473" s="111"/>
      <c r="CA473" s="111"/>
      <c r="CB473" s="111"/>
      <c r="CC473" s="111"/>
      <c r="CD473" s="111"/>
      <c r="CE473" s="111"/>
      <c r="CF473" s="111"/>
    </row>
    <row r="474" spans="1:84" s="43" customFormat="1" ht="36.75" customHeight="1" x14ac:dyDescent="0.2">
      <c r="A474" s="10"/>
      <c r="B474" s="10"/>
      <c r="C474" s="10"/>
      <c r="D474" s="10"/>
      <c r="E474" s="87" t="s">
        <v>361</v>
      </c>
      <c r="F474" s="135">
        <v>4700</v>
      </c>
      <c r="G474" s="135">
        <v>3516</v>
      </c>
      <c r="H474" s="136">
        <v>3516</v>
      </c>
      <c r="I474" s="137">
        <f t="shared" si="27"/>
        <v>1</v>
      </c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1"/>
      <c r="AZ474" s="111"/>
      <c r="BA474" s="111"/>
      <c r="BB474" s="111"/>
      <c r="BC474" s="111"/>
      <c r="BD474" s="111"/>
      <c r="BE474" s="111"/>
      <c r="BF474" s="111"/>
      <c r="BG474" s="111"/>
      <c r="BH474" s="111"/>
      <c r="BI474" s="111"/>
      <c r="BJ474" s="111"/>
      <c r="BK474" s="111"/>
      <c r="BL474" s="111"/>
      <c r="BM474" s="111"/>
      <c r="BN474" s="111"/>
      <c r="BO474" s="111"/>
      <c r="BP474" s="111"/>
      <c r="BQ474" s="111"/>
      <c r="BR474" s="111"/>
      <c r="BS474" s="111"/>
      <c r="BT474" s="111"/>
      <c r="BU474" s="111"/>
      <c r="BV474" s="111"/>
      <c r="BW474" s="111"/>
      <c r="BX474" s="111"/>
      <c r="BY474" s="111"/>
      <c r="BZ474" s="111"/>
      <c r="CA474" s="111"/>
      <c r="CB474" s="111"/>
      <c r="CC474" s="111"/>
      <c r="CD474" s="111"/>
      <c r="CE474" s="111"/>
      <c r="CF474" s="111"/>
    </row>
    <row r="475" spans="1:84" s="43" customFormat="1" ht="65.25" customHeight="1" x14ac:dyDescent="0.2">
      <c r="A475" s="10"/>
      <c r="B475" s="10"/>
      <c r="C475" s="10"/>
      <c r="D475" s="10"/>
      <c r="E475" s="87" t="s">
        <v>362</v>
      </c>
      <c r="F475" s="135">
        <v>4200</v>
      </c>
      <c r="G475" s="135">
        <v>3200</v>
      </c>
      <c r="H475" s="136">
        <v>3197</v>
      </c>
      <c r="I475" s="137">
        <f t="shared" si="27"/>
        <v>0.99906249999999996</v>
      </c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1"/>
      <c r="AZ475" s="111"/>
      <c r="BA475" s="111"/>
      <c r="BB475" s="111"/>
      <c r="BC475" s="111"/>
      <c r="BD475" s="111"/>
      <c r="BE475" s="111"/>
      <c r="BF475" s="111"/>
      <c r="BG475" s="111"/>
      <c r="BH475" s="111"/>
      <c r="BI475" s="111"/>
      <c r="BJ475" s="111"/>
      <c r="BK475" s="111"/>
      <c r="BL475" s="111"/>
      <c r="BM475" s="111"/>
      <c r="BN475" s="111"/>
      <c r="BO475" s="111"/>
      <c r="BP475" s="111"/>
      <c r="BQ475" s="111"/>
      <c r="BR475" s="111"/>
      <c r="BS475" s="111"/>
      <c r="BT475" s="111"/>
      <c r="BU475" s="111"/>
      <c r="BV475" s="111"/>
      <c r="BW475" s="111"/>
      <c r="BX475" s="111"/>
      <c r="BY475" s="111"/>
      <c r="BZ475" s="111"/>
      <c r="CA475" s="111"/>
      <c r="CB475" s="111"/>
      <c r="CC475" s="111"/>
      <c r="CD475" s="111"/>
      <c r="CE475" s="111"/>
      <c r="CF475" s="111"/>
    </row>
    <row r="476" spans="1:84" s="43" customFormat="1" ht="62.25" customHeight="1" x14ac:dyDescent="0.2">
      <c r="A476" s="10"/>
      <c r="B476" s="10"/>
      <c r="C476" s="10"/>
      <c r="D476" s="10"/>
      <c r="E476" s="87" t="s">
        <v>363</v>
      </c>
      <c r="F476" s="135">
        <v>2700</v>
      </c>
      <c r="G476" s="135">
        <v>2180</v>
      </c>
      <c r="H476" s="136">
        <v>2129.16</v>
      </c>
      <c r="I476" s="137">
        <f t="shared" si="27"/>
        <v>0.97667889908256877</v>
      </c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1"/>
      <c r="AZ476" s="111"/>
      <c r="BA476" s="111"/>
      <c r="BB476" s="111"/>
      <c r="BC476" s="111"/>
      <c r="BD476" s="111"/>
      <c r="BE476" s="111"/>
      <c r="BF476" s="111"/>
      <c r="BG476" s="111"/>
      <c r="BH476" s="111"/>
      <c r="BI476" s="111"/>
      <c r="BJ476" s="111"/>
      <c r="BK476" s="111"/>
      <c r="BL476" s="111"/>
      <c r="BM476" s="111"/>
      <c r="BN476" s="111"/>
      <c r="BO476" s="111"/>
      <c r="BP476" s="111"/>
      <c r="BQ476" s="111"/>
      <c r="BR476" s="111"/>
      <c r="BS476" s="111"/>
      <c r="BT476" s="111"/>
      <c r="BU476" s="111"/>
      <c r="BV476" s="111"/>
      <c r="BW476" s="111"/>
      <c r="BX476" s="111"/>
      <c r="BY476" s="111"/>
      <c r="BZ476" s="111"/>
      <c r="CA476" s="111"/>
      <c r="CB476" s="111"/>
      <c r="CC476" s="111"/>
      <c r="CD476" s="111"/>
      <c r="CE476" s="111"/>
      <c r="CF476" s="111"/>
    </row>
    <row r="477" spans="1:84" s="43" customFormat="1" ht="24.75" customHeight="1" x14ac:dyDescent="0.2">
      <c r="A477" s="10"/>
      <c r="B477" s="10"/>
      <c r="C477" s="10"/>
      <c r="D477" s="10"/>
      <c r="E477" s="48" t="s">
        <v>73</v>
      </c>
      <c r="F477" s="138">
        <f>SUM(F480:F481)</f>
        <v>100000</v>
      </c>
      <c r="G477" s="138">
        <f>SUM(G480:G481)</f>
        <v>105090.5</v>
      </c>
      <c r="H477" s="138">
        <f>SUM(H480:H481)</f>
        <v>104304.44</v>
      </c>
      <c r="I477" s="119">
        <f t="shared" si="27"/>
        <v>0.99252016119439912</v>
      </c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1"/>
      <c r="AZ477" s="111"/>
      <c r="BA477" s="111"/>
      <c r="BB477" s="111"/>
      <c r="BC477" s="111"/>
      <c r="BD477" s="111"/>
      <c r="BE477" s="111"/>
      <c r="BF477" s="111"/>
      <c r="BG477" s="111"/>
      <c r="BH477" s="111"/>
      <c r="BI477" s="111"/>
      <c r="BJ477" s="111"/>
      <c r="BK477" s="111"/>
      <c r="BL477" s="111"/>
      <c r="BM477" s="111"/>
      <c r="BN477" s="111"/>
      <c r="BO477" s="111"/>
      <c r="BP477" s="111"/>
      <c r="BQ477" s="111"/>
      <c r="BR477" s="111"/>
      <c r="BS477" s="111"/>
      <c r="BT477" s="111"/>
      <c r="BU477" s="111"/>
      <c r="BV477" s="111"/>
      <c r="BW477" s="111"/>
      <c r="BX477" s="111"/>
      <c r="BY477" s="111"/>
      <c r="BZ477" s="111"/>
      <c r="CA477" s="111"/>
      <c r="CB477" s="111"/>
      <c r="CC477" s="111"/>
      <c r="CD477" s="111"/>
      <c r="CE477" s="111"/>
      <c r="CF477" s="111"/>
    </row>
    <row r="478" spans="1:84" s="43" customFormat="1" ht="21.75" customHeight="1" x14ac:dyDescent="0.2">
      <c r="A478" s="10"/>
      <c r="B478" s="10"/>
      <c r="C478" s="10"/>
      <c r="D478" s="10"/>
      <c r="E478" s="69" t="s">
        <v>146</v>
      </c>
      <c r="F478" s="138">
        <f>SUM(F480:F481)</f>
        <v>100000</v>
      </c>
      <c r="G478" s="138">
        <f>SUM(G480:G481)</f>
        <v>105090.5</v>
      </c>
      <c r="H478" s="138">
        <f>SUM(H480:H481)</f>
        <v>104304.44</v>
      </c>
      <c r="I478" s="119">
        <f t="shared" ref="I478:I575" si="41">IF(H478=0,"       ",H478/G478)</f>
        <v>0.99252016119439912</v>
      </c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1"/>
      <c r="AZ478" s="111"/>
      <c r="BA478" s="111"/>
      <c r="BB478" s="111"/>
      <c r="BC478" s="111"/>
      <c r="BD478" s="111"/>
      <c r="BE478" s="111"/>
      <c r="BF478" s="111"/>
      <c r="BG478" s="111"/>
      <c r="BH478" s="111"/>
      <c r="BI478" s="111"/>
      <c r="BJ478" s="111"/>
      <c r="BK478" s="111"/>
      <c r="BL478" s="111"/>
      <c r="BM478" s="111"/>
      <c r="BN478" s="111"/>
      <c r="BO478" s="111"/>
      <c r="BP478" s="111"/>
      <c r="BQ478" s="111"/>
      <c r="BR478" s="111"/>
      <c r="BS478" s="111"/>
      <c r="BT478" s="111"/>
      <c r="BU478" s="111"/>
      <c r="BV478" s="111"/>
      <c r="BW478" s="111"/>
      <c r="BX478" s="111"/>
      <c r="BY478" s="111"/>
      <c r="BZ478" s="111"/>
      <c r="CA478" s="111"/>
      <c r="CB478" s="111"/>
      <c r="CC478" s="111"/>
      <c r="CD478" s="111"/>
      <c r="CE478" s="111"/>
      <c r="CF478" s="111"/>
    </row>
    <row r="479" spans="1:84" s="43" customFormat="1" ht="21.75" customHeight="1" x14ac:dyDescent="0.2">
      <c r="A479" s="10"/>
      <c r="B479" s="10"/>
      <c r="C479" s="10"/>
      <c r="D479" s="10"/>
      <c r="E479" s="40" t="s">
        <v>84</v>
      </c>
      <c r="F479" s="138"/>
      <c r="G479" s="138"/>
      <c r="H479" s="138"/>
      <c r="I479" s="122" t="str">
        <f t="shared" si="41"/>
        <v xml:space="preserve">       </v>
      </c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111"/>
      <c r="AZ479" s="111"/>
      <c r="BA479" s="111"/>
      <c r="BB479" s="111"/>
      <c r="BC479" s="111"/>
      <c r="BD479" s="111"/>
      <c r="BE479" s="111"/>
      <c r="BF479" s="111"/>
      <c r="BG479" s="111"/>
      <c r="BH479" s="111"/>
      <c r="BI479" s="111"/>
      <c r="BJ479" s="111"/>
      <c r="BK479" s="111"/>
      <c r="BL479" s="111"/>
      <c r="BM479" s="111"/>
      <c r="BN479" s="111"/>
      <c r="BO479" s="111"/>
      <c r="BP479" s="111"/>
      <c r="BQ479" s="111"/>
      <c r="BR479" s="111"/>
      <c r="BS479" s="111"/>
      <c r="BT479" s="111"/>
      <c r="BU479" s="111"/>
      <c r="BV479" s="111"/>
      <c r="BW479" s="111"/>
      <c r="BX479" s="111"/>
      <c r="BY479" s="111"/>
      <c r="BZ479" s="111"/>
      <c r="CA479" s="111"/>
      <c r="CB479" s="111"/>
      <c r="CC479" s="111"/>
      <c r="CD479" s="111"/>
      <c r="CE479" s="111"/>
      <c r="CF479" s="111"/>
    </row>
    <row r="480" spans="1:84" s="43" customFormat="1" ht="18" customHeight="1" x14ac:dyDescent="0.2">
      <c r="A480" s="10"/>
      <c r="B480" s="10"/>
      <c r="C480" s="10"/>
      <c r="D480" s="10"/>
      <c r="E480" s="87" t="s">
        <v>158</v>
      </c>
      <c r="F480" s="131">
        <v>100000</v>
      </c>
      <c r="G480" s="131">
        <v>80000</v>
      </c>
      <c r="H480" s="121">
        <v>80000</v>
      </c>
      <c r="I480" s="122">
        <f t="shared" si="41"/>
        <v>1</v>
      </c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1"/>
      <c r="AZ480" s="111"/>
      <c r="BA480" s="111"/>
      <c r="BB480" s="111"/>
      <c r="BC480" s="111"/>
      <c r="BD480" s="111"/>
      <c r="BE480" s="111"/>
      <c r="BF480" s="111"/>
      <c r="BG480" s="111"/>
      <c r="BH480" s="111"/>
      <c r="BI480" s="111"/>
      <c r="BJ480" s="111"/>
      <c r="BK480" s="111"/>
      <c r="BL480" s="111"/>
      <c r="BM480" s="111"/>
      <c r="BN480" s="111"/>
      <c r="BO480" s="111"/>
      <c r="BP480" s="111"/>
      <c r="BQ480" s="111"/>
      <c r="BR480" s="111"/>
      <c r="BS480" s="111"/>
      <c r="BT480" s="111"/>
      <c r="BU480" s="111"/>
      <c r="BV480" s="111"/>
      <c r="BW480" s="111"/>
      <c r="BX480" s="111"/>
      <c r="BY480" s="111"/>
      <c r="BZ480" s="111"/>
      <c r="CA480" s="111"/>
      <c r="CB480" s="111"/>
      <c r="CC480" s="111"/>
      <c r="CD480" s="111"/>
      <c r="CE480" s="111"/>
      <c r="CF480" s="111"/>
    </row>
    <row r="481" spans="1:84" s="43" customFormat="1" ht="30.75" customHeight="1" x14ac:dyDescent="0.2">
      <c r="A481" s="10"/>
      <c r="B481" s="10"/>
      <c r="C481" s="10"/>
      <c r="D481" s="10"/>
      <c r="E481" s="87" t="s">
        <v>365</v>
      </c>
      <c r="F481" s="131"/>
      <c r="G481" s="131">
        <v>25090.5</v>
      </c>
      <c r="H481" s="131">
        <v>24304.44</v>
      </c>
      <c r="I481" s="122">
        <f t="shared" si="41"/>
        <v>0.96867101094039576</v>
      </c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1"/>
      <c r="AZ481" s="111"/>
      <c r="BA481" s="111"/>
      <c r="BB481" s="111"/>
      <c r="BC481" s="111"/>
      <c r="BD481" s="111"/>
      <c r="BE481" s="111"/>
      <c r="BF481" s="111"/>
      <c r="BG481" s="111"/>
      <c r="BH481" s="111"/>
      <c r="BI481" s="111"/>
      <c r="BJ481" s="111"/>
      <c r="BK481" s="111"/>
      <c r="BL481" s="111"/>
      <c r="BM481" s="111"/>
      <c r="BN481" s="111"/>
      <c r="BO481" s="111"/>
      <c r="BP481" s="111"/>
      <c r="BQ481" s="111"/>
      <c r="BR481" s="111"/>
      <c r="BS481" s="111"/>
      <c r="BT481" s="111"/>
      <c r="BU481" s="111"/>
      <c r="BV481" s="111"/>
      <c r="BW481" s="111"/>
      <c r="BX481" s="111"/>
      <c r="BY481" s="111"/>
      <c r="BZ481" s="111"/>
      <c r="CA481" s="111"/>
      <c r="CB481" s="111"/>
      <c r="CC481" s="111"/>
      <c r="CD481" s="111"/>
      <c r="CE481" s="111"/>
      <c r="CF481" s="111"/>
    </row>
    <row r="482" spans="1:84" s="43" customFormat="1" ht="30.75" customHeight="1" x14ac:dyDescent="0.2">
      <c r="A482" s="10"/>
      <c r="B482" s="10"/>
      <c r="C482" s="10"/>
      <c r="D482" s="10"/>
      <c r="E482" s="48" t="s">
        <v>370</v>
      </c>
      <c r="F482" s="138">
        <f>SUM(F483)</f>
        <v>0</v>
      </c>
      <c r="G482" s="138">
        <f>SUM(G483)</f>
        <v>9909.2000000000007</v>
      </c>
      <c r="H482" s="138">
        <f>SUM(H483)</f>
        <v>8112.99</v>
      </c>
      <c r="I482" s="119">
        <f t="shared" si="41"/>
        <v>0.8187330965163685</v>
      </c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1"/>
      <c r="AZ482" s="111"/>
      <c r="BA482" s="111"/>
      <c r="BB482" s="111"/>
      <c r="BC482" s="111"/>
      <c r="BD482" s="111"/>
      <c r="BE482" s="111"/>
      <c r="BF482" s="111"/>
      <c r="BG482" s="111"/>
      <c r="BH482" s="111"/>
      <c r="BI482" s="111"/>
      <c r="BJ482" s="111"/>
      <c r="BK482" s="111"/>
      <c r="BL482" s="111"/>
      <c r="BM482" s="111"/>
      <c r="BN482" s="111"/>
      <c r="BO482" s="111"/>
      <c r="BP482" s="111"/>
      <c r="BQ482" s="111"/>
      <c r="BR482" s="111"/>
      <c r="BS482" s="111"/>
      <c r="BT482" s="111"/>
      <c r="BU482" s="111"/>
      <c r="BV482" s="111"/>
      <c r="BW482" s="111"/>
      <c r="BX482" s="111"/>
      <c r="BY482" s="111"/>
      <c r="BZ482" s="111"/>
      <c r="CA482" s="111"/>
      <c r="CB482" s="111"/>
      <c r="CC482" s="111"/>
      <c r="CD482" s="111"/>
      <c r="CE482" s="111"/>
      <c r="CF482" s="111"/>
    </row>
    <row r="483" spans="1:84" s="43" customFormat="1" ht="62.25" customHeight="1" x14ac:dyDescent="0.2">
      <c r="A483" s="10"/>
      <c r="B483" s="10"/>
      <c r="C483" s="10"/>
      <c r="D483" s="10"/>
      <c r="E483" s="87" t="s">
        <v>371</v>
      </c>
      <c r="F483" s="138">
        <f>SUM(F484:F485)</f>
        <v>0</v>
      </c>
      <c r="G483" s="139">
        <f>SUM(G484:G485)</f>
        <v>9909.2000000000007</v>
      </c>
      <c r="H483" s="139">
        <f>SUM(H484:H485)</f>
        <v>8112.99</v>
      </c>
      <c r="I483" s="122">
        <f>IF(H483=0,"       ",H483/G483)</f>
        <v>0.8187330965163685</v>
      </c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111"/>
      <c r="AZ483" s="111"/>
      <c r="BA483" s="111"/>
      <c r="BB483" s="111"/>
      <c r="BC483" s="111"/>
      <c r="BD483" s="111"/>
      <c r="BE483" s="111"/>
      <c r="BF483" s="111"/>
      <c r="BG483" s="111"/>
      <c r="BH483" s="111"/>
      <c r="BI483" s="111"/>
      <c r="BJ483" s="111"/>
      <c r="BK483" s="111"/>
      <c r="BL483" s="111"/>
      <c r="BM483" s="111"/>
      <c r="BN483" s="111"/>
      <c r="BO483" s="111"/>
      <c r="BP483" s="111"/>
      <c r="BQ483" s="111"/>
      <c r="BR483" s="111"/>
      <c r="BS483" s="111"/>
      <c r="BT483" s="111"/>
      <c r="BU483" s="111"/>
      <c r="BV483" s="111"/>
      <c r="BW483" s="111"/>
      <c r="BX483" s="111"/>
      <c r="BY483" s="111"/>
      <c r="BZ483" s="111"/>
      <c r="CA483" s="111"/>
      <c r="CB483" s="111"/>
      <c r="CC483" s="111"/>
      <c r="CD483" s="111"/>
      <c r="CE483" s="111"/>
      <c r="CF483" s="111"/>
    </row>
    <row r="484" spans="1:84" s="43" customFormat="1" ht="30.75" customHeight="1" x14ac:dyDescent="0.2">
      <c r="A484" s="10"/>
      <c r="B484" s="10"/>
      <c r="C484" s="10"/>
      <c r="D484" s="10"/>
      <c r="E484" s="69" t="s">
        <v>146</v>
      </c>
      <c r="F484" s="138"/>
      <c r="G484" s="138">
        <v>3684.2</v>
      </c>
      <c r="H484" s="138">
        <v>1888</v>
      </c>
      <c r="I484" s="119">
        <f>IF(H484=0,"       ",H484/G484)</f>
        <v>0.51245860702459156</v>
      </c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111"/>
      <c r="AZ484" s="111"/>
      <c r="BA484" s="111"/>
      <c r="BB484" s="111"/>
      <c r="BC484" s="111"/>
      <c r="BD484" s="111"/>
      <c r="BE484" s="111"/>
      <c r="BF484" s="111"/>
      <c r="BG484" s="111"/>
      <c r="BH484" s="111"/>
      <c r="BI484" s="111"/>
      <c r="BJ484" s="111"/>
      <c r="BK484" s="111"/>
      <c r="BL484" s="111"/>
      <c r="BM484" s="111"/>
      <c r="BN484" s="111"/>
      <c r="BO484" s="111"/>
      <c r="BP484" s="111"/>
      <c r="BQ484" s="111"/>
      <c r="BR484" s="111"/>
      <c r="BS484" s="111"/>
      <c r="BT484" s="111"/>
      <c r="BU484" s="111"/>
      <c r="BV484" s="111"/>
      <c r="BW484" s="111"/>
      <c r="BX484" s="111"/>
      <c r="BY484" s="111"/>
      <c r="BZ484" s="111"/>
      <c r="CA484" s="111"/>
      <c r="CB484" s="111"/>
      <c r="CC484" s="111"/>
      <c r="CD484" s="111"/>
      <c r="CE484" s="111"/>
      <c r="CF484" s="111"/>
    </row>
    <row r="485" spans="1:84" s="43" customFormat="1" ht="30.75" customHeight="1" x14ac:dyDescent="0.2">
      <c r="A485" s="10"/>
      <c r="B485" s="10"/>
      <c r="C485" s="10"/>
      <c r="D485" s="10"/>
      <c r="E485" s="15" t="s">
        <v>49</v>
      </c>
      <c r="F485" s="131"/>
      <c r="G485" s="129">
        <v>6225</v>
      </c>
      <c r="H485" s="129">
        <v>6224.99</v>
      </c>
      <c r="I485" s="119">
        <f>IF(H485=0,"       ",H485/G485)</f>
        <v>0.99999839357429721</v>
      </c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  <c r="AW485" s="111"/>
      <c r="AX485" s="111"/>
      <c r="AY485" s="111"/>
      <c r="AZ485" s="111"/>
      <c r="BA485" s="111"/>
      <c r="BB485" s="111"/>
      <c r="BC485" s="111"/>
      <c r="BD485" s="111"/>
      <c r="BE485" s="111"/>
      <c r="BF485" s="111"/>
      <c r="BG485" s="111"/>
      <c r="BH485" s="111"/>
      <c r="BI485" s="111"/>
      <c r="BJ485" s="111"/>
      <c r="BK485" s="111"/>
      <c r="BL485" s="111"/>
      <c r="BM485" s="111"/>
      <c r="BN485" s="111"/>
      <c r="BO485" s="111"/>
      <c r="BP485" s="111"/>
      <c r="BQ485" s="111"/>
      <c r="BR485" s="111"/>
      <c r="BS485" s="111"/>
      <c r="BT485" s="111"/>
      <c r="BU485" s="111"/>
      <c r="BV485" s="111"/>
      <c r="BW485" s="111"/>
      <c r="BX485" s="111"/>
      <c r="BY485" s="111"/>
      <c r="BZ485" s="111"/>
      <c r="CA485" s="111"/>
      <c r="CB485" s="111"/>
      <c r="CC485" s="111"/>
      <c r="CD485" s="111"/>
      <c r="CE485" s="111"/>
      <c r="CF485" s="111"/>
    </row>
    <row r="486" spans="1:84" s="43" customFormat="1" ht="19.5" customHeight="1" x14ac:dyDescent="0.2">
      <c r="A486" s="10"/>
      <c r="B486" s="10"/>
      <c r="C486" s="10"/>
      <c r="D486" s="10"/>
      <c r="E486" s="48" t="s">
        <v>88</v>
      </c>
      <c r="F486" s="138">
        <f>SUM(F487)+F492</f>
        <v>35000</v>
      </c>
      <c r="G486" s="138">
        <f>SUM(G487)+G492</f>
        <v>62555.6</v>
      </c>
      <c r="H486" s="138">
        <f>SUM(H487)+H492</f>
        <v>61967.33</v>
      </c>
      <c r="I486" s="119">
        <f t="shared" si="41"/>
        <v>0.990596045757694</v>
      </c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111"/>
      <c r="AZ486" s="111"/>
      <c r="BA486" s="111"/>
      <c r="BB486" s="111"/>
      <c r="BC486" s="111"/>
      <c r="BD486" s="111"/>
      <c r="BE486" s="111"/>
      <c r="BF486" s="111"/>
      <c r="BG486" s="111"/>
      <c r="BH486" s="111"/>
      <c r="BI486" s="111"/>
      <c r="BJ486" s="111"/>
      <c r="BK486" s="111"/>
      <c r="BL486" s="111"/>
      <c r="BM486" s="111"/>
      <c r="BN486" s="111"/>
      <c r="BO486" s="111"/>
      <c r="BP486" s="111"/>
      <c r="BQ486" s="111"/>
      <c r="BR486" s="111"/>
      <c r="BS486" s="111"/>
      <c r="BT486" s="111"/>
      <c r="BU486" s="111"/>
      <c r="BV486" s="111"/>
      <c r="BW486" s="111"/>
      <c r="BX486" s="111"/>
      <c r="BY486" s="111"/>
      <c r="BZ486" s="111"/>
      <c r="CA486" s="111"/>
      <c r="CB486" s="111"/>
      <c r="CC486" s="111"/>
      <c r="CD486" s="111"/>
      <c r="CE486" s="111"/>
      <c r="CF486" s="111"/>
    </row>
    <row r="487" spans="1:84" s="43" customFormat="1" ht="23.25" customHeight="1" x14ac:dyDescent="0.2">
      <c r="A487" s="10"/>
      <c r="B487" s="10"/>
      <c r="C487" s="10"/>
      <c r="D487" s="10"/>
      <c r="E487" s="69" t="s">
        <v>146</v>
      </c>
      <c r="F487" s="138">
        <f>SUM(F489:F491)</f>
        <v>35000</v>
      </c>
      <c r="G487" s="138">
        <f>SUM(G489:G491)</f>
        <v>56936.6</v>
      </c>
      <c r="H487" s="138">
        <f>SUM(H489:H491)</f>
        <v>56348.33</v>
      </c>
      <c r="I487" s="119">
        <f t="shared" si="41"/>
        <v>0.9896679815795113</v>
      </c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  <c r="AW487" s="111"/>
      <c r="AX487" s="111"/>
      <c r="AY487" s="111"/>
      <c r="AZ487" s="111"/>
      <c r="BA487" s="111"/>
      <c r="BB487" s="111"/>
      <c r="BC487" s="111"/>
      <c r="BD487" s="111"/>
      <c r="BE487" s="111"/>
      <c r="BF487" s="111"/>
      <c r="BG487" s="111"/>
      <c r="BH487" s="111"/>
      <c r="BI487" s="111"/>
      <c r="BJ487" s="111"/>
      <c r="BK487" s="111"/>
      <c r="BL487" s="111"/>
      <c r="BM487" s="111"/>
      <c r="BN487" s="111"/>
      <c r="BO487" s="111"/>
      <c r="BP487" s="111"/>
      <c r="BQ487" s="111"/>
      <c r="BR487" s="111"/>
      <c r="BS487" s="111"/>
      <c r="BT487" s="111"/>
      <c r="BU487" s="111"/>
      <c r="BV487" s="111"/>
      <c r="BW487" s="111"/>
      <c r="BX487" s="111"/>
      <c r="BY487" s="111"/>
      <c r="BZ487" s="111"/>
      <c r="CA487" s="111"/>
      <c r="CB487" s="111"/>
      <c r="CC487" s="111"/>
      <c r="CD487" s="111"/>
      <c r="CE487" s="111"/>
      <c r="CF487" s="111"/>
    </row>
    <row r="488" spans="1:84" s="43" customFormat="1" x14ac:dyDescent="0.2">
      <c r="A488" s="10"/>
      <c r="B488" s="10"/>
      <c r="C488" s="10"/>
      <c r="D488" s="10"/>
      <c r="E488" s="40" t="s">
        <v>84</v>
      </c>
      <c r="F488" s="139"/>
      <c r="G488" s="139"/>
      <c r="H488" s="139"/>
      <c r="I488" s="122" t="str">
        <f t="shared" si="41"/>
        <v xml:space="preserve">       </v>
      </c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  <c r="AW488" s="111"/>
      <c r="AX488" s="111"/>
      <c r="AY488" s="111"/>
      <c r="AZ488" s="111"/>
      <c r="BA488" s="111"/>
      <c r="BB488" s="111"/>
      <c r="BC488" s="111"/>
      <c r="BD488" s="111"/>
      <c r="BE488" s="111"/>
      <c r="BF488" s="111"/>
      <c r="BG488" s="111"/>
      <c r="BH488" s="111"/>
      <c r="BI488" s="111"/>
      <c r="BJ488" s="111"/>
      <c r="BK488" s="111"/>
      <c r="BL488" s="111"/>
      <c r="BM488" s="111"/>
      <c r="BN488" s="111"/>
      <c r="BO488" s="111"/>
      <c r="BP488" s="111"/>
      <c r="BQ488" s="111"/>
      <c r="BR488" s="111"/>
      <c r="BS488" s="111"/>
      <c r="BT488" s="111"/>
      <c r="BU488" s="111"/>
      <c r="BV488" s="111"/>
      <c r="BW488" s="111"/>
      <c r="BX488" s="111"/>
      <c r="BY488" s="111"/>
      <c r="BZ488" s="111"/>
      <c r="CA488" s="111"/>
      <c r="CB488" s="111"/>
      <c r="CC488" s="111"/>
      <c r="CD488" s="111"/>
      <c r="CE488" s="111"/>
      <c r="CF488" s="111"/>
    </row>
    <row r="489" spans="1:84" s="43" customFormat="1" ht="33" customHeight="1" x14ac:dyDescent="0.2">
      <c r="A489" s="10"/>
      <c r="B489" s="10"/>
      <c r="C489" s="10"/>
      <c r="D489" s="10"/>
      <c r="E489" s="87" t="s">
        <v>366</v>
      </c>
      <c r="F489" s="131">
        <v>35000</v>
      </c>
      <c r="G489" s="131">
        <v>35000</v>
      </c>
      <c r="H489" s="131">
        <v>35000</v>
      </c>
      <c r="I489" s="122">
        <f t="shared" si="41"/>
        <v>1</v>
      </c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111"/>
      <c r="AU489" s="111"/>
      <c r="AV489" s="111"/>
      <c r="AW489" s="111"/>
      <c r="AX489" s="111"/>
      <c r="AY489" s="111"/>
      <c r="AZ489" s="111"/>
      <c r="BA489" s="111"/>
      <c r="BB489" s="111"/>
      <c r="BC489" s="111"/>
      <c r="BD489" s="111"/>
      <c r="BE489" s="111"/>
      <c r="BF489" s="111"/>
      <c r="BG489" s="111"/>
      <c r="BH489" s="111"/>
      <c r="BI489" s="111"/>
      <c r="BJ489" s="111"/>
      <c r="BK489" s="111"/>
      <c r="BL489" s="111"/>
      <c r="BM489" s="111"/>
      <c r="BN489" s="111"/>
      <c r="BO489" s="111"/>
      <c r="BP489" s="111"/>
      <c r="BQ489" s="111"/>
      <c r="BR489" s="111"/>
      <c r="BS489" s="111"/>
      <c r="BT489" s="111"/>
      <c r="BU489" s="111"/>
      <c r="BV489" s="111"/>
      <c r="BW489" s="111"/>
      <c r="BX489" s="111"/>
      <c r="BY489" s="111"/>
      <c r="BZ489" s="111"/>
      <c r="CA489" s="111"/>
      <c r="CB489" s="111"/>
      <c r="CC489" s="111"/>
      <c r="CD489" s="111"/>
      <c r="CE489" s="111"/>
      <c r="CF489" s="111"/>
    </row>
    <row r="490" spans="1:84" s="43" customFormat="1" ht="61.5" customHeight="1" x14ac:dyDescent="0.2">
      <c r="A490" s="10"/>
      <c r="B490" s="10"/>
      <c r="C490" s="10"/>
      <c r="D490" s="10"/>
      <c r="E490" s="87" t="s">
        <v>367</v>
      </c>
      <c r="F490" s="131"/>
      <c r="G490" s="132">
        <v>1235</v>
      </c>
      <c r="H490" s="121">
        <v>853.75</v>
      </c>
      <c r="I490" s="122">
        <f t="shared" si="41"/>
        <v>0.6912955465587044</v>
      </c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  <c r="AW490" s="111"/>
      <c r="AX490" s="111"/>
      <c r="AY490" s="111"/>
      <c r="AZ490" s="111"/>
      <c r="BA490" s="111"/>
      <c r="BB490" s="111"/>
      <c r="BC490" s="111"/>
      <c r="BD490" s="111"/>
      <c r="BE490" s="111"/>
      <c r="BF490" s="111"/>
      <c r="BG490" s="111"/>
      <c r="BH490" s="111"/>
      <c r="BI490" s="111"/>
      <c r="BJ490" s="111"/>
      <c r="BK490" s="111"/>
      <c r="BL490" s="111"/>
      <c r="BM490" s="111"/>
      <c r="BN490" s="111"/>
      <c r="BO490" s="111"/>
      <c r="BP490" s="111"/>
      <c r="BQ490" s="111"/>
      <c r="BR490" s="111"/>
      <c r="BS490" s="111"/>
      <c r="BT490" s="111"/>
      <c r="BU490" s="111"/>
      <c r="BV490" s="111"/>
      <c r="BW490" s="111"/>
      <c r="BX490" s="111"/>
      <c r="BY490" s="111"/>
      <c r="BZ490" s="111"/>
      <c r="CA490" s="111"/>
      <c r="CB490" s="111"/>
      <c r="CC490" s="111"/>
      <c r="CD490" s="111"/>
      <c r="CE490" s="111"/>
      <c r="CF490" s="111"/>
    </row>
    <row r="491" spans="1:84" s="43" customFormat="1" ht="27" x14ac:dyDescent="0.2">
      <c r="A491" s="10"/>
      <c r="B491" s="10"/>
      <c r="C491" s="10"/>
      <c r="D491" s="10"/>
      <c r="E491" s="87" t="s">
        <v>368</v>
      </c>
      <c r="F491" s="131"/>
      <c r="G491" s="132">
        <v>20701.599999999999</v>
      </c>
      <c r="H491" s="121">
        <v>20494.580000000002</v>
      </c>
      <c r="I491" s="122">
        <f t="shared" si="41"/>
        <v>0.98999980677822019</v>
      </c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  <c r="AW491" s="111"/>
      <c r="AX491" s="111"/>
      <c r="AY491" s="111"/>
      <c r="AZ491" s="111"/>
      <c r="BA491" s="111"/>
      <c r="BB491" s="111"/>
      <c r="BC491" s="111"/>
      <c r="BD491" s="111"/>
      <c r="BE491" s="111"/>
      <c r="BF491" s="111"/>
      <c r="BG491" s="111"/>
      <c r="BH491" s="111"/>
      <c r="BI491" s="111"/>
      <c r="BJ491" s="111"/>
      <c r="BK491" s="111"/>
      <c r="BL491" s="111"/>
      <c r="BM491" s="111"/>
      <c r="BN491" s="111"/>
      <c r="BO491" s="111"/>
      <c r="BP491" s="111"/>
      <c r="BQ491" s="111"/>
      <c r="BR491" s="111"/>
      <c r="BS491" s="111"/>
      <c r="BT491" s="111"/>
      <c r="BU491" s="111"/>
      <c r="BV491" s="111"/>
      <c r="BW491" s="111"/>
      <c r="BX491" s="111"/>
      <c r="BY491" s="111"/>
      <c r="BZ491" s="111"/>
      <c r="CA491" s="111"/>
      <c r="CB491" s="111"/>
      <c r="CC491" s="111"/>
      <c r="CD491" s="111"/>
      <c r="CE491" s="111"/>
      <c r="CF491" s="111"/>
    </row>
    <row r="492" spans="1:84" s="43" customFormat="1" ht="38.25" customHeight="1" x14ac:dyDescent="0.2">
      <c r="A492" s="10"/>
      <c r="B492" s="10"/>
      <c r="C492" s="10"/>
      <c r="D492" s="10"/>
      <c r="E492" s="15" t="s">
        <v>49</v>
      </c>
      <c r="F492" s="129">
        <f>SUM(F494:F495)</f>
        <v>0</v>
      </c>
      <c r="G492" s="129">
        <f>SUM(G494:G495)</f>
        <v>5619</v>
      </c>
      <c r="H492" s="129">
        <f>SUM(H494:H495)</f>
        <v>5619</v>
      </c>
      <c r="I492" s="119">
        <f t="shared" si="41"/>
        <v>1</v>
      </c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1"/>
      <c r="AZ492" s="111"/>
      <c r="BA492" s="111"/>
      <c r="BB492" s="111"/>
      <c r="BC492" s="111"/>
      <c r="BD492" s="111"/>
      <c r="BE492" s="111"/>
      <c r="BF492" s="111"/>
      <c r="BG492" s="111"/>
      <c r="BH492" s="111"/>
      <c r="BI492" s="111"/>
      <c r="BJ492" s="111"/>
      <c r="BK492" s="111"/>
      <c r="BL492" s="111"/>
      <c r="BM492" s="111"/>
      <c r="BN492" s="111"/>
      <c r="BO492" s="111"/>
      <c r="BP492" s="111"/>
      <c r="BQ492" s="111"/>
      <c r="BR492" s="111"/>
      <c r="BS492" s="111"/>
      <c r="BT492" s="111"/>
      <c r="BU492" s="111"/>
      <c r="BV492" s="111"/>
      <c r="BW492" s="111"/>
      <c r="BX492" s="111"/>
      <c r="BY492" s="111"/>
      <c r="BZ492" s="111"/>
      <c r="CA492" s="111"/>
      <c r="CB492" s="111"/>
      <c r="CC492" s="111"/>
      <c r="CD492" s="111"/>
      <c r="CE492" s="111"/>
      <c r="CF492" s="111"/>
    </row>
    <row r="493" spans="1:84" s="43" customFormat="1" ht="20.25" customHeight="1" x14ac:dyDescent="0.2">
      <c r="A493" s="10"/>
      <c r="B493" s="10"/>
      <c r="C493" s="10"/>
      <c r="D493" s="10"/>
      <c r="E493" s="40" t="s">
        <v>84</v>
      </c>
      <c r="F493" s="131"/>
      <c r="G493" s="132"/>
      <c r="H493" s="121"/>
      <c r="I493" s="122" t="str">
        <f t="shared" si="41"/>
        <v xml:space="preserve">       </v>
      </c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  <c r="AW493" s="111"/>
      <c r="AX493" s="111"/>
      <c r="AY493" s="111"/>
      <c r="AZ493" s="111"/>
      <c r="BA493" s="111"/>
      <c r="BB493" s="111"/>
      <c r="BC493" s="111"/>
      <c r="BD493" s="111"/>
      <c r="BE493" s="111"/>
      <c r="BF493" s="111"/>
      <c r="BG493" s="111"/>
      <c r="BH493" s="111"/>
      <c r="BI493" s="111"/>
      <c r="BJ493" s="111"/>
      <c r="BK493" s="111"/>
      <c r="BL493" s="111"/>
      <c r="BM493" s="111"/>
      <c r="BN493" s="111"/>
      <c r="BO493" s="111"/>
      <c r="BP493" s="111"/>
      <c r="BQ493" s="111"/>
      <c r="BR493" s="111"/>
      <c r="BS493" s="111"/>
      <c r="BT493" s="111"/>
      <c r="BU493" s="111"/>
      <c r="BV493" s="111"/>
      <c r="BW493" s="111"/>
      <c r="BX493" s="111"/>
      <c r="BY493" s="111"/>
      <c r="BZ493" s="111"/>
      <c r="CA493" s="111"/>
      <c r="CB493" s="111"/>
      <c r="CC493" s="111"/>
      <c r="CD493" s="111"/>
      <c r="CE493" s="111"/>
      <c r="CF493" s="111"/>
    </row>
    <row r="494" spans="1:84" s="43" customFormat="1" ht="66" customHeight="1" x14ac:dyDescent="0.2">
      <c r="A494" s="10"/>
      <c r="B494" s="10"/>
      <c r="C494" s="10"/>
      <c r="D494" s="10"/>
      <c r="E494" s="87" t="s">
        <v>367</v>
      </c>
      <c r="F494" s="131"/>
      <c r="G494" s="132">
        <v>1870</v>
      </c>
      <c r="H494" s="121">
        <v>1870</v>
      </c>
      <c r="I494" s="122">
        <f t="shared" si="41"/>
        <v>1</v>
      </c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1"/>
      <c r="AZ494" s="111"/>
      <c r="BA494" s="111"/>
      <c r="BB494" s="111"/>
      <c r="BC494" s="111"/>
      <c r="BD494" s="111"/>
      <c r="BE494" s="111"/>
      <c r="BF494" s="111"/>
      <c r="BG494" s="111"/>
      <c r="BH494" s="111"/>
      <c r="BI494" s="111"/>
      <c r="BJ494" s="111"/>
      <c r="BK494" s="111"/>
      <c r="BL494" s="111"/>
      <c r="BM494" s="111"/>
      <c r="BN494" s="111"/>
      <c r="BO494" s="111"/>
      <c r="BP494" s="111"/>
      <c r="BQ494" s="111"/>
      <c r="BR494" s="111"/>
      <c r="BS494" s="111"/>
      <c r="BT494" s="111"/>
      <c r="BU494" s="111"/>
      <c r="BV494" s="111"/>
      <c r="BW494" s="111"/>
      <c r="BX494" s="111"/>
      <c r="BY494" s="111"/>
      <c r="BZ494" s="111"/>
      <c r="CA494" s="111"/>
      <c r="CB494" s="111"/>
      <c r="CC494" s="111"/>
      <c r="CD494" s="111"/>
      <c r="CE494" s="111"/>
      <c r="CF494" s="111"/>
    </row>
    <row r="495" spans="1:84" s="43" customFormat="1" ht="68.25" customHeight="1" x14ac:dyDescent="0.2">
      <c r="A495" s="10"/>
      <c r="B495" s="10"/>
      <c r="C495" s="10"/>
      <c r="D495" s="10"/>
      <c r="E495" s="87" t="s">
        <v>369</v>
      </c>
      <c r="F495" s="131"/>
      <c r="G495" s="132">
        <v>3749</v>
      </c>
      <c r="H495" s="121">
        <v>3749</v>
      </c>
      <c r="I495" s="122">
        <f t="shared" si="41"/>
        <v>1</v>
      </c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  <c r="AW495" s="111"/>
      <c r="AX495" s="111"/>
      <c r="AY495" s="111"/>
      <c r="AZ495" s="111"/>
      <c r="BA495" s="111"/>
      <c r="BB495" s="111"/>
      <c r="BC495" s="111"/>
      <c r="BD495" s="111"/>
      <c r="BE495" s="111"/>
      <c r="BF495" s="111"/>
      <c r="BG495" s="111"/>
      <c r="BH495" s="111"/>
      <c r="BI495" s="111"/>
      <c r="BJ495" s="111"/>
      <c r="BK495" s="111"/>
      <c r="BL495" s="111"/>
      <c r="BM495" s="111"/>
      <c r="BN495" s="111"/>
      <c r="BO495" s="111"/>
      <c r="BP495" s="111"/>
      <c r="BQ495" s="111"/>
      <c r="BR495" s="111"/>
      <c r="BS495" s="111"/>
      <c r="BT495" s="111"/>
      <c r="BU495" s="111"/>
      <c r="BV495" s="111"/>
      <c r="BW495" s="111"/>
      <c r="BX495" s="111"/>
      <c r="BY495" s="111"/>
      <c r="BZ495" s="111"/>
      <c r="CA495" s="111"/>
      <c r="CB495" s="111"/>
      <c r="CC495" s="111"/>
      <c r="CD495" s="111"/>
      <c r="CE495" s="111"/>
      <c r="CF495" s="111"/>
    </row>
    <row r="496" spans="1:84" s="43" customFormat="1" ht="21" customHeight="1" x14ac:dyDescent="0.2">
      <c r="A496" s="10"/>
      <c r="B496" s="10"/>
      <c r="C496" s="10"/>
      <c r="D496" s="10"/>
      <c r="E496" s="48" t="s">
        <v>89</v>
      </c>
      <c r="F496" s="138">
        <f>SUM(F497)</f>
        <v>0</v>
      </c>
      <c r="G496" s="138">
        <f>SUM(G497)</f>
        <v>2861</v>
      </c>
      <c r="H496" s="138">
        <f>SUM(H497)</f>
        <v>2603</v>
      </c>
      <c r="I496" s="119">
        <f t="shared" si="41"/>
        <v>0.90982174065012233</v>
      </c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111"/>
      <c r="AZ496" s="111"/>
      <c r="BA496" s="111"/>
      <c r="BB496" s="111"/>
      <c r="BC496" s="111"/>
      <c r="BD496" s="111"/>
      <c r="BE496" s="111"/>
      <c r="BF496" s="111"/>
      <c r="BG496" s="111"/>
      <c r="BH496" s="111"/>
      <c r="BI496" s="111"/>
      <c r="BJ496" s="111"/>
      <c r="BK496" s="111"/>
      <c r="BL496" s="111"/>
      <c r="BM496" s="111"/>
      <c r="BN496" s="111"/>
      <c r="BO496" s="111"/>
      <c r="BP496" s="111"/>
      <c r="BQ496" s="111"/>
      <c r="BR496" s="111"/>
      <c r="BS496" s="111"/>
      <c r="BT496" s="111"/>
      <c r="BU496" s="111"/>
      <c r="BV496" s="111"/>
      <c r="BW496" s="111"/>
      <c r="BX496" s="111"/>
      <c r="BY496" s="111"/>
      <c r="BZ496" s="111"/>
      <c r="CA496" s="111"/>
      <c r="CB496" s="111"/>
      <c r="CC496" s="111"/>
      <c r="CD496" s="111"/>
      <c r="CE496" s="111"/>
      <c r="CF496" s="111"/>
    </row>
    <row r="497" spans="1:84" s="43" customFormat="1" ht="35.25" customHeight="1" x14ac:dyDescent="0.2">
      <c r="A497" s="10"/>
      <c r="B497" s="10"/>
      <c r="C497" s="10"/>
      <c r="D497" s="10"/>
      <c r="E497" s="69" t="s">
        <v>146</v>
      </c>
      <c r="F497" s="129">
        <f>SUM(F499:F500)</f>
        <v>0</v>
      </c>
      <c r="G497" s="129">
        <f>SUM(G499:G500)</f>
        <v>2861</v>
      </c>
      <c r="H497" s="129">
        <f>SUM(H499:H500)</f>
        <v>2603</v>
      </c>
      <c r="I497" s="119">
        <f t="shared" si="41"/>
        <v>0.90982174065012233</v>
      </c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111"/>
      <c r="AZ497" s="111"/>
      <c r="BA497" s="111"/>
      <c r="BB497" s="111"/>
      <c r="BC497" s="111"/>
      <c r="BD497" s="111"/>
      <c r="BE497" s="111"/>
      <c r="BF497" s="111"/>
      <c r="BG497" s="111"/>
      <c r="BH497" s="111"/>
      <c r="BI497" s="111"/>
      <c r="BJ497" s="111"/>
      <c r="BK497" s="111"/>
      <c r="BL497" s="111"/>
      <c r="BM497" s="111"/>
      <c r="BN497" s="111"/>
      <c r="BO497" s="111"/>
      <c r="BP497" s="111"/>
      <c r="BQ497" s="111"/>
      <c r="BR497" s="111"/>
      <c r="BS497" s="111"/>
      <c r="BT497" s="111"/>
      <c r="BU497" s="111"/>
      <c r="BV497" s="111"/>
      <c r="BW497" s="111"/>
      <c r="BX497" s="111"/>
      <c r="BY497" s="111"/>
      <c r="BZ497" s="111"/>
      <c r="CA497" s="111"/>
      <c r="CB497" s="111"/>
      <c r="CC497" s="111"/>
      <c r="CD497" s="111"/>
      <c r="CE497" s="111"/>
      <c r="CF497" s="111"/>
    </row>
    <row r="498" spans="1:84" s="43" customFormat="1" x14ac:dyDescent="0.2">
      <c r="A498" s="10"/>
      <c r="B498" s="10"/>
      <c r="C498" s="10"/>
      <c r="D498" s="10"/>
      <c r="E498" s="40" t="s">
        <v>84</v>
      </c>
      <c r="F498" s="131"/>
      <c r="G498" s="132"/>
      <c r="H498" s="132"/>
      <c r="I498" s="122" t="str">
        <f t="shared" si="41"/>
        <v xml:space="preserve">       </v>
      </c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111"/>
      <c r="AZ498" s="111"/>
      <c r="BA498" s="111"/>
      <c r="BB498" s="111"/>
      <c r="BC498" s="111"/>
      <c r="BD498" s="111"/>
      <c r="BE498" s="111"/>
      <c r="BF498" s="111"/>
      <c r="BG498" s="111"/>
      <c r="BH498" s="111"/>
      <c r="BI498" s="111"/>
      <c r="BJ498" s="111"/>
      <c r="BK498" s="111"/>
      <c r="BL498" s="111"/>
      <c r="BM498" s="111"/>
      <c r="BN498" s="111"/>
      <c r="BO498" s="111"/>
      <c r="BP498" s="111"/>
      <c r="BQ498" s="111"/>
      <c r="BR498" s="111"/>
      <c r="BS498" s="111"/>
      <c r="BT498" s="111"/>
      <c r="BU498" s="111"/>
      <c r="BV498" s="111"/>
      <c r="BW498" s="111"/>
      <c r="BX498" s="111"/>
      <c r="BY498" s="111"/>
      <c r="BZ498" s="111"/>
      <c r="CA498" s="111"/>
      <c r="CB498" s="111"/>
      <c r="CC498" s="111"/>
      <c r="CD498" s="111"/>
      <c r="CE498" s="111"/>
      <c r="CF498" s="111"/>
    </row>
    <row r="499" spans="1:84" s="43" customFormat="1" ht="46.5" customHeight="1" x14ac:dyDescent="0.2">
      <c r="A499" s="10"/>
      <c r="B499" s="10"/>
      <c r="C499" s="10"/>
      <c r="D499" s="10"/>
      <c r="E499" s="87" t="s">
        <v>372</v>
      </c>
      <c r="F499" s="131"/>
      <c r="G499" s="132">
        <v>1671</v>
      </c>
      <c r="H499" s="132">
        <v>1653</v>
      </c>
      <c r="I499" s="122">
        <f t="shared" si="41"/>
        <v>0.98922800718132853</v>
      </c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  <c r="AW499" s="111"/>
      <c r="AX499" s="111"/>
      <c r="AY499" s="111"/>
      <c r="AZ499" s="111"/>
      <c r="BA499" s="111"/>
      <c r="BB499" s="111"/>
      <c r="BC499" s="111"/>
      <c r="BD499" s="111"/>
      <c r="BE499" s="111"/>
      <c r="BF499" s="111"/>
      <c r="BG499" s="111"/>
      <c r="BH499" s="111"/>
      <c r="BI499" s="111"/>
      <c r="BJ499" s="111"/>
      <c r="BK499" s="111"/>
      <c r="BL499" s="111"/>
      <c r="BM499" s="111"/>
      <c r="BN499" s="111"/>
      <c r="BO499" s="111"/>
      <c r="BP499" s="111"/>
      <c r="BQ499" s="111"/>
      <c r="BR499" s="111"/>
      <c r="BS499" s="111"/>
      <c r="BT499" s="111"/>
      <c r="BU499" s="111"/>
      <c r="BV499" s="111"/>
      <c r="BW499" s="111"/>
      <c r="BX499" s="111"/>
      <c r="BY499" s="111"/>
      <c r="BZ499" s="111"/>
      <c r="CA499" s="111"/>
      <c r="CB499" s="111"/>
      <c r="CC499" s="111"/>
      <c r="CD499" s="111"/>
      <c r="CE499" s="111"/>
      <c r="CF499" s="111"/>
    </row>
    <row r="500" spans="1:84" s="43" customFormat="1" ht="27" x14ac:dyDescent="0.2">
      <c r="A500" s="10"/>
      <c r="B500" s="10"/>
      <c r="C500" s="10"/>
      <c r="D500" s="10"/>
      <c r="E500" s="87" t="s">
        <v>305</v>
      </c>
      <c r="F500" s="131"/>
      <c r="G500" s="132">
        <v>1190</v>
      </c>
      <c r="H500" s="132">
        <v>950</v>
      </c>
      <c r="I500" s="122">
        <f t="shared" si="41"/>
        <v>0.79831932773109249</v>
      </c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111"/>
      <c r="AZ500" s="111"/>
      <c r="BA500" s="111"/>
      <c r="BB500" s="111"/>
      <c r="BC500" s="111"/>
      <c r="BD500" s="111"/>
      <c r="BE500" s="111"/>
      <c r="BF500" s="111"/>
      <c r="BG500" s="111"/>
      <c r="BH500" s="111"/>
      <c r="BI500" s="111"/>
      <c r="BJ500" s="111"/>
      <c r="BK500" s="111"/>
      <c r="BL500" s="111"/>
      <c r="BM500" s="111"/>
      <c r="BN500" s="111"/>
      <c r="BO500" s="111"/>
      <c r="BP500" s="111"/>
      <c r="BQ500" s="111"/>
      <c r="BR500" s="111"/>
      <c r="BS500" s="111"/>
      <c r="BT500" s="111"/>
      <c r="BU500" s="111"/>
      <c r="BV500" s="111"/>
      <c r="BW500" s="111"/>
      <c r="BX500" s="111"/>
      <c r="BY500" s="111"/>
      <c r="BZ500" s="111"/>
      <c r="CA500" s="111"/>
      <c r="CB500" s="111"/>
      <c r="CC500" s="111"/>
      <c r="CD500" s="111"/>
      <c r="CE500" s="111"/>
      <c r="CF500" s="111"/>
    </row>
    <row r="501" spans="1:84" s="43" customFormat="1" ht="18" customHeight="1" x14ac:dyDescent="0.2">
      <c r="A501" s="10"/>
      <c r="B501" s="10"/>
      <c r="C501" s="10"/>
      <c r="D501" s="10"/>
      <c r="E501" s="48" t="s">
        <v>76</v>
      </c>
      <c r="F501" s="138">
        <f>SUM(F502,F505)</f>
        <v>180000</v>
      </c>
      <c r="G501" s="138">
        <f>SUM(G502,G505)</f>
        <v>155690</v>
      </c>
      <c r="H501" s="138">
        <f>SUM(H502,H505)</f>
        <v>154654</v>
      </c>
      <c r="I501" s="119">
        <f t="shared" si="41"/>
        <v>0.99334575117220114</v>
      </c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111"/>
      <c r="AZ501" s="111"/>
      <c r="BA501" s="111"/>
      <c r="BB501" s="111"/>
      <c r="BC501" s="111"/>
      <c r="BD501" s="111"/>
      <c r="BE501" s="111"/>
      <c r="BF501" s="111"/>
      <c r="BG501" s="111"/>
      <c r="BH501" s="111"/>
      <c r="BI501" s="111"/>
      <c r="BJ501" s="111"/>
      <c r="BK501" s="111"/>
      <c r="BL501" s="111"/>
      <c r="BM501" s="111"/>
      <c r="BN501" s="111"/>
      <c r="BO501" s="111"/>
      <c r="BP501" s="111"/>
      <c r="BQ501" s="111"/>
      <c r="BR501" s="111"/>
      <c r="BS501" s="111"/>
      <c r="BT501" s="111"/>
      <c r="BU501" s="111"/>
      <c r="BV501" s="111"/>
      <c r="BW501" s="111"/>
      <c r="BX501" s="111"/>
      <c r="BY501" s="111"/>
      <c r="BZ501" s="111"/>
      <c r="CA501" s="111"/>
      <c r="CB501" s="111"/>
      <c r="CC501" s="111"/>
      <c r="CD501" s="111"/>
      <c r="CE501" s="111"/>
      <c r="CF501" s="111"/>
    </row>
    <row r="502" spans="1:84" s="43" customFormat="1" ht="30.75" customHeight="1" x14ac:dyDescent="0.2">
      <c r="A502" s="10"/>
      <c r="B502" s="10"/>
      <c r="C502" s="10"/>
      <c r="D502" s="10"/>
      <c r="E502" s="69" t="s">
        <v>146</v>
      </c>
      <c r="F502" s="138">
        <f>SUM(F503:F504)</f>
        <v>180000</v>
      </c>
      <c r="G502" s="138">
        <f>SUM(G503:G504)</f>
        <v>151950</v>
      </c>
      <c r="H502" s="138">
        <f>SUM(H503:H504)</f>
        <v>150914</v>
      </c>
      <c r="I502" s="119">
        <f t="shared" si="41"/>
        <v>0.99318196775255019</v>
      </c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1"/>
      <c r="AZ502" s="111"/>
      <c r="BA502" s="111"/>
      <c r="BB502" s="111"/>
      <c r="BC502" s="111"/>
      <c r="BD502" s="111"/>
      <c r="BE502" s="111"/>
      <c r="BF502" s="111"/>
      <c r="BG502" s="111"/>
      <c r="BH502" s="111"/>
      <c r="BI502" s="111"/>
      <c r="BJ502" s="111"/>
      <c r="BK502" s="111"/>
      <c r="BL502" s="111"/>
      <c r="BM502" s="111"/>
      <c r="BN502" s="111"/>
      <c r="BO502" s="111"/>
      <c r="BP502" s="111"/>
      <c r="BQ502" s="111"/>
      <c r="BR502" s="111"/>
      <c r="BS502" s="111"/>
      <c r="BT502" s="111"/>
      <c r="BU502" s="111"/>
      <c r="BV502" s="111"/>
      <c r="BW502" s="111"/>
      <c r="BX502" s="111"/>
      <c r="BY502" s="111"/>
      <c r="BZ502" s="111"/>
      <c r="CA502" s="111"/>
      <c r="CB502" s="111"/>
      <c r="CC502" s="111"/>
      <c r="CD502" s="111"/>
      <c r="CE502" s="111"/>
      <c r="CF502" s="111"/>
    </row>
    <row r="503" spans="1:84" s="43" customFormat="1" ht="37.5" customHeight="1" x14ac:dyDescent="0.2">
      <c r="A503" s="10"/>
      <c r="B503" s="10"/>
      <c r="C503" s="10"/>
      <c r="D503" s="10"/>
      <c r="E503" s="87" t="s">
        <v>159</v>
      </c>
      <c r="F503" s="131">
        <v>180000</v>
      </c>
      <c r="G503" s="131">
        <v>150000</v>
      </c>
      <c r="H503" s="131">
        <v>150000</v>
      </c>
      <c r="I503" s="122">
        <f t="shared" si="41"/>
        <v>1</v>
      </c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111"/>
      <c r="AU503" s="111"/>
      <c r="AV503" s="111"/>
      <c r="AW503" s="111"/>
      <c r="AX503" s="111"/>
      <c r="AY503" s="111"/>
      <c r="AZ503" s="111"/>
      <c r="BA503" s="111"/>
      <c r="BB503" s="111"/>
      <c r="BC503" s="111"/>
      <c r="BD503" s="111"/>
      <c r="BE503" s="111"/>
      <c r="BF503" s="111"/>
      <c r="BG503" s="111"/>
      <c r="BH503" s="111"/>
      <c r="BI503" s="111"/>
      <c r="BJ503" s="111"/>
      <c r="BK503" s="111"/>
      <c r="BL503" s="111"/>
      <c r="BM503" s="111"/>
      <c r="BN503" s="111"/>
      <c r="BO503" s="111"/>
      <c r="BP503" s="111"/>
      <c r="BQ503" s="111"/>
      <c r="BR503" s="111"/>
      <c r="BS503" s="111"/>
      <c r="BT503" s="111"/>
      <c r="BU503" s="111"/>
      <c r="BV503" s="111"/>
      <c r="BW503" s="111"/>
      <c r="BX503" s="111"/>
      <c r="BY503" s="111"/>
      <c r="BZ503" s="111"/>
      <c r="CA503" s="111"/>
      <c r="CB503" s="111"/>
      <c r="CC503" s="111"/>
      <c r="CD503" s="111"/>
      <c r="CE503" s="111"/>
      <c r="CF503" s="111"/>
    </row>
    <row r="504" spans="1:84" s="43" customFormat="1" ht="37.5" customHeight="1" x14ac:dyDescent="0.2">
      <c r="A504" s="10"/>
      <c r="B504" s="10"/>
      <c r="C504" s="10"/>
      <c r="D504" s="10"/>
      <c r="E504" s="87" t="s">
        <v>373</v>
      </c>
      <c r="F504" s="131"/>
      <c r="G504" s="131">
        <v>1950</v>
      </c>
      <c r="H504" s="132">
        <v>914</v>
      </c>
      <c r="I504" s="122">
        <f t="shared" si="41"/>
        <v>0.4687179487179487</v>
      </c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111"/>
      <c r="AZ504" s="111"/>
      <c r="BA504" s="111"/>
      <c r="BB504" s="111"/>
      <c r="BC504" s="111"/>
      <c r="BD504" s="111"/>
      <c r="BE504" s="111"/>
      <c r="BF504" s="111"/>
      <c r="BG504" s="111"/>
      <c r="BH504" s="111"/>
      <c r="BI504" s="111"/>
      <c r="BJ504" s="111"/>
      <c r="BK504" s="111"/>
      <c r="BL504" s="111"/>
      <c r="BM504" s="111"/>
      <c r="BN504" s="111"/>
      <c r="BO504" s="111"/>
      <c r="BP504" s="111"/>
      <c r="BQ504" s="111"/>
      <c r="BR504" s="111"/>
      <c r="BS504" s="111"/>
      <c r="BT504" s="111"/>
      <c r="BU504" s="111"/>
      <c r="BV504" s="111"/>
      <c r="BW504" s="111"/>
      <c r="BX504" s="111"/>
      <c r="BY504" s="111"/>
      <c r="BZ504" s="111"/>
      <c r="CA504" s="111"/>
      <c r="CB504" s="111"/>
      <c r="CC504" s="111"/>
      <c r="CD504" s="111"/>
      <c r="CE504" s="111"/>
      <c r="CF504" s="111"/>
    </row>
    <row r="505" spans="1:84" s="43" customFormat="1" ht="37.5" customHeight="1" x14ac:dyDescent="0.2">
      <c r="A505" s="10"/>
      <c r="B505" s="10"/>
      <c r="C505" s="10"/>
      <c r="D505" s="10"/>
      <c r="E505" s="15" t="s">
        <v>49</v>
      </c>
      <c r="F505" s="129">
        <f>SUM(F507)</f>
        <v>0</v>
      </c>
      <c r="G505" s="129">
        <f>SUM(G507)</f>
        <v>3740</v>
      </c>
      <c r="H505" s="129">
        <f>SUM(H507)</f>
        <v>3740</v>
      </c>
      <c r="I505" s="119">
        <f t="shared" si="41"/>
        <v>1</v>
      </c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  <c r="AW505" s="111"/>
      <c r="AX505" s="111"/>
      <c r="AY505" s="111"/>
      <c r="AZ505" s="111"/>
      <c r="BA505" s="111"/>
      <c r="BB505" s="111"/>
      <c r="BC505" s="111"/>
      <c r="BD505" s="111"/>
      <c r="BE505" s="111"/>
      <c r="BF505" s="111"/>
      <c r="BG505" s="111"/>
      <c r="BH505" s="111"/>
      <c r="BI505" s="111"/>
      <c r="BJ505" s="111"/>
      <c r="BK505" s="111"/>
      <c r="BL505" s="111"/>
      <c r="BM505" s="111"/>
      <c r="BN505" s="111"/>
      <c r="BO505" s="111"/>
      <c r="BP505" s="111"/>
      <c r="BQ505" s="111"/>
      <c r="BR505" s="111"/>
      <c r="BS505" s="111"/>
      <c r="BT505" s="111"/>
      <c r="BU505" s="111"/>
      <c r="BV505" s="111"/>
      <c r="BW505" s="111"/>
      <c r="BX505" s="111"/>
      <c r="BY505" s="111"/>
      <c r="BZ505" s="111"/>
      <c r="CA505" s="111"/>
      <c r="CB505" s="111"/>
      <c r="CC505" s="111"/>
      <c r="CD505" s="111"/>
      <c r="CE505" s="111"/>
      <c r="CF505" s="111"/>
    </row>
    <row r="506" spans="1:84" s="43" customFormat="1" ht="27" customHeight="1" x14ac:dyDescent="0.2">
      <c r="A506" s="10"/>
      <c r="B506" s="10"/>
      <c r="C506" s="10"/>
      <c r="D506" s="10"/>
      <c r="E506" s="40" t="s">
        <v>84</v>
      </c>
      <c r="F506" s="131"/>
      <c r="G506" s="131"/>
      <c r="H506" s="132"/>
      <c r="I506" s="122" t="str">
        <f t="shared" si="41"/>
        <v xml:space="preserve">       </v>
      </c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111"/>
      <c r="AZ506" s="111"/>
      <c r="BA506" s="111"/>
      <c r="BB506" s="111"/>
      <c r="BC506" s="111"/>
      <c r="BD506" s="111"/>
      <c r="BE506" s="111"/>
      <c r="BF506" s="111"/>
      <c r="BG506" s="111"/>
      <c r="BH506" s="111"/>
      <c r="BI506" s="111"/>
      <c r="BJ506" s="111"/>
      <c r="BK506" s="111"/>
      <c r="BL506" s="111"/>
      <c r="BM506" s="111"/>
      <c r="BN506" s="111"/>
      <c r="BO506" s="111"/>
      <c r="BP506" s="111"/>
      <c r="BQ506" s="111"/>
      <c r="BR506" s="111"/>
      <c r="BS506" s="111"/>
      <c r="BT506" s="111"/>
      <c r="BU506" s="111"/>
      <c r="BV506" s="111"/>
      <c r="BW506" s="111"/>
      <c r="BX506" s="111"/>
      <c r="BY506" s="111"/>
      <c r="BZ506" s="111"/>
      <c r="CA506" s="111"/>
      <c r="CB506" s="111"/>
      <c r="CC506" s="111"/>
      <c r="CD506" s="111"/>
      <c r="CE506" s="111"/>
      <c r="CF506" s="111"/>
    </row>
    <row r="507" spans="1:84" s="43" customFormat="1" ht="37.5" customHeight="1" x14ac:dyDescent="0.2">
      <c r="A507" s="10"/>
      <c r="B507" s="10"/>
      <c r="C507" s="10"/>
      <c r="D507" s="10"/>
      <c r="E507" s="87" t="s">
        <v>373</v>
      </c>
      <c r="F507" s="131"/>
      <c r="G507" s="132">
        <v>3740</v>
      </c>
      <c r="H507" s="132">
        <v>3740</v>
      </c>
      <c r="I507" s="122">
        <f t="shared" si="41"/>
        <v>1</v>
      </c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  <c r="AW507" s="111"/>
      <c r="AX507" s="111"/>
      <c r="AY507" s="111"/>
      <c r="AZ507" s="111"/>
      <c r="BA507" s="111"/>
      <c r="BB507" s="111"/>
      <c r="BC507" s="111"/>
      <c r="BD507" s="111"/>
      <c r="BE507" s="111"/>
      <c r="BF507" s="111"/>
      <c r="BG507" s="111"/>
      <c r="BH507" s="111"/>
      <c r="BI507" s="111"/>
      <c r="BJ507" s="111"/>
      <c r="BK507" s="111"/>
      <c r="BL507" s="111"/>
      <c r="BM507" s="111"/>
      <c r="BN507" s="111"/>
      <c r="BO507" s="111"/>
      <c r="BP507" s="111"/>
      <c r="BQ507" s="111"/>
      <c r="BR507" s="111"/>
      <c r="BS507" s="111"/>
      <c r="BT507" s="111"/>
      <c r="BU507" s="111"/>
      <c r="BV507" s="111"/>
      <c r="BW507" s="111"/>
      <c r="BX507" s="111"/>
      <c r="BY507" s="111"/>
      <c r="BZ507" s="111"/>
      <c r="CA507" s="111"/>
      <c r="CB507" s="111"/>
      <c r="CC507" s="111"/>
      <c r="CD507" s="111"/>
      <c r="CE507" s="111"/>
      <c r="CF507" s="111"/>
    </row>
    <row r="508" spans="1:84" s="43" customFormat="1" ht="21.75" customHeight="1" x14ac:dyDescent="0.2">
      <c r="A508" s="10"/>
      <c r="B508" s="10"/>
      <c r="C508" s="10"/>
      <c r="D508" s="10"/>
      <c r="E508" s="48" t="s">
        <v>77</v>
      </c>
      <c r="F508" s="138">
        <f>SUM(F509)</f>
        <v>0</v>
      </c>
      <c r="G508" s="138">
        <f>SUM(G509)</f>
        <v>3768</v>
      </c>
      <c r="H508" s="138">
        <f>SUM(H509)</f>
        <v>3392.1</v>
      </c>
      <c r="I508" s="119">
        <f t="shared" si="41"/>
        <v>0.90023885350318467</v>
      </c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1"/>
      <c r="AZ508" s="111"/>
      <c r="BA508" s="111"/>
      <c r="BB508" s="111"/>
      <c r="BC508" s="111"/>
      <c r="BD508" s="111"/>
      <c r="BE508" s="111"/>
      <c r="BF508" s="111"/>
      <c r="BG508" s="111"/>
      <c r="BH508" s="111"/>
      <c r="BI508" s="111"/>
      <c r="BJ508" s="111"/>
      <c r="BK508" s="111"/>
      <c r="BL508" s="111"/>
      <c r="BM508" s="111"/>
      <c r="BN508" s="111"/>
      <c r="BO508" s="111"/>
      <c r="BP508" s="111"/>
      <c r="BQ508" s="111"/>
      <c r="BR508" s="111"/>
      <c r="BS508" s="111"/>
      <c r="BT508" s="111"/>
      <c r="BU508" s="111"/>
      <c r="BV508" s="111"/>
      <c r="BW508" s="111"/>
      <c r="BX508" s="111"/>
      <c r="BY508" s="111"/>
      <c r="BZ508" s="111"/>
      <c r="CA508" s="111"/>
      <c r="CB508" s="111"/>
      <c r="CC508" s="111"/>
      <c r="CD508" s="111"/>
      <c r="CE508" s="111"/>
      <c r="CF508" s="111"/>
    </row>
    <row r="509" spans="1:84" s="43" customFormat="1" ht="21.75" customHeight="1" x14ac:dyDescent="0.2">
      <c r="A509" s="10"/>
      <c r="B509" s="10"/>
      <c r="C509" s="10"/>
      <c r="D509" s="10"/>
      <c r="E509" s="87" t="s">
        <v>312</v>
      </c>
      <c r="F509" s="138">
        <f>SUM(F510:F511)</f>
        <v>0</v>
      </c>
      <c r="G509" s="139">
        <f>SUM(G510:G511)</f>
        <v>3768</v>
      </c>
      <c r="H509" s="139">
        <f>SUM(H510:H511)</f>
        <v>3392.1</v>
      </c>
      <c r="I509" s="122">
        <f t="shared" si="41"/>
        <v>0.90023885350318467</v>
      </c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111"/>
      <c r="AZ509" s="111"/>
      <c r="BA509" s="111"/>
      <c r="BB509" s="111"/>
      <c r="BC509" s="111"/>
      <c r="BD509" s="111"/>
      <c r="BE509" s="111"/>
      <c r="BF509" s="111"/>
      <c r="BG509" s="111"/>
      <c r="BH509" s="111"/>
      <c r="BI509" s="111"/>
      <c r="BJ509" s="111"/>
      <c r="BK509" s="111"/>
      <c r="BL509" s="111"/>
      <c r="BM509" s="111"/>
      <c r="BN509" s="111"/>
      <c r="BO509" s="111"/>
      <c r="BP509" s="111"/>
      <c r="BQ509" s="111"/>
      <c r="BR509" s="111"/>
      <c r="BS509" s="111"/>
      <c r="BT509" s="111"/>
      <c r="BU509" s="111"/>
      <c r="BV509" s="111"/>
      <c r="BW509" s="111"/>
      <c r="BX509" s="111"/>
      <c r="BY509" s="111"/>
      <c r="BZ509" s="111"/>
      <c r="CA509" s="111"/>
      <c r="CB509" s="111"/>
      <c r="CC509" s="111"/>
      <c r="CD509" s="111"/>
      <c r="CE509" s="111"/>
      <c r="CF509" s="111"/>
    </row>
    <row r="510" spans="1:84" s="43" customFormat="1" ht="28.5" x14ac:dyDescent="0.2">
      <c r="A510" s="10"/>
      <c r="B510" s="10"/>
      <c r="C510" s="10"/>
      <c r="D510" s="10"/>
      <c r="E510" s="69" t="s">
        <v>146</v>
      </c>
      <c r="F510" s="138"/>
      <c r="G510" s="138">
        <v>1368</v>
      </c>
      <c r="H510" s="138">
        <v>992.1</v>
      </c>
      <c r="I510" s="119">
        <f t="shared" si="41"/>
        <v>0.72521929824561404</v>
      </c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1"/>
      <c r="AZ510" s="111"/>
      <c r="BA510" s="111"/>
      <c r="BB510" s="111"/>
      <c r="BC510" s="111"/>
      <c r="BD510" s="111"/>
      <c r="BE510" s="111"/>
      <c r="BF510" s="111"/>
      <c r="BG510" s="111"/>
      <c r="BH510" s="111"/>
      <c r="BI510" s="111"/>
      <c r="BJ510" s="111"/>
      <c r="BK510" s="111"/>
      <c r="BL510" s="111"/>
      <c r="BM510" s="111"/>
      <c r="BN510" s="111"/>
      <c r="BO510" s="111"/>
      <c r="BP510" s="111"/>
      <c r="BQ510" s="111"/>
      <c r="BR510" s="111"/>
      <c r="BS510" s="111"/>
      <c r="BT510" s="111"/>
      <c r="BU510" s="111"/>
      <c r="BV510" s="111"/>
      <c r="BW510" s="111"/>
      <c r="BX510" s="111"/>
      <c r="BY510" s="111"/>
      <c r="BZ510" s="111"/>
      <c r="CA510" s="111"/>
      <c r="CB510" s="111"/>
      <c r="CC510" s="111"/>
      <c r="CD510" s="111"/>
      <c r="CE510" s="111"/>
      <c r="CF510" s="111"/>
    </row>
    <row r="511" spans="1:84" s="43" customFormat="1" ht="35.25" customHeight="1" x14ac:dyDescent="0.2">
      <c r="A511" s="10"/>
      <c r="B511" s="10"/>
      <c r="C511" s="10"/>
      <c r="D511" s="10"/>
      <c r="E511" s="15" t="s">
        <v>49</v>
      </c>
      <c r="F511" s="138"/>
      <c r="G511" s="138">
        <v>2400</v>
      </c>
      <c r="H511" s="138">
        <v>2400</v>
      </c>
      <c r="I511" s="119">
        <f t="shared" si="41"/>
        <v>1</v>
      </c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111"/>
      <c r="AZ511" s="111"/>
      <c r="BA511" s="111"/>
      <c r="BB511" s="111"/>
      <c r="BC511" s="111"/>
      <c r="BD511" s="111"/>
      <c r="BE511" s="111"/>
      <c r="BF511" s="111"/>
      <c r="BG511" s="111"/>
      <c r="BH511" s="111"/>
      <c r="BI511" s="111"/>
      <c r="BJ511" s="111"/>
      <c r="BK511" s="111"/>
      <c r="BL511" s="111"/>
      <c r="BM511" s="111"/>
      <c r="BN511" s="111"/>
      <c r="BO511" s="111"/>
      <c r="BP511" s="111"/>
      <c r="BQ511" s="111"/>
      <c r="BR511" s="111"/>
      <c r="BS511" s="111"/>
      <c r="BT511" s="111"/>
      <c r="BU511" s="111"/>
      <c r="BV511" s="111"/>
      <c r="BW511" s="111"/>
      <c r="BX511" s="111"/>
      <c r="BY511" s="111"/>
      <c r="BZ511" s="111"/>
      <c r="CA511" s="111"/>
      <c r="CB511" s="111"/>
      <c r="CC511" s="111"/>
      <c r="CD511" s="111"/>
      <c r="CE511" s="111"/>
      <c r="CF511" s="111"/>
    </row>
    <row r="512" spans="1:84" s="43" customFormat="1" ht="19.5" customHeight="1" x14ac:dyDescent="0.2">
      <c r="A512" s="10"/>
      <c r="B512" s="10"/>
      <c r="C512" s="10"/>
      <c r="D512" s="10"/>
      <c r="E512" s="48" t="s">
        <v>78</v>
      </c>
      <c r="F512" s="138">
        <f>SUM(F513,F515)</f>
        <v>10000</v>
      </c>
      <c r="G512" s="138">
        <f>SUM(G513,G515)</f>
        <v>8012</v>
      </c>
      <c r="H512" s="138">
        <f>SUM(H513,H515)</f>
        <v>7911</v>
      </c>
      <c r="I512" s="119">
        <f t="shared" si="41"/>
        <v>0.98739390913629554</v>
      </c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  <c r="AW512" s="111"/>
      <c r="AX512" s="111"/>
      <c r="AY512" s="111"/>
      <c r="AZ512" s="111"/>
      <c r="BA512" s="111"/>
      <c r="BB512" s="111"/>
      <c r="BC512" s="111"/>
      <c r="BD512" s="111"/>
      <c r="BE512" s="111"/>
      <c r="BF512" s="111"/>
      <c r="BG512" s="111"/>
      <c r="BH512" s="111"/>
      <c r="BI512" s="111"/>
      <c r="BJ512" s="111"/>
      <c r="BK512" s="111"/>
      <c r="BL512" s="111"/>
      <c r="BM512" s="111"/>
      <c r="BN512" s="111"/>
      <c r="BO512" s="111"/>
      <c r="BP512" s="111"/>
      <c r="BQ512" s="111"/>
      <c r="BR512" s="111"/>
      <c r="BS512" s="111"/>
      <c r="BT512" s="111"/>
      <c r="BU512" s="111"/>
      <c r="BV512" s="111"/>
      <c r="BW512" s="111"/>
      <c r="BX512" s="111"/>
      <c r="BY512" s="111"/>
      <c r="BZ512" s="111"/>
      <c r="CA512" s="111"/>
      <c r="CB512" s="111"/>
      <c r="CC512" s="111"/>
      <c r="CD512" s="111"/>
      <c r="CE512" s="111"/>
      <c r="CF512" s="111"/>
    </row>
    <row r="513" spans="1:84" s="43" customFormat="1" ht="28.5" x14ac:dyDescent="0.2">
      <c r="A513" s="10"/>
      <c r="B513" s="10"/>
      <c r="C513" s="10"/>
      <c r="D513" s="10"/>
      <c r="E513" s="69" t="s">
        <v>146</v>
      </c>
      <c r="F513" s="138">
        <f>SUM(F514)</f>
        <v>0</v>
      </c>
      <c r="G513" s="138">
        <f>SUM(G514)</f>
        <v>512</v>
      </c>
      <c r="H513" s="138">
        <f>SUM(H514)</f>
        <v>411</v>
      </c>
      <c r="I513" s="119">
        <f t="shared" si="41"/>
        <v>0.802734375</v>
      </c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111"/>
      <c r="AU513" s="111"/>
      <c r="AV513" s="111"/>
      <c r="AW513" s="111"/>
      <c r="AX513" s="111"/>
      <c r="AY513" s="111"/>
      <c r="AZ513" s="111"/>
      <c r="BA513" s="111"/>
      <c r="BB513" s="111"/>
      <c r="BC513" s="111"/>
      <c r="BD513" s="111"/>
      <c r="BE513" s="111"/>
      <c r="BF513" s="111"/>
      <c r="BG513" s="111"/>
      <c r="BH513" s="111"/>
      <c r="BI513" s="111"/>
      <c r="BJ513" s="111"/>
      <c r="BK513" s="111"/>
      <c r="BL513" s="111"/>
      <c r="BM513" s="111"/>
      <c r="BN513" s="111"/>
      <c r="BO513" s="111"/>
      <c r="BP513" s="111"/>
      <c r="BQ513" s="111"/>
      <c r="BR513" s="111"/>
      <c r="BS513" s="111"/>
      <c r="BT513" s="111"/>
      <c r="BU513" s="111"/>
      <c r="BV513" s="111"/>
      <c r="BW513" s="111"/>
      <c r="BX513" s="111"/>
      <c r="BY513" s="111"/>
      <c r="BZ513" s="111"/>
      <c r="CA513" s="111"/>
      <c r="CB513" s="111"/>
      <c r="CC513" s="111"/>
      <c r="CD513" s="111"/>
      <c r="CE513" s="111"/>
      <c r="CF513" s="111"/>
    </row>
    <row r="514" spans="1:84" s="43" customFormat="1" ht="26.25" customHeight="1" x14ac:dyDescent="0.2">
      <c r="A514" s="10"/>
      <c r="B514" s="10"/>
      <c r="C514" s="10"/>
      <c r="D514" s="10"/>
      <c r="E514" s="87" t="s">
        <v>188</v>
      </c>
      <c r="F514" s="138"/>
      <c r="G514" s="139">
        <v>512</v>
      </c>
      <c r="H514" s="139">
        <v>411</v>
      </c>
      <c r="I514" s="122">
        <f t="shared" si="41"/>
        <v>0.802734375</v>
      </c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  <c r="AW514" s="111"/>
      <c r="AX514" s="111"/>
      <c r="AY514" s="111"/>
      <c r="AZ514" s="111"/>
      <c r="BA514" s="111"/>
      <c r="BB514" s="111"/>
      <c r="BC514" s="111"/>
      <c r="BD514" s="111"/>
      <c r="BE514" s="111"/>
      <c r="BF514" s="111"/>
      <c r="BG514" s="111"/>
      <c r="BH514" s="111"/>
      <c r="BI514" s="111"/>
      <c r="BJ514" s="111"/>
      <c r="BK514" s="111"/>
      <c r="BL514" s="111"/>
      <c r="BM514" s="111"/>
      <c r="BN514" s="111"/>
      <c r="BO514" s="111"/>
      <c r="BP514" s="111"/>
      <c r="BQ514" s="111"/>
      <c r="BR514" s="111"/>
      <c r="BS514" s="111"/>
      <c r="BT514" s="111"/>
      <c r="BU514" s="111"/>
      <c r="BV514" s="111"/>
      <c r="BW514" s="111"/>
      <c r="BX514" s="111"/>
      <c r="BY514" s="111"/>
      <c r="BZ514" s="111"/>
      <c r="CA514" s="111"/>
      <c r="CB514" s="111"/>
      <c r="CC514" s="111"/>
      <c r="CD514" s="111"/>
      <c r="CE514" s="111"/>
      <c r="CF514" s="111"/>
    </row>
    <row r="515" spans="1:84" s="43" customFormat="1" ht="36" customHeight="1" x14ac:dyDescent="0.2">
      <c r="A515" s="10"/>
      <c r="B515" s="10"/>
      <c r="C515" s="10"/>
      <c r="D515" s="10"/>
      <c r="E515" s="15" t="s">
        <v>49</v>
      </c>
      <c r="F515" s="138">
        <f>SUM(F516)</f>
        <v>10000</v>
      </c>
      <c r="G515" s="138">
        <f>SUM(G516)</f>
        <v>7500</v>
      </c>
      <c r="H515" s="138">
        <f>SUM(H516)</f>
        <v>7500</v>
      </c>
      <c r="I515" s="119">
        <f t="shared" si="41"/>
        <v>1</v>
      </c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111"/>
      <c r="AU515" s="111"/>
      <c r="AV515" s="111"/>
      <c r="AW515" s="111"/>
      <c r="AX515" s="111"/>
      <c r="AY515" s="111"/>
      <c r="AZ515" s="111"/>
      <c r="BA515" s="111"/>
      <c r="BB515" s="111"/>
      <c r="BC515" s="111"/>
      <c r="BD515" s="111"/>
      <c r="BE515" s="111"/>
      <c r="BF515" s="111"/>
      <c r="BG515" s="111"/>
      <c r="BH515" s="111"/>
      <c r="BI515" s="111"/>
      <c r="BJ515" s="111"/>
      <c r="BK515" s="111"/>
      <c r="BL515" s="111"/>
      <c r="BM515" s="111"/>
      <c r="BN515" s="111"/>
      <c r="BO515" s="111"/>
      <c r="BP515" s="111"/>
      <c r="BQ515" s="111"/>
      <c r="BR515" s="111"/>
      <c r="BS515" s="111"/>
      <c r="BT515" s="111"/>
      <c r="BU515" s="111"/>
      <c r="BV515" s="111"/>
      <c r="BW515" s="111"/>
      <c r="BX515" s="111"/>
      <c r="BY515" s="111"/>
      <c r="BZ515" s="111"/>
      <c r="CA515" s="111"/>
      <c r="CB515" s="111"/>
      <c r="CC515" s="111"/>
      <c r="CD515" s="111"/>
      <c r="CE515" s="111"/>
      <c r="CF515" s="111"/>
    </row>
    <row r="516" spans="1:84" s="43" customFormat="1" ht="43.5" customHeight="1" x14ac:dyDescent="0.2">
      <c r="A516" s="10"/>
      <c r="B516" s="10"/>
      <c r="C516" s="10"/>
      <c r="D516" s="10"/>
      <c r="E516" s="87" t="s">
        <v>374</v>
      </c>
      <c r="F516" s="139">
        <v>10000</v>
      </c>
      <c r="G516" s="139">
        <v>7500</v>
      </c>
      <c r="H516" s="139">
        <v>7500</v>
      </c>
      <c r="I516" s="122">
        <f t="shared" si="41"/>
        <v>1</v>
      </c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111"/>
      <c r="AZ516" s="111"/>
      <c r="BA516" s="111"/>
      <c r="BB516" s="111"/>
      <c r="BC516" s="111"/>
      <c r="BD516" s="111"/>
      <c r="BE516" s="111"/>
      <c r="BF516" s="111"/>
      <c r="BG516" s="111"/>
      <c r="BH516" s="111"/>
      <c r="BI516" s="111"/>
      <c r="BJ516" s="111"/>
      <c r="BK516" s="111"/>
      <c r="BL516" s="111"/>
      <c r="BM516" s="111"/>
      <c r="BN516" s="111"/>
      <c r="BO516" s="111"/>
      <c r="BP516" s="111"/>
      <c r="BQ516" s="111"/>
      <c r="BR516" s="111"/>
      <c r="BS516" s="111"/>
      <c r="BT516" s="111"/>
      <c r="BU516" s="111"/>
      <c r="BV516" s="111"/>
      <c r="BW516" s="111"/>
      <c r="BX516" s="111"/>
      <c r="BY516" s="111"/>
      <c r="BZ516" s="111"/>
      <c r="CA516" s="111"/>
      <c r="CB516" s="111"/>
      <c r="CC516" s="111"/>
      <c r="CD516" s="111"/>
      <c r="CE516" s="111"/>
      <c r="CF516" s="111"/>
    </row>
    <row r="517" spans="1:84" s="43" customFormat="1" ht="33" customHeight="1" x14ac:dyDescent="0.2">
      <c r="A517" s="10" t="s">
        <v>63</v>
      </c>
      <c r="B517" s="10" t="s">
        <v>42</v>
      </c>
      <c r="C517" s="10" t="s">
        <v>41</v>
      </c>
      <c r="D517" s="19" t="s">
        <v>54</v>
      </c>
      <c r="E517" s="21" t="s">
        <v>92</v>
      </c>
      <c r="F517" s="12">
        <f>SUM(F518,F522)</f>
        <v>0</v>
      </c>
      <c r="G517" s="12">
        <f>SUM(G518,G522)</f>
        <v>23909.9</v>
      </c>
      <c r="H517" s="12">
        <f>SUM(H518,H522)</f>
        <v>14308.22</v>
      </c>
      <c r="I517" s="119">
        <f t="shared" si="41"/>
        <v>0.59842241080054703</v>
      </c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  <c r="AW517" s="111"/>
      <c r="AX517" s="111"/>
      <c r="AY517" s="111"/>
      <c r="AZ517" s="111"/>
      <c r="BA517" s="111"/>
      <c r="BB517" s="111"/>
      <c r="BC517" s="111"/>
      <c r="BD517" s="111"/>
      <c r="BE517" s="111"/>
      <c r="BF517" s="111"/>
      <c r="BG517" s="111"/>
      <c r="BH517" s="111"/>
      <c r="BI517" s="111"/>
      <c r="BJ517" s="111"/>
      <c r="BK517" s="111"/>
      <c r="BL517" s="111"/>
      <c r="BM517" s="111"/>
      <c r="BN517" s="111"/>
      <c r="BO517" s="111"/>
      <c r="BP517" s="111"/>
      <c r="BQ517" s="111"/>
      <c r="BR517" s="111"/>
      <c r="BS517" s="111"/>
      <c r="BT517" s="111"/>
      <c r="BU517" s="111"/>
      <c r="BV517" s="111"/>
      <c r="BW517" s="111"/>
      <c r="BX517" s="111"/>
      <c r="BY517" s="111"/>
      <c r="BZ517" s="111"/>
      <c r="CA517" s="111"/>
      <c r="CB517" s="111"/>
      <c r="CC517" s="111"/>
      <c r="CD517" s="111"/>
      <c r="CE517" s="111"/>
      <c r="CF517" s="111"/>
    </row>
    <row r="518" spans="1:84" s="43" customFormat="1" ht="35.25" customHeight="1" x14ac:dyDescent="0.2">
      <c r="A518" s="10"/>
      <c r="B518" s="10"/>
      <c r="C518" s="10"/>
      <c r="D518" s="19"/>
      <c r="E518" s="51" t="s">
        <v>39</v>
      </c>
      <c r="F518" s="120">
        <f>SUM(F519)</f>
        <v>0</v>
      </c>
      <c r="G518" s="12">
        <f>SUM(G519)</f>
        <v>2759.9</v>
      </c>
      <c r="H518" s="12">
        <f>SUM(H519)</f>
        <v>216</v>
      </c>
      <c r="I518" s="119">
        <f t="shared" si="41"/>
        <v>7.8263705206710388E-2</v>
      </c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111"/>
      <c r="AZ518" s="111"/>
      <c r="BA518" s="111"/>
      <c r="BB518" s="111"/>
      <c r="BC518" s="111"/>
      <c r="BD518" s="111"/>
      <c r="BE518" s="111"/>
      <c r="BF518" s="111"/>
      <c r="BG518" s="111"/>
      <c r="BH518" s="111"/>
      <c r="BI518" s="111"/>
      <c r="BJ518" s="111"/>
      <c r="BK518" s="111"/>
      <c r="BL518" s="111"/>
      <c r="BM518" s="111"/>
      <c r="BN518" s="111"/>
      <c r="BO518" s="111"/>
      <c r="BP518" s="111"/>
      <c r="BQ518" s="111"/>
      <c r="BR518" s="111"/>
      <c r="BS518" s="111"/>
      <c r="BT518" s="111"/>
      <c r="BU518" s="111"/>
      <c r="BV518" s="111"/>
      <c r="BW518" s="111"/>
      <c r="BX518" s="111"/>
      <c r="BY518" s="111"/>
      <c r="BZ518" s="111"/>
      <c r="CA518" s="111"/>
      <c r="CB518" s="111"/>
      <c r="CC518" s="111"/>
      <c r="CD518" s="111"/>
      <c r="CE518" s="111"/>
      <c r="CF518" s="111"/>
    </row>
    <row r="519" spans="1:84" s="43" customFormat="1" ht="24.75" customHeight="1" x14ac:dyDescent="0.2">
      <c r="A519" s="10"/>
      <c r="B519" s="10"/>
      <c r="C519" s="10"/>
      <c r="D519" s="19"/>
      <c r="E519" s="86" t="s">
        <v>76</v>
      </c>
      <c r="F519" s="120">
        <f>SUM(F520:F521)</f>
        <v>0</v>
      </c>
      <c r="G519" s="12">
        <f>SUM(G520:G521)</f>
        <v>2759.9</v>
      </c>
      <c r="H519" s="12">
        <f>SUM(H520:H521)</f>
        <v>216</v>
      </c>
      <c r="I519" s="119">
        <f t="shared" si="41"/>
        <v>7.8263705206710388E-2</v>
      </c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111"/>
      <c r="AU519" s="111"/>
      <c r="AV519" s="111"/>
      <c r="AW519" s="111"/>
      <c r="AX519" s="111"/>
      <c r="AY519" s="111"/>
      <c r="AZ519" s="111"/>
      <c r="BA519" s="111"/>
      <c r="BB519" s="111"/>
      <c r="BC519" s="111"/>
      <c r="BD519" s="111"/>
      <c r="BE519" s="111"/>
      <c r="BF519" s="111"/>
      <c r="BG519" s="111"/>
      <c r="BH519" s="111"/>
      <c r="BI519" s="111"/>
      <c r="BJ519" s="111"/>
      <c r="BK519" s="111"/>
      <c r="BL519" s="111"/>
      <c r="BM519" s="111"/>
      <c r="BN519" s="111"/>
      <c r="BO519" s="111"/>
      <c r="BP519" s="111"/>
      <c r="BQ519" s="111"/>
      <c r="BR519" s="111"/>
      <c r="BS519" s="111"/>
      <c r="BT519" s="111"/>
      <c r="BU519" s="111"/>
      <c r="BV519" s="111"/>
      <c r="BW519" s="111"/>
      <c r="BX519" s="111"/>
      <c r="BY519" s="111"/>
      <c r="BZ519" s="111"/>
      <c r="CA519" s="111"/>
      <c r="CB519" s="111"/>
      <c r="CC519" s="111"/>
      <c r="CD519" s="111"/>
      <c r="CE519" s="111"/>
      <c r="CF519" s="111"/>
    </row>
    <row r="520" spans="1:84" s="43" customFormat="1" ht="35.25" customHeight="1" x14ac:dyDescent="0.2">
      <c r="A520" s="10"/>
      <c r="B520" s="10"/>
      <c r="C520" s="10"/>
      <c r="D520" s="19"/>
      <c r="E520" s="87" t="s">
        <v>204</v>
      </c>
      <c r="F520" s="120"/>
      <c r="G520" s="121">
        <v>359.9</v>
      </c>
      <c r="H520" s="121">
        <v>216</v>
      </c>
      <c r="I520" s="122">
        <f t="shared" si="41"/>
        <v>0.60016671297582669</v>
      </c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1"/>
      <c r="AZ520" s="111"/>
      <c r="BA520" s="111"/>
      <c r="BB520" s="111"/>
      <c r="BC520" s="111"/>
      <c r="BD520" s="111"/>
      <c r="BE520" s="111"/>
      <c r="BF520" s="111"/>
      <c r="BG520" s="111"/>
      <c r="BH520" s="111"/>
      <c r="BI520" s="111"/>
      <c r="BJ520" s="111"/>
      <c r="BK520" s="111"/>
      <c r="BL520" s="111"/>
      <c r="BM520" s="111"/>
      <c r="BN520" s="111"/>
      <c r="BO520" s="111"/>
      <c r="BP520" s="111"/>
      <c r="BQ520" s="111"/>
      <c r="BR520" s="111"/>
      <c r="BS520" s="111"/>
      <c r="BT520" s="111"/>
      <c r="BU520" s="111"/>
      <c r="BV520" s="111"/>
      <c r="BW520" s="111"/>
      <c r="BX520" s="111"/>
      <c r="BY520" s="111"/>
      <c r="BZ520" s="111"/>
      <c r="CA520" s="111"/>
      <c r="CB520" s="111"/>
      <c r="CC520" s="111"/>
      <c r="CD520" s="111"/>
      <c r="CE520" s="111"/>
      <c r="CF520" s="111"/>
    </row>
    <row r="521" spans="1:84" s="43" customFormat="1" ht="35.25" customHeight="1" x14ac:dyDescent="0.2">
      <c r="A521" s="10"/>
      <c r="B521" s="10"/>
      <c r="C521" s="10"/>
      <c r="D521" s="19"/>
      <c r="E521" s="87" t="s">
        <v>376</v>
      </c>
      <c r="F521" s="120"/>
      <c r="G521" s="121">
        <v>2400</v>
      </c>
      <c r="H521" s="121"/>
      <c r="I521" s="122" t="str">
        <f t="shared" si="41"/>
        <v xml:space="preserve">       </v>
      </c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111"/>
      <c r="AU521" s="111"/>
      <c r="AV521" s="111"/>
      <c r="AW521" s="111"/>
      <c r="AX521" s="111"/>
      <c r="AY521" s="111"/>
      <c r="AZ521" s="111"/>
      <c r="BA521" s="111"/>
      <c r="BB521" s="111"/>
      <c r="BC521" s="111"/>
      <c r="BD521" s="111"/>
      <c r="BE521" s="111"/>
      <c r="BF521" s="111"/>
      <c r="BG521" s="111"/>
      <c r="BH521" s="111"/>
      <c r="BI521" s="111"/>
      <c r="BJ521" s="111"/>
      <c r="BK521" s="111"/>
      <c r="BL521" s="111"/>
      <c r="BM521" s="111"/>
      <c r="BN521" s="111"/>
      <c r="BO521" s="111"/>
      <c r="BP521" s="111"/>
      <c r="BQ521" s="111"/>
      <c r="BR521" s="111"/>
      <c r="BS521" s="111"/>
      <c r="BT521" s="111"/>
      <c r="BU521" s="111"/>
      <c r="BV521" s="111"/>
      <c r="BW521" s="111"/>
      <c r="BX521" s="111"/>
      <c r="BY521" s="111"/>
      <c r="BZ521" s="111"/>
      <c r="CA521" s="111"/>
      <c r="CB521" s="111"/>
      <c r="CC521" s="111"/>
      <c r="CD521" s="111"/>
      <c r="CE521" s="111"/>
      <c r="CF521" s="111"/>
    </row>
    <row r="522" spans="1:84" s="43" customFormat="1" ht="35.25" customHeight="1" x14ac:dyDescent="0.2">
      <c r="A522" s="10"/>
      <c r="B522" s="10"/>
      <c r="C522" s="10"/>
      <c r="D522" s="19"/>
      <c r="E522" s="15" t="s">
        <v>49</v>
      </c>
      <c r="F522" s="120">
        <f>SUM(F523)</f>
        <v>0</v>
      </c>
      <c r="G522" s="12">
        <f>SUM(G523)</f>
        <v>21150</v>
      </c>
      <c r="H522" s="12">
        <f>SUM(H523)</f>
        <v>14092.22</v>
      </c>
      <c r="I522" s="119">
        <f t="shared" si="41"/>
        <v>0.66629881796690305</v>
      </c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111"/>
      <c r="AZ522" s="111"/>
      <c r="BA522" s="111"/>
      <c r="BB522" s="111"/>
      <c r="BC522" s="111"/>
      <c r="BD522" s="111"/>
      <c r="BE522" s="111"/>
      <c r="BF522" s="111"/>
      <c r="BG522" s="111"/>
      <c r="BH522" s="111"/>
      <c r="BI522" s="111"/>
      <c r="BJ522" s="111"/>
      <c r="BK522" s="111"/>
      <c r="BL522" s="111"/>
      <c r="BM522" s="111"/>
      <c r="BN522" s="111"/>
      <c r="BO522" s="111"/>
      <c r="BP522" s="111"/>
      <c r="BQ522" s="111"/>
      <c r="BR522" s="111"/>
      <c r="BS522" s="111"/>
      <c r="BT522" s="111"/>
      <c r="BU522" s="111"/>
      <c r="BV522" s="111"/>
      <c r="BW522" s="111"/>
      <c r="BX522" s="111"/>
      <c r="BY522" s="111"/>
      <c r="BZ522" s="111"/>
      <c r="CA522" s="111"/>
      <c r="CB522" s="111"/>
      <c r="CC522" s="111"/>
      <c r="CD522" s="111"/>
      <c r="CE522" s="111"/>
      <c r="CF522" s="111"/>
    </row>
    <row r="523" spans="1:84" s="43" customFormat="1" ht="18.75" customHeight="1" x14ac:dyDescent="0.2">
      <c r="A523" s="10"/>
      <c r="B523" s="10"/>
      <c r="C523" s="10"/>
      <c r="D523" s="19"/>
      <c r="E523" s="86" t="s">
        <v>76</v>
      </c>
      <c r="F523" s="120">
        <f>SUM(F524:F525)</f>
        <v>0</v>
      </c>
      <c r="G523" s="12">
        <f>SUM(G524:G525)</f>
        <v>21150</v>
      </c>
      <c r="H523" s="12">
        <f>SUM(H524:H525)</f>
        <v>14092.22</v>
      </c>
      <c r="I523" s="119">
        <f t="shared" si="41"/>
        <v>0.66629881796690305</v>
      </c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  <c r="AW523" s="111"/>
      <c r="AX523" s="111"/>
      <c r="AY523" s="111"/>
      <c r="AZ523" s="111"/>
      <c r="BA523" s="111"/>
      <c r="BB523" s="111"/>
      <c r="BC523" s="111"/>
      <c r="BD523" s="111"/>
      <c r="BE523" s="111"/>
      <c r="BF523" s="111"/>
      <c r="BG523" s="111"/>
      <c r="BH523" s="111"/>
      <c r="BI523" s="111"/>
      <c r="BJ523" s="111"/>
      <c r="BK523" s="111"/>
      <c r="BL523" s="111"/>
      <c r="BM523" s="111"/>
      <c r="BN523" s="111"/>
      <c r="BO523" s="111"/>
      <c r="BP523" s="111"/>
      <c r="BQ523" s="111"/>
      <c r="BR523" s="111"/>
      <c r="BS523" s="111"/>
      <c r="BT523" s="111"/>
      <c r="BU523" s="111"/>
      <c r="BV523" s="111"/>
      <c r="BW523" s="111"/>
      <c r="BX523" s="111"/>
      <c r="BY523" s="111"/>
      <c r="BZ523" s="111"/>
      <c r="CA523" s="111"/>
      <c r="CB523" s="111"/>
      <c r="CC523" s="111"/>
      <c r="CD523" s="111"/>
      <c r="CE523" s="111"/>
      <c r="CF523" s="111"/>
    </row>
    <row r="524" spans="1:84" s="43" customFormat="1" ht="35.25" customHeight="1" x14ac:dyDescent="0.2">
      <c r="A524" s="10"/>
      <c r="B524" s="10"/>
      <c r="C524" s="10"/>
      <c r="D524" s="19"/>
      <c r="E524" s="87" t="s">
        <v>204</v>
      </c>
      <c r="F524" s="120"/>
      <c r="G524" s="121">
        <v>800</v>
      </c>
      <c r="H524" s="121">
        <v>770</v>
      </c>
      <c r="I524" s="122">
        <f t="shared" si="41"/>
        <v>0.96250000000000002</v>
      </c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111"/>
      <c r="AZ524" s="111"/>
      <c r="BA524" s="111"/>
      <c r="BB524" s="111"/>
      <c r="BC524" s="111"/>
      <c r="BD524" s="111"/>
      <c r="BE524" s="111"/>
      <c r="BF524" s="111"/>
      <c r="BG524" s="111"/>
      <c r="BH524" s="111"/>
      <c r="BI524" s="111"/>
      <c r="BJ524" s="111"/>
      <c r="BK524" s="111"/>
      <c r="BL524" s="111"/>
      <c r="BM524" s="111"/>
      <c r="BN524" s="111"/>
      <c r="BO524" s="111"/>
      <c r="BP524" s="111"/>
      <c r="BQ524" s="111"/>
      <c r="BR524" s="111"/>
      <c r="BS524" s="111"/>
      <c r="BT524" s="111"/>
      <c r="BU524" s="111"/>
      <c r="BV524" s="111"/>
      <c r="BW524" s="111"/>
      <c r="BX524" s="111"/>
      <c r="BY524" s="111"/>
      <c r="BZ524" s="111"/>
      <c r="CA524" s="111"/>
      <c r="CB524" s="111"/>
      <c r="CC524" s="111"/>
      <c r="CD524" s="111"/>
      <c r="CE524" s="111"/>
      <c r="CF524" s="111"/>
    </row>
    <row r="525" spans="1:84" s="43" customFormat="1" ht="62.25" customHeight="1" x14ac:dyDescent="0.2">
      <c r="A525" s="10"/>
      <c r="B525" s="10"/>
      <c r="C525" s="10"/>
      <c r="D525" s="19"/>
      <c r="E525" s="87" t="s">
        <v>375</v>
      </c>
      <c r="F525" s="120"/>
      <c r="G525" s="121">
        <v>20350</v>
      </c>
      <c r="H525" s="121">
        <v>13322.22</v>
      </c>
      <c r="I525" s="122">
        <f t="shared" si="41"/>
        <v>0.65465454545454538</v>
      </c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  <c r="AW525" s="111"/>
      <c r="AX525" s="111"/>
      <c r="AY525" s="111"/>
      <c r="AZ525" s="111"/>
      <c r="BA525" s="111"/>
      <c r="BB525" s="111"/>
      <c r="BC525" s="111"/>
      <c r="BD525" s="111"/>
      <c r="BE525" s="111"/>
      <c r="BF525" s="111"/>
      <c r="BG525" s="111"/>
      <c r="BH525" s="111"/>
      <c r="BI525" s="111"/>
      <c r="BJ525" s="111"/>
      <c r="BK525" s="111"/>
      <c r="BL525" s="111"/>
      <c r="BM525" s="111"/>
      <c r="BN525" s="111"/>
      <c r="BO525" s="111"/>
      <c r="BP525" s="111"/>
      <c r="BQ525" s="111"/>
      <c r="BR525" s="111"/>
      <c r="BS525" s="111"/>
      <c r="BT525" s="111"/>
      <c r="BU525" s="111"/>
      <c r="BV525" s="111"/>
      <c r="BW525" s="111"/>
      <c r="BX525" s="111"/>
      <c r="BY525" s="111"/>
      <c r="BZ525" s="111"/>
      <c r="CA525" s="111"/>
      <c r="CB525" s="111"/>
      <c r="CC525" s="111"/>
      <c r="CD525" s="111"/>
      <c r="CE525" s="111"/>
      <c r="CF525" s="111"/>
    </row>
    <row r="526" spans="1:84" s="43" customFormat="1" ht="23.25" customHeight="1" x14ac:dyDescent="0.2">
      <c r="A526" s="10" t="s">
        <v>63</v>
      </c>
      <c r="B526" s="10" t="s">
        <v>42</v>
      </c>
      <c r="C526" s="10" t="s">
        <v>41</v>
      </c>
      <c r="D526" s="19" t="s">
        <v>58</v>
      </c>
      <c r="E526" s="31" t="s">
        <v>123</v>
      </c>
      <c r="F526" s="12">
        <f>SUM(F527,F535)</f>
        <v>0</v>
      </c>
      <c r="G526" s="12">
        <f>SUM(G527,G535)</f>
        <v>31895</v>
      </c>
      <c r="H526" s="12">
        <f>SUM(H527,H535)</f>
        <v>31394</v>
      </c>
      <c r="I526" s="119">
        <f t="shared" si="41"/>
        <v>0.98429220881015833</v>
      </c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1"/>
      <c r="AZ526" s="111"/>
      <c r="BA526" s="111"/>
      <c r="BB526" s="111"/>
      <c r="BC526" s="111"/>
      <c r="BD526" s="111"/>
      <c r="BE526" s="111"/>
      <c r="BF526" s="111"/>
      <c r="BG526" s="111"/>
      <c r="BH526" s="111"/>
      <c r="BI526" s="111"/>
      <c r="BJ526" s="111"/>
      <c r="BK526" s="111"/>
      <c r="BL526" s="111"/>
      <c r="BM526" s="111"/>
      <c r="BN526" s="111"/>
      <c r="BO526" s="111"/>
      <c r="BP526" s="111"/>
      <c r="BQ526" s="111"/>
      <c r="BR526" s="111"/>
      <c r="BS526" s="111"/>
      <c r="BT526" s="111"/>
      <c r="BU526" s="111"/>
      <c r="BV526" s="111"/>
      <c r="BW526" s="111"/>
      <c r="BX526" s="111"/>
      <c r="BY526" s="111"/>
      <c r="BZ526" s="111"/>
      <c r="CA526" s="111"/>
      <c r="CB526" s="111"/>
      <c r="CC526" s="111"/>
      <c r="CD526" s="111"/>
      <c r="CE526" s="111"/>
      <c r="CF526" s="111"/>
    </row>
    <row r="527" spans="1:84" s="42" customFormat="1" ht="20.25" customHeight="1" x14ac:dyDescent="0.2">
      <c r="A527" s="10"/>
      <c r="B527" s="10"/>
      <c r="C527" s="10"/>
      <c r="D527" s="10"/>
      <c r="E527" s="51" t="s">
        <v>38</v>
      </c>
      <c r="F527" s="12">
        <f>SUM(F529,F531,F533)</f>
        <v>0</v>
      </c>
      <c r="G527" s="12">
        <f>SUM(G529,G531,G533)</f>
        <v>28905</v>
      </c>
      <c r="H527" s="12">
        <f>SUM(H529,H531,H533)</f>
        <v>28404</v>
      </c>
      <c r="I527" s="119">
        <f t="shared" si="41"/>
        <v>0.98266735858847953</v>
      </c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  <c r="BI527" s="109"/>
      <c r="BJ527" s="109"/>
      <c r="BK527" s="109"/>
      <c r="BL527" s="109"/>
      <c r="BM527" s="109"/>
      <c r="BN527" s="109"/>
      <c r="BO527" s="109"/>
      <c r="BP527" s="109"/>
      <c r="BQ527" s="109"/>
      <c r="BR527" s="109"/>
      <c r="BS527" s="109"/>
      <c r="BT527" s="109"/>
      <c r="BU527" s="109"/>
      <c r="BV527" s="109"/>
      <c r="BW527" s="109"/>
      <c r="BX527" s="109"/>
      <c r="BY527" s="109"/>
      <c r="BZ527" s="109"/>
      <c r="CA527" s="109"/>
      <c r="CB527" s="109"/>
      <c r="CC527" s="109"/>
      <c r="CD527" s="109"/>
      <c r="CE527" s="109"/>
      <c r="CF527" s="109"/>
    </row>
    <row r="528" spans="1:84" s="43" customFormat="1" x14ac:dyDescent="0.2">
      <c r="A528" s="10"/>
      <c r="B528" s="10"/>
      <c r="C528" s="10"/>
      <c r="D528" s="10"/>
      <c r="E528" s="40" t="s">
        <v>84</v>
      </c>
      <c r="F528" s="140"/>
      <c r="G528" s="141"/>
      <c r="H528" s="141"/>
      <c r="I528" s="122" t="str">
        <f t="shared" si="41"/>
        <v xml:space="preserve">       </v>
      </c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1"/>
      <c r="AZ528" s="111"/>
      <c r="BA528" s="111"/>
      <c r="BB528" s="111"/>
      <c r="BC528" s="111"/>
      <c r="BD528" s="111"/>
      <c r="BE528" s="111"/>
      <c r="BF528" s="111"/>
      <c r="BG528" s="111"/>
      <c r="BH528" s="111"/>
      <c r="BI528" s="111"/>
      <c r="BJ528" s="111"/>
      <c r="BK528" s="111"/>
      <c r="BL528" s="111"/>
      <c r="BM528" s="111"/>
      <c r="BN528" s="111"/>
      <c r="BO528" s="111"/>
      <c r="BP528" s="111"/>
      <c r="BQ528" s="111"/>
      <c r="BR528" s="111"/>
      <c r="BS528" s="111"/>
      <c r="BT528" s="111"/>
      <c r="BU528" s="111"/>
      <c r="BV528" s="111"/>
      <c r="BW528" s="111"/>
      <c r="BX528" s="111"/>
      <c r="BY528" s="111"/>
      <c r="BZ528" s="111"/>
      <c r="CA528" s="111"/>
      <c r="CB528" s="111"/>
      <c r="CC528" s="111"/>
      <c r="CD528" s="111"/>
      <c r="CE528" s="111"/>
      <c r="CF528" s="111"/>
    </row>
    <row r="529" spans="1:84" s="43" customFormat="1" ht="21" customHeight="1" x14ac:dyDescent="0.2">
      <c r="A529" s="10"/>
      <c r="B529" s="10"/>
      <c r="C529" s="10"/>
      <c r="D529" s="10"/>
      <c r="E529" s="86" t="s">
        <v>76</v>
      </c>
      <c r="F529" s="140">
        <f>SUM(F530)</f>
        <v>0</v>
      </c>
      <c r="G529" s="142">
        <f>SUM(G530)</f>
        <v>546</v>
      </c>
      <c r="H529" s="142">
        <f>SUM(H530)</f>
        <v>346</v>
      </c>
      <c r="I529" s="119">
        <f t="shared" si="41"/>
        <v>0.63369963369963367</v>
      </c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  <c r="AW529" s="111"/>
      <c r="AX529" s="111"/>
      <c r="AY529" s="111"/>
      <c r="AZ529" s="111"/>
      <c r="BA529" s="111"/>
      <c r="BB529" s="111"/>
      <c r="BC529" s="111"/>
      <c r="BD529" s="111"/>
      <c r="BE529" s="111"/>
      <c r="BF529" s="111"/>
      <c r="BG529" s="111"/>
      <c r="BH529" s="111"/>
      <c r="BI529" s="111"/>
      <c r="BJ529" s="111"/>
      <c r="BK529" s="111"/>
      <c r="BL529" s="111"/>
      <c r="BM529" s="111"/>
      <c r="BN529" s="111"/>
      <c r="BO529" s="111"/>
      <c r="BP529" s="111"/>
      <c r="BQ529" s="111"/>
      <c r="BR529" s="111"/>
      <c r="BS529" s="111"/>
      <c r="BT529" s="111"/>
      <c r="BU529" s="111"/>
      <c r="BV529" s="111"/>
      <c r="BW529" s="111"/>
      <c r="BX529" s="111"/>
      <c r="BY529" s="111"/>
      <c r="BZ529" s="111"/>
      <c r="CA529" s="111"/>
      <c r="CB529" s="111"/>
      <c r="CC529" s="111"/>
      <c r="CD529" s="111"/>
      <c r="CE529" s="111"/>
      <c r="CF529" s="111"/>
    </row>
    <row r="530" spans="1:84" s="43" customFormat="1" ht="28.5" customHeight="1" x14ac:dyDescent="0.2">
      <c r="A530" s="10"/>
      <c r="B530" s="10"/>
      <c r="C530" s="10"/>
      <c r="D530" s="10"/>
      <c r="E530" s="87" t="s">
        <v>377</v>
      </c>
      <c r="F530" s="140"/>
      <c r="G530" s="140">
        <v>546</v>
      </c>
      <c r="H530" s="140">
        <v>346</v>
      </c>
      <c r="I530" s="122">
        <f t="shared" si="41"/>
        <v>0.63369963369963367</v>
      </c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111"/>
      <c r="AZ530" s="111"/>
      <c r="BA530" s="111"/>
      <c r="BB530" s="111"/>
      <c r="BC530" s="111"/>
      <c r="BD530" s="111"/>
      <c r="BE530" s="111"/>
      <c r="BF530" s="111"/>
      <c r="BG530" s="111"/>
      <c r="BH530" s="111"/>
      <c r="BI530" s="111"/>
      <c r="BJ530" s="111"/>
      <c r="BK530" s="111"/>
      <c r="BL530" s="111"/>
      <c r="BM530" s="111"/>
      <c r="BN530" s="111"/>
      <c r="BO530" s="111"/>
      <c r="BP530" s="111"/>
      <c r="BQ530" s="111"/>
      <c r="BR530" s="111"/>
      <c r="BS530" s="111"/>
      <c r="BT530" s="111"/>
      <c r="BU530" s="111"/>
      <c r="BV530" s="111"/>
      <c r="BW530" s="111"/>
      <c r="BX530" s="111"/>
      <c r="BY530" s="111"/>
      <c r="BZ530" s="111"/>
      <c r="CA530" s="111"/>
      <c r="CB530" s="111"/>
      <c r="CC530" s="111"/>
      <c r="CD530" s="111"/>
      <c r="CE530" s="111"/>
      <c r="CF530" s="111"/>
    </row>
    <row r="531" spans="1:84" s="43" customFormat="1" ht="27" customHeight="1" x14ac:dyDescent="0.2">
      <c r="A531" s="10"/>
      <c r="B531" s="10"/>
      <c r="C531" s="10"/>
      <c r="D531" s="10"/>
      <c r="E531" s="86" t="s">
        <v>89</v>
      </c>
      <c r="F531" s="140">
        <f>SUM(F532)</f>
        <v>0</v>
      </c>
      <c r="G531" s="142">
        <f>SUM(G532)</f>
        <v>27394</v>
      </c>
      <c r="H531" s="142">
        <f>SUM(H532)</f>
        <v>27178</v>
      </c>
      <c r="I531" s="119">
        <f t="shared" si="41"/>
        <v>0.99211506169234143</v>
      </c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  <c r="AW531" s="111"/>
      <c r="AX531" s="111"/>
      <c r="AY531" s="111"/>
      <c r="AZ531" s="111"/>
      <c r="BA531" s="111"/>
      <c r="BB531" s="111"/>
      <c r="BC531" s="111"/>
      <c r="BD531" s="111"/>
      <c r="BE531" s="111"/>
      <c r="BF531" s="111"/>
      <c r="BG531" s="111"/>
      <c r="BH531" s="111"/>
      <c r="BI531" s="111"/>
      <c r="BJ531" s="111"/>
      <c r="BK531" s="111"/>
      <c r="BL531" s="111"/>
      <c r="BM531" s="111"/>
      <c r="BN531" s="111"/>
      <c r="BO531" s="111"/>
      <c r="BP531" s="111"/>
      <c r="BQ531" s="111"/>
      <c r="BR531" s="111"/>
      <c r="BS531" s="111"/>
      <c r="BT531" s="111"/>
      <c r="BU531" s="111"/>
      <c r="BV531" s="111"/>
      <c r="BW531" s="111"/>
      <c r="BX531" s="111"/>
      <c r="BY531" s="111"/>
      <c r="BZ531" s="111"/>
      <c r="CA531" s="111"/>
      <c r="CB531" s="111"/>
      <c r="CC531" s="111"/>
      <c r="CD531" s="111"/>
      <c r="CE531" s="111"/>
      <c r="CF531" s="111"/>
    </row>
    <row r="532" spans="1:84" s="43" customFormat="1" ht="24.75" customHeight="1" x14ac:dyDescent="0.2">
      <c r="A532" s="10"/>
      <c r="B532" s="10"/>
      <c r="C532" s="10"/>
      <c r="D532" s="10"/>
      <c r="E532" s="87" t="s">
        <v>378</v>
      </c>
      <c r="F532" s="140"/>
      <c r="G532" s="140">
        <v>27394</v>
      </c>
      <c r="H532" s="140">
        <v>27178</v>
      </c>
      <c r="I532" s="122">
        <f t="shared" si="41"/>
        <v>0.99211506169234143</v>
      </c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1"/>
      <c r="AZ532" s="111"/>
      <c r="BA532" s="111"/>
      <c r="BB532" s="111"/>
      <c r="BC532" s="111"/>
      <c r="BD532" s="111"/>
      <c r="BE532" s="111"/>
      <c r="BF532" s="111"/>
      <c r="BG532" s="111"/>
      <c r="BH532" s="111"/>
      <c r="BI532" s="111"/>
      <c r="BJ532" s="111"/>
      <c r="BK532" s="111"/>
      <c r="BL532" s="111"/>
      <c r="BM532" s="111"/>
      <c r="BN532" s="111"/>
      <c r="BO532" s="111"/>
      <c r="BP532" s="111"/>
      <c r="BQ532" s="111"/>
      <c r="BR532" s="111"/>
      <c r="BS532" s="111"/>
      <c r="BT532" s="111"/>
      <c r="BU532" s="111"/>
      <c r="BV532" s="111"/>
      <c r="BW532" s="111"/>
      <c r="BX532" s="111"/>
      <c r="BY532" s="111"/>
      <c r="BZ532" s="111"/>
      <c r="CA532" s="111"/>
      <c r="CB532" s="111"/>
      <c r="CC532" s="111"/>
      <c r="CD532" s="111"/>
      <c r="CE532" s="111"/>
      <c r="CF532" s="111"/>
    </row>
    <row r="533" spans="1:84" s="43" customFormat="1" ht="21.75" customHeight="1" x14ac:dyDescent="0.2">
      <c r="A533" s="10"/>
      <c r="B533" s="10"/>
      <c r="C533" s="10"/>
      <c r="D533" s="10"/>
      <c r="E533" s="86" t="s">
        <v>78</v>
      </c>
      <c r="F533" s="140">
        <f>SUM(F534)</f>
        <v>0</v>
      </c>
      <c r="G533" s="142">
        <f>SUM(G534)</f>
        <v>965</v>
      </c>
      <c r="H533" s="142">
        <f>SUM(H534)</f>
        <v>880</v>
      </c>
      <c r="I533" s="119">
        <f t="shared" si="41"/>
        <v>0.91191709844559588</v>
      </c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  <c r="AV533" s="111"/>
      <c r="AW533" s="111"/>
      <c r="AX533" s="111"/>
      <c r="AY533" s="111"/>
      <c r="AZ533" s="111"/>
      <c r="BA533" s="111"/>
      <c r="BB533" s="111"/>
      <c r="BC533" s="111"/>
      <c r="BD533" s="111"/>
      <c r="BE533" s="111"/>
      <c r="BF533" s="111"/>
      <c r="BG533" s="111"/>
      <c r="BH533" s="111"/>
      <c r="BI533" s="111"/>
      <c r="BJ533" s="111"/>
      <c r="BK533" s="111"/>
      <c r="BL533" s="111"/>
      <c r="BM533" s="111"/>
      <c r="BN533" s="111"/>
      <c r="BO533" s="111"/>
      <c r="BP533" s="111"/>
      <c r="BQ533" s="111"/>
      <c r="BR533" s="111"/>
      <c r="BS533" s="111"/>
      <c r="BT533" s="111"/>
      <c r="BU533" s="111"/>
      <c r="BV533" s="111"/>
      <c r="BW533" s="111"/>
      <c r="BX533" s="111"/>
      <c r="BY533" s="111"/>
      <c r="BZ533" s="111"/>
      <c r="CA533" s="111"/>
      <c r="CB533" s="111"/>
      <c r="CC533" s="111"/>
      <c r="CD533" s="111"/>
      <c r="CE533" s="111"/>
      <c r="CF533" s="111"/>
    </row>
    <row r="534" spans="1:84" s="43" customFormat="1" ht="27" x14ac:dyDescent="0.2">
      <c r="A534" s="10"/>
      <c r="B534" s="10"/>
      <c r="C534" s="10"/>
      <c r="D534" s="10"/>
      <c r="E534" s="87" t="s">
        <v>379</v>
      </c>
      <c r="F534" s="140"/>
      <c r="G534" s="141">
        <v>965</v>
      </c>
      <c r="H534" s="141">
        <v>880</v>
      </c>
      <c r="I534" s="122">
        <f t="shared" si="41"/>
        <v>0.91191709844559588</v>
      </c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111"/>
      <c r="AZ534" s="111"/>
      <c r="BA534" s="111"/>
      <c r="BB534" s="111"/>
      <c r="BC534" s="111"/>
      <c r="BD534" s="111"/>
      <c r="BE534" s="111"/>
      <c r="BF534" s="111"/>
      <c r="BG534" s="111"/>
      <c r="BH534" s="111"/>
      <c r="BI534" s="111"/>
      <c r="BJ534" s="111"/>
      <c r="BK534" s="111"/>
      <c r="BL534" s="111"/>
      <c r="BM534" s="111"/>
      <c r="BN534" s="111"/>
      <c r="BO534" s="111"/>
      <c r="BP534" s="111"/>
      <c r="BQ534" s="111"/>
      <c r="BR534" s="111"/>
      <c r="BS534" s="111"/>
      <c r="BT534" s="111"/>
      <c r="BU534" s="111"/>
      <c r="BV534" s="111"/>
      <c r="BW534" s="111"/>
      <c r="BX534" s="111"/>
      <c r="BY534" s="111"/>
      <c r="BZ534" s="111"/>
      <c r="CA534" s="111"/>
      <c r="CB534" s="111"/>
      <c r="CC534" s="111"/>
      <c r="CD534" s="111"/>
      <c r="CE534" s="111"/>
      <c r="CF534" s="111"/>
    </row>
    <row r="535" spans="1:84" s="43" customFormat="1" ht="31.5" customHeight="1" x14ac:dyDescent="0.2">
      <c r="A535" s="10"/>
      <c r="B535" s="10"/>
      <c r="C535" s="10"/>
      <c r="D535" s="10"/>
      <c r="E535" s="15" t="s">
        <v>49</v>
      </c>
      <c r="F535" s="140">
        <f t="shared" ref="F535:H536" si="42">SUM(F536)</f>
        <v>0</v>
      </c>
      <c r="G535" s="142">
        <f t="shared" si="42"/>
        <v>2990</v>
      </c>
      <c r="H535" s="142">
        <f t="shared" si="42"/>
        <v>2990</v>
      </c>
      <c r="I535" s="119">
        <f t="shared" si="41"/>
        <v>1</v>
      </c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111"/>
      <c r="AU535" s="111"/>
      <c r="AV535" s="111"/>
      <c r="AW535" s="111"/>
      <c r="AX535" s="111"/>
      <c r="AY535" s="111"/>
      <c r="AZ535" s="111"/>
      <c r="BA535" s="111"/>
      <c r="BB535" s="111"/>
      <c r="BC535" s="111"/>
      <c r="BD535" s="111"/>
      <c r="BE535" s="111"/>
      <c r="BF535" s="111"/>
      <c r="BG535" s="111"/>
      <c r="BH535" s="111"/>
      <c r="BI535" s="111"/>
      <c r="BJ535" s="111"/>
      <c r="BK535" s="111"/>
      <c r="BL535" s="111"/>
      <c r="BM535" s="111"/>
      <c r="BN535" s="111"/>
      <c r="BO535" s="111"/>
      <c r="BP535" s="111"/>
      <c r="BQ535" s="111"/>
      <c r="BR535" s="111"/>
      <c r="BS535" s="111"/>
      <c r="BT535" s="111"/>
      <c r="BU535" s="111"/>
      <c r="BV535" s="111"/>
      <c r="BW535" s="111"/>
      <c r="BX535" s="111"/>
      <c r="BY535" s="111"/>
      <c r="BZ535" s="111"/>
      <c r="CA535" s="111"/>
      <c r="CB535" s="111"/>
      <c r="CC535" s="111"/>
      <c r="CD535" s="111"/>
      <c r="CE535" s="111"/>
      <c r="CF535" s="111"/>
    </row>
    <row r="536" spans="1:84" s="43" customFormat="1" ht="23.25" customHeight="1" x14ac:dyDescent="0.2">
      <c r="A536" s="10"/>
      <c r="B536" s="10"/>
      <c r="C536" s="10"/>
      <c r="D536" s="10"/>
      <c r="E536" s="86" t="s">
        <v>76</v>
      </c>
      <c r="F536" s="140">
        <f t="shared" si="42"/>
        <v>0</v>
      </c>
      <c r="G536" s="142">
        <f t="shared" si="42"/>
        <v>2990</v>
      </c>
      <c r="H536" s="142">
        <f t="shared" si="42"/>
        <v>2990</v>
      </c>
      <c r="I536" s="119">
        <f t="shared" si="41"/>
        <v>1</v>
      </c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  <c r="AV536" s="111"/>
      <c r="AW536" s="111"/>
      <c r="AX536" s="111"/>
      <c r="AY536" s="111"/>
      <c r="AZ536" s="111"/>
      <c r="BA536" s="111"/>
      <c r="BB536" s="111"/>
      <c r="BC536" s="111"/>
      <c r="BD536" s="111"/>
      <c r="BE536" s="111"/>
      <c r="BF536" s="111"/>
      <c r="BG536" s="111"/>
      <c r="BH536" s="111"/>
      <c r="BI536" s="111"/>
      <c r="BJ536" s="111"/>
      <c r="BK536" s="111"/>
      <c r="BL536" s="111"/>
      <c r="BM536" s="111"/>
      <c r="BN536" s="111"/>
      <c r="BO536" s="111"/>
      <c r="BP536" s="111"/>
      <c r="BQ536" s="111"/>
      <c r="BR536" s="111"/>
      <c r="BS536" s="111"/>
      <c r="BT536" s="111"/>
      <c r="BU536" s="111"/>
      <c r="BV536" s="111"/>
      <c r="BW536" s="111"/>
      <c r="BX536" s="111"/>
      <c r="BY536" s="111"/>
      <c r="BZ536" s="111"/>
      <c r="CA536" s="111"/>
      <c r="CB536" s="111"/>
      <c r="CC536" s="111"/>
      <c r="CD536" s="111"/>
      <c r="CE536" s="111"/>
      <c r="CF536" s="111"/>
    </row>
    <row r="537" spans="1:84" s="43" customFormat="1" ht="33" customHeight="1" x14ac:dyDescent="0.2">
      <c r="A537" s="10"/>
      <c r="B537" s="10"/>
      <c r="C537" s="10"/>
      <c r="D537" s="10"/>
      <c r="E537" s="87" t="s">
        <v>377</v>
      </c>
      <c r="F537" s="140"/>
      <c r="G537" s="141">
        <v>2990</v>
      </c>
      <c r="H537" s="141">
        <v>2990</v>
      </c>
      <c r="I537" s="122">
        <f t="shared" si="41"/>
        <v>1</v>
      </c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111"/>
      <c r="AU537" s="111"/>
      <c r="AV537" s="111"/>
      <c r="AW537" s="111"/>
      <c r="AX537" s="111"/>
      <c r="AY537" s="111"/>
      <c r="AZ537" s="111"/>
      <c r="BA537" s="111"/>
      <c r="BB537" s="111"/>
      <c r="BC537" s="111"/>
      <c r="BD537" s="111"/>
      <c r="BE537" s="111"/>
      <c r="BF537" s="111"/>
      <c r="BG537" s="111"/>
      <c r="BH537" s="111"/>
      <c r="BI537" s="111"/>
      <c r="BJ537" s="111"/>
      <c r="BK537" s="111"/>
      <c r="BL537" s="111"/>
      <c r="BM537" s="111"/>
      <c r="BN537" s="111"/>
      <c r="BO537" s="111"/>
      <c r="BP537" s="111"/>
      <c r="BQ537" s="111"/>
      <c r="BR537" s="111"/>
      <c r="BS537" s="111"/>
      <c r="BT537" s="111"/>
      <c r="BU537" s="111"/>
      <c r="BV537" s="111"/>
      <c r="BW537" s="111"/>
      <c r="BX537" s="111"/>
      <c r="BY537" s="111"/>
      <c r="BZ537" s="111"/>
      <c r="CA537" s="111"/>
      <c r="CB537" s="111"/>
      <c r="CC537" s="111"/>
      <c r="CD537" s="111"/>
      <c r="CE537" s="111"/>
      <c r="CF537" s="111"/>
    </row>
    <row r="538" spans="1:84" s="43" customFormat="1" ht="21.75" customHeight="1" x14ac:dyDescent="0.2">
      <c r="A538" s="10" t="s">
        <v>63</v>
      </c>
      <c r="B538" s="10" t="s">
        <v>42</v>
      </c>
      <c r="C538" s="10" t="s">
        <v>41</v>
      </c>
      <c r="D538" s="10" t="s">
        <v>42</v>
      </c>
      <c r="E538" s="31" t="s">
        <v>93</v>
      </c>
      <c r="F538" s="12">
        <f>SUM(F539,F547)</f>
        <v>345620.8</v>
      </c>
      <c r="G538" s="12">
        <f>SUM(G539,G547)</f>
        <v>275848</v>
      </c>
      <c r="H538" s="12">
        <f>SUM(H539,H547)</f>
        <v>261620.68</v>
      </c>
      <c r="I538" s="119">
        <f t="shared" si="41"/>
        <v>0.94842333459006412</v>
      </c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111"/>
      <c r="AU538" s="111"/>
      <c r="AV538" s="111"/>
      <c r="AW538" s="111"/>
      <c r="AX538" s="111"/>
      <c r="AY538" s="111"/>
      <c r="AZ538" s="111"/>
      <c r="BA538" s="111"/>
      <c r="BB538" s="111"/>
      <c r="BC538" s="111"/>
      <c r="BD538" s="111"/>
      <c r="BE538" s="111"/>
      <c r="BF538" s="111"/>
      <c r="BG538" s="111"/>
      <c r="BH538" s="111"/>
      <c r="BI538" s="111"/>
      <c r="BJ538" s="111"/>
      <c r="BK538" s="111"/>
      <c r="BL538" s="111"/>
      <c r="BM538" s="111"/>
      <c r="BN538" s="111"/>
      <c r="BO538" s="111"/>
      <c r="BP538" s="111"/>
      <c r="BQ538" s="111"/>
      <c r="BR538" s="111"/>
      <c r="BS538" s="111"/>
      <c r="BT538" s="111"/>
      <c r="BU538" s="111"/>
      <c r="BV538" s="111"/>
      <c r="BW538" s="111"/>
      <c r="BX538" s="111"/>
      <c r="BY538" s="111"/>
      <c r="BZ538" s="111"/>
      <c r="CA538" s="111"/>
      <c r="CB538" s="111"/>
      <c r="CC538" s="111"/>
      <c r="CD538" s="111"/>
      <c r="CE538" s="111"/>
      <c r="CF538" s="111"/>
    </row>
    <row r="539" spans="1:84" s="42" customFormat="1" ht="24" customHeight="1" x14ac:dyDescent="0.2">
      <c r="A539" s="12"/>
      <c r="B539" s="12"/>
      <c r="C539" s="12"/>
      <c r="D539" s="12"/>
      <c r="E539" s="51" t="s">
        <v>38</v>
      </c>
      <c r="F539" s="12">
        <f>SUM(F541,F543,F545)</f>
        <v>345020.8</v>
      </c>
      <c r="G539" s="12">
        <f>SUM(G541,G543,G545)</f>
        <v>250428</v>
      </c>
      <c r="H539" s="12">
        <f>SUM(H541,H543,H545)</f>
        <v>247839.88</v>
      </c>
      <c r="I539" s="119">
        <f t="shared" si="41"/>
        <v>0.98966521315507849</v>
      </c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  <c r="BI539" s="109"/>
      <c r="BJ539" s="109"/>
      <c r="BK539" s="109"/>
      <c r="BL539" s="109"/>
      <c r="BM539" s="109"/>
      <c r="BN539" s="109"/>
      <c r="BO539" s="109"/>
      <c r="BP539" s="109"/>
      <c r="BQ539" s="109"/>
      <c r="BR539" s="109"/>
      <c r="BS539" s="109"/>
      <c r="BT539" s="109"/>
      <c r="BU539" s="109"/>
      <c r="BV539" s="109"/>
      <c r="BW539" s="109"/>
      <c r="BX539" s="109"/>
      <c r="BY539" s="109"/>
      <c r="BZ539" s="109"/>
      <c r="CA539" s="109"/>
      <c r="CB539" s="109"/>
      <c r="CC539" s="109"/>
      <c r="CD539" s="109"/>
      <c r="CE539" s="109"/>
      <c r="CF539" s="109"/>
    </row>
    <row r="540" spans="1:84" s="43" customFormat="1" x14ac:dyDescent="0.2">
      <c r="A540" s="10"/>
      <c r="B540" s="10"/>
      <c r="C540" s="10"/>
      <c r="D540" s="10"/>
      <c r="E540" s="13" t="s">
        <v>69</v>
      </c>
      <c r="F540" s="120"/>
      <c r="G540" s="121"/>
      <c r="H540" s="121"/>
      <c r="I540" s="122" t="str">
        <f t="shared" si="41"/>
        <v xml:space="preserve">       </v>
      </c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111"/>
      <c r="AU540" s="111"/>
      <c r="AV540" s="111"/>
      <c r="AW540" s="111"/>
      <c r="AX540" s="111"/>
      <c r="AY540" s="111"/>
      <c r="AZ540" s="111"/>
      <c r="BA540" s="111"/>
      <c r="BB540" s="111"/>
      <c r="BC540" s="111"/>
      <c r="BD540" s="111"/>
      <c r="BE540" s="111"/>
      <c r="BF540" s="111"/>
      <c r="BG540" s="111"/>
      <c r="BH540" s="111"/>
      <c r="BI540" s="111"/>
      <c r="BJ540" s="111"/>
      <c r="BK540" s="111"/>
      <c r="BL540" s="111"/>
      <c r="BM540" s="111"/>
      <c r="BN540" s="111"/>
      <c r="BO540" s="111"/>
      <c r="BP540" s="111"/>
      <c r="BQ540" s="111"/>
      <c r="BR540" s="111"/>
      <c r="BS540" s="111"/>
      <c r="BT540" s="111"/>
      <c r="BU540" s="111"/>
      <c r="BV540" s="111"/>
      <c r="BW540" s="111"/>
      <c r="BX540" s="111"/>
      <c r="BY540" s="111"/>
      <c r="BZ540" s="111"/>
      <c r="CA540" s="111"/>
      <c r="CB540" s="111"/>
      <c r="CC540" s="111"/>
      <c r="CD540" s="111"/>
      <c r="CE540" s="111"/>
      <c r="CF540" s="111"/>
    </row>
    <row r="541" spans="1:84" s="43" customFormat="1" ht="27" customHeight="1" x14ac:dyDescent="0.2">
      <c r="A541" s="10"/>
      <c r="B541" s="10"/>
      <c r="C541" s="10"/>
      <c r="D541" s="10"/>
      <c r="E541" s="86" t="s">
        <v>73</v>
      </c>
      <c r="F541" s="12">
        <f>SUM(F542)</f>
        <v>51400</v>
      </c>
      <c r="G541" s="12">
        <f>SUM(G542)</f>
        <v>51400</v>
      </c>
      <c r="H541" s="12">
        <f>SUM(H542)</f>
        <v>48815.78</v>
      </c>
      <c r="I541" s="119">
        <f t="shared" si="41"/>
        <v>0.94972334630350197</v>
      </c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111"/>
      <c r="AQ541" s="111"/>
      <c r="AR541" s="111"/>
      <c r="AS541" s="111"/>
      <c r="AT541" s="111"/>
      <c r="AU541" s="111"/>
      <c r="AV541" s="111"/>
      <c r="AW541" s="111"/>
      <c r="AX541" s="111"/>
      <c r="AY541" s="111"/>
      <c r="AZ541" s="111"/>
      <c r="BA541" s="111"/>
      <c r="BB541" s="111"/>
      <c r="BC541" s="111"/>
      <c r="BD541" s="111"/>
      <c r="BE541" s="111"/>
      <c r="BF541" s="111"/>
      <c r="BG541" s="111"/>
      <c r="BH541" s="111"/>
      <c r="BI541" s="111"/>
      <c r="BJ541" s="111"/>
      <c r="BK541" s="111"/>
      <c r="BL541" s="111"/>
      <c r="BM541" s="111"/>
      <c r="BN541" s="111"/>
      <c r="BO541" s="111"/>
      <c r="BP541" s="111"/>
      <c r="BQ541" s="111"/>
      <c r="BR541" s="111"/>
      <c r="BS541" s="111"/>
      <c r="BT541" s="111"/>
      <c r="BU541" s="111"/>
      <c r="BV541" s="111"/>
      <c r="BW541" s="111"/>
      <c r="BX541" s="111"/>
      <c r="BY541" s="111"/>
      <c r="BZ541" s="111"/>
      <c r="CA541" s="111"/>
      <c r="CB541" s="111"/>
      <c r="CC541" s="111"/>
      <c r="CD541" s="111"/>
      <c r="CE541" s="111"/>
      <c r="CF541" s="111"/>
    </row>
    <row r="542" spans="1:84" s="43" customFormat="1" ht="50.25" customHeight="1" x14ac:dyDescent="0.2">
      <c r="A542" s="10"/>
      <c r="B542" s="10"/>
      <c r="C542" s="10"/>
      <c r="D542" s="10"/>
      <c r="E542" s="87" t="s">
        <v>2</v>
      </c>
      <c r="F542" s="120">
        <v>51400</v>
      </c>
      <c r="G542" s="120">
        <v>51400</v>
      </c>
      <c r="H542" s="121">
        <v>48815.78</v>
      </c>
      <c r="I542" s="122">
        <f t="shared" si="41"/>
        <v>0.94972334630350197</v>
      </c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111"/>
      <c r="AU542" s="111"/>
      <c r="AV542" s="111"/>
      <c r="AW542" s="111"/>
      <c r="AX542" s="111"/>
      <c r="AY542" s="111"/>
      <c r="AZ542" s="111"/>
      <c r="BA542" s="111"/>
      <c r="BB542" s="111"/>
      <c r="BC542" s="111"/>
      <c r="BD542" s="111"/>
      <c r="BE542" s="111"/>
      <c r="BF542" s="111"/>
      <c r="BG542" s="111"/>
      <c r="BH542" s="111"/>
      <c r="BI542" s="111"/>
      <c r="BJ542" s="111"/>
      <c r="BK542" s="111"/>
      <c r="BL542" s="111"/>
      <c r="BM542" s="111"/>
      <c r="BN542" s="111"/>
      <c r="BO542" s="111"/>
      <c r="BP542" s="111"/>
      <c r="BQ542" s="111"/>
      <c r="BR542" s="111"/>
      <c r="BS542" s="111"/>
      <c r="BT542" s="111"/>
      <c r="BU542" s="111"/>
      <c r="BV542" s="111"/>
      <c r="BW542" s="111"/>
      <c r="BX542" s="111"/>
      <c r="BY542" s="111"/>
      <c r="BZ542" s="111"/>
      <c r="CA542" s="111"/>
      <c r="CB542" s="111"/>
      <c r="CC542" s="111"/>
      <c r="CD542" s="111"/>
      <c r="CE542" s="111"/>
      <c r="CF542" s="111"/>
    </row>
    <row r="543" spans="1:84" s="43" customFormat="1" ht="22.5" customHeight="1" x14ac:dyDescent="0.2">
      <c r="A543" s="10"/>
      <c r="B543" s="10"/>
      <c r="C543" s="10"/>
      <c r="D543" s="10"/>
      <c r="E543" s="86" t="s">
        <v>88</v>
      </c>
      <c r="F543" s="12">
        <f>SUM(F544)</f>
        <v>140620.79999999999</v>
      </c>
      <c r="G543" s="12">
        <f>SUM(G544)</f>
        <v>66028</v>
      </c>
      <c r="H543" s="12">
        <f>SUM(H544)</f>
        <v>66024.100000000006</v>
      </c>
      <c r="I543" s="119">
        <f t="shared" si="41"/>
        <v>0.99994093414914897</v>
      </c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111"/>
      <c r="AU543" s="111"/>
      <c r="AV543" s="111"/>
      <c r="AW543" s="111"/>
      <c r="AX543" s="111"/>
      <c r="AY543" s="111"/>
      <c r="AZ543" s="111"/>
      <c r="BA543" s="111"/>
      <c r="BB543" s="111"/>
      <c r="BC543" s="111"/>
      <c r="BD543" s="111"/>
      <c r="BE543" s="111"/>
      <c r="BF543" s="111"/>
      <c r="BG543" s="111"/>
      <c r="BH543" s="111"/>
      <c r="BI543" s="111"/>
      <c r="BJ543" s="111"/>
      <c r="BK543" s="111"/>
      <c r="BL543" s="111"/>
      <c r="BM543" s="111"/>
      <c r="BN543" s="111"/>
      <c r="BO543" s="111"/>
      <c r="BP543" s="111"/>
      <c r="BQ543" s="111"/>
      <c r="BR543" s="111"/>
      <c r="BS543" s="111"/>
      <c r="BT543" s="111"/>
      <c r="BU543" s="111"/>
      <c r="BV543" s="111"/>
      <c r="BW543" s="111"/>
      <c r="BX543" s="111"/>
      <c r="BY543" s="111"/>
      <c r="BZ543" s="111"/>
      <c r="CA543" s="111"/>
      <c r="CB543" s="111"/>
      <c r="CC543" s="111"/>
      <c r="CD543" s="111"/>
      <c r="CE543" s="111"/>
      <c r="CF543" s="111"/>
    </row>
    <row r="544" spans="1:84" s="43" customFormat="1" ht="30.75" customHeight="1" x14ac:dyDescent="0.2">
      <c r="A544" s="10"/>
      <c r="B544" s="10"/>
      <c r="C544" s="10"/>
      <c r="D544" s="10"/>
      <c r="E544" s="87" t="s">
        <v>3</v>
      </c>
      <c r="F544" s="120">
        <v>140620.79999999999</v>
      </c>
      <c r="G544" s="121">
        <v>66028</v>
      </c>
      <c r="H544" s="121">
        <v>66024.100000000006</v>
      </c>
      <c r="I544" s="122">
        <f t="shared" si="41"/>
        <v>0.99994093414914897</v>
      </c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  <c r="AW544" s="111"/>
      <c r="AX544" s="111"/>
      <c r="AY544" s="111"/>
      <c r="AZ544" s="111"/>
      <c r="BA544" s="111"/>
      <c r="BB544" s="111"/>
      <c r="BC544" s="111"/>
      <c r="BD544" s="111"/>
      <c r="BE544" s="111"/>
      <c r="BF544" s="111"/>
      <c r="BG544" s="111"/>
      <c r="BH544" s="111"/>
      <c r="BI544" s="111"/>
      <c r="BJ544" s="111"/>
      <c r="BK544" s="111"/>
      <c r="BL544" s="111"/>
      <c r="BM544" s="111"/>
      <c r="BN544" s="111"/>
      <c r="BO544" s="111"/>
      <c r="BP544" s="111"/>
      <c r="BQ544" s="111"/>
      <c r="BR544" s="111"/>
      <c r="BS544" s="111"/>
      <c r="BT544" s="111"/>
      <c r="BU544" s="111"/>
      <c r="BV544" s="111"/>
      <c r="BW544" s="111"/>
      <c r="BX544" s="111"/>
      <c r="BY544" s="111"/>
      <c r="BZ544" s="111"/>
      <c r="CA544" s="111"/>
      <c r="CB544" s="111"/>
      <c r="CC544" s="111"/>
      <c r="CD544" s="111"/>
      <c r="CE544" s="111"/>
      <c r="CF544" s="111"/>
    </row>
    <row r="545" spans="1:84" s="43" customFormat="1" ht="25.5" customHeight="1" x14ac:dyDescent="0.2">
      <c r="A545" s="10"/>
      <c r="B545" s="10"/>
      <c r="C545" s="10"/>
      <c r="D545" s="10"/>
      <c r="E545" s="86" t="s">
        <v>77</v>
      </c>
      <c r="F545" s="12">
        <f>SUM(F546)</f>
        <v>153000</v>
      </c>
      <c r="G545" s="12">
        <f>SUM(G546)</f>
        <v>133000</v>
      </c>
      <c r="H545" s="12">
        <f>SUM(H546)</f>
        <v>133000</v>
      </c>
      <c r="I545" s="119">
        <f t="shared" si="41"/>
        <v>1</v>
      </c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111"/>
      <c r="AQ545" s="111"/>
      <c r="AR545" s="111"/>
      <c r="AS545" s="111"/>
      <c r="AT545" s="111"/>
      <c r="AU545" s="111"/>
      <c r="AV545" s="111"/>
      <c r="AW545" s="111"/>
      <c r="AX545" s="111"/>
      <c r="AY545" s="111"/>
      <c r="AZ545" s="111"/>
      <c r="BA545" s="111"/>
      <c r="BB545" s="111"/>
      <c r="BC545" s="111"/>
      <c r="BD545" s="111"/>
      <c r="BE545" s="111"/>
      <c r="BF545" s="111"/>
      <c r="BG545" s="111"/>
      <c r="BH545" s="111"/>
      <c r="BI545" s="111"/>
      <c r="BJ545" s="111"/>
      <c r="BK545" s="111"/>
      <c r="BL545" s="111"/>
      <c r="BM545" s="111"/>
      <c r="BN545" s="111"/>
      <c r="BO545" s="111"/>
      <c r="BP545" s="111"/>
      <c r="BQ545" s="111"/>
      <c r="BR545" s="111"/>
      <c r="BS545" s="111"/>
      <c r="BT545" s="111"/>
      <c r="BU545" s="111"/>
      <c r="BV545" s="111"/>
      <c r="BW545" s="111"/>
      <c r="BX545" s="111"/>
      <c r="BY545" s="111"/>
      <c r="BZ545" s="111"/>
      <c r="CA545" s="111"/>
      <c r="CB545" s="111"/>
      <c r="CC545" s="111"/>
      <c r="CD545" s="111"/>
      <c r="CE545" s="111"/>
      <c r="CF545" s="111"/>
    </row>
    <row r="546" spans="1:84" s="43" customFormat="1" ht="26.25" customHeight="1" x14ac:dyDescent="0.2">
      <c r="A546" s="10"/>
      <c r="B546" s="10"/>
      <c r="C546" s="10"/>
      <c r="D546" s="10"/>
      <c r="E546" s="87" t="s">
        <v>4</v>
      </c>
      <c r="F546" s="120">
        <v>153000</v>
      </c>
      <c r="G546" s="121">
        <v>133000</v>
      </c>
      <c r="H546" s="121">
        <v>133000</v>
      </c>
      <c r="I546" s="122">
        <f t="shared" si="41"/>
        <v>1</v>
      </c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111"/>
      <c r="AU546" s="111"/>
      <c r="AV546" s="111"/>
      <c r="AW546" s="111"/>
      <c r="AX546" s="111"/>
      <c r="AY546" s="111"/>
      <c r="AZ546" s="111"/>
      <c r="BA546" s="111"/>
      <c r="BB546" s="111"/>
      <c r="BC546" s="111"/>
      <c r="BD546" s="111"/>
      <c r="BE546" s="111"/>
      <c r="BF546" s="111"/>
      <c r="BG546" s="111"/>
      <c r="BH546" s="111"/>
      <c r="BI546" s="111"/>
      <c r="BJ546" s="111"/>
      <c r="BK546" s="111"/>
      <c r="BL546" s="111"/>
      <c r="BM546" s="111"/>
      <c r="BN546" s="111"/>
      <c r="BO546" s="111"/>
      <c r="BP546" s="111"/>
      <c r="BQ546" s="111"/>
      <c r="BR546" s="111"/>
      <c r="BS546" s="111"/>
      <c r="BT546" s="111"/>
      <c r="BU546" s="111"/>
      <c r="BV546" s="111"/>
      <c r="BW546" s="111"/>
      <c r="BX546" s="111"/>
      <c r="BY546" s="111"/>
      <c r="BZ546" s="111"/>
      <c r="CA546" s="111"/>
      <c r="CB546" s="111"/>
      <c r="CC546" s="111"/>
      <c r="CD546" s="111"/>
      <c r="CE546" s="111"/>
      <c r="CF546" s="111"/>
    </row>
    <row r="547" spans="1:84" s="43" customFormat="1" ht="35.25" customHeight="1" x14ac:dyDescent="0.2">
      <c r="A547" s="10"/>
      <c r="B547" s="10"/>
      <c r="C547" s="10"/>
      <c r="D547" s="10"/>
      <c r="E547" s="15" t="s">
        <v>49</v>
      </c>
      <c r="F547" s="12">
        <f>SUM(F548,F550)</f>
        <v>600</v>
      </c>
      <c r="G547" s="12">
        <f>SUM(G548,G550)</f>
        <v>25420</v>
      </c>
      <c r="H547" s="12">
        <f>SUM(H548,H550)</f>
        <v>13780.8</v>
      </c>
      <c r="I547" s="119">
        <f t="shared" si="41"/>
        <v>0.54212431156569629</v>
      </c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111"/>
      <c r="AQ547" s="111"/>
      <c r="AR547" s="111"/>
      <c r="AS547" s="111"/>
      <c r="AT547" s="111"/>
      <c r="AU547" s="111"/>
      <c r="AV547" s="111"/>
      <c r="AW547" s="111"/>
      <c r="AX547" s="111"/>
      <c r="AY547" s="111"/>
      <c r="AZ547" s="111"/>
      <c r="BA547" s="111"/>
      <c r="BB547" s="111"/>
      <c r="BC547" s="111"/>
      <c r="BD547" s="111"/>
      <c r="BE547" s="111"/>
      <c r="BF547" s="111"/>
      <c r="BG547" s="111"/>
      <c r="BH547" s="111"/>
      <c r="BI547" s="111"/>
      <c r="BJ547" s="111"/>
      <c r="BK547" s="111"/>
      <c r="BL547" s="111"/>
      <c r="BM547" s="111"/>
      <c r="BN547" s="111"/>
      <c r="BO547" s="111"/>
      <c r="BP547" s="111"/>
      <c r="BQ547" s="111"/>
      <c r="BR547" s="111"/>
      <c r="BS547" s="111"/>
      <c r="BT547" s="111"/>
      <c r="BU547" s="111"/>
      <c r="BV547" s="111"/>
      <c r="BW547" s="111"/>
      <c r="BX547" s="111"/>
      <c r="BY547" s="111"/>
      <c r="BZ547" s="111"/>
      <c r="CA547" s="111"/>
      <c r="CB547" s="111"/>
      <c r="CC547" s="111"/>
      <c r="CD547" s="111"/>
      <c r="CE547" s="111"/>
      <c r="CF547" s="111"/>
    </row>
    <row r="548" spans="1:84" s="43" customFormat="1" ht="24" customHeight="1" x14ac:dyDescent="0.2">
      <c r="A548" s="10"/>
      <c r="B548" s="10"/>
      <c r="C548" s="10"/>
      <c r="D548" s="10"/>
      <c r="E548" s="86" t="s">
        <v>86</v>
      </c>
      <c r="F548" s="120">
        <f>SUM(F549)</f>
        <v>0</v>
      </c>
      <c r="G548" s="12">
        <f>SUM(G549)</f>
        <v>24820</v>
      </c>
      <c r="H548" s="12">
        <f>SUM(H549)</f>
        <v>13200</v>
      </c>
      <c r="I548" s="119">
        <f t="shared" si="41"/>
        <v>0.53182917002417407</v>
      </c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111"/>
      <c r="AU548" s="111"/>
      <c r="AV548" s="111"/>
      <c r="AW548" s="111"/>
      <c r="AX548" s="111"/>
      <c r="AY548" s="111"/>
      <c r="AZ548" s="111"/>
      <c r="BA548" s="111"/>
      <c r="BB548" s="111"/>
      <c r="BC548" s="111"/>
      <c r="BD548" s="111"/>
      <c r="BE548" s="111"/>
      <c r="BF548" s="111"/>
      <c r="BG548" s="111"/>
      <c r="BH548" s="111"/>
      <c r="BI548" s="111"/>
      <c r="BJ548" s="111"/>
      <c r="BK548" s="111"/>
      <c r="BL548" s="111"/>
      <c r="BM548" s="111"/>
      <c r="BN548" s="111"/>
      <c r="BO548" s="111"/>
      <c r="BP548" s="111"/>
      <c r="BQ548" s="111"/>
      <c r="BR548" s="111"/>
      <c r="BS548" s="111"/>
      <c r="BT548" s="111"/>
      <c r="BU548" s="111"/>
      <c r="BV548" s="111"/>
      <c r="BW548" s="111"/>
      <c r="BX548" s="111"/>
      <c r="BY548" s="111"/>
      <c r="BZ548" s="111"/>
      <c r="CA548" s="111"/>
      <c r="CB548" s="111"/>
      <c r="CC548" s="111"/>
      <c r="CD548" s="111"/>
      <c r="CE548" s="111"/>
      <c r="CF548" s="111"/>
    </row>
    <row r="549" spans="1:84" s="43" customFormat="1" ht="63.75" customHeight="1" x14ac:dyDescent="0.2">
      <c r="A549" s="10"/>
      <c r="B549" s="10"/>
      <c r="C549" s="10"/>
      <c r="D549" s="10"/>
      <c r="E549" s="87" t="s">
        <v>1</v>
      </c>
      <c r="F549" s="120"/>
      <c r="G549" s="121">
        <v>24820</v>
      </c>
      <c r="H549" s="121">
        <v>13200</v>
      </c>
      <c r="I549" s="122">
        <f t="shared" si="41"/>
        <v>0.53182917002417407</v>
      </c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111"/>
      <c r="AQ549" s="111"/>
      <c r="AR549" s="111"/>
      <c r="AS549" s="111"/>
      <c r="AT549" s="111"/>
      <c r="AU549" s="111"/>
      <c r="AV549" s="111"/>
      <c r="AW549" s="111"/>
      <c r="AX549" s="111"/>
      <c r="AY549" s="111"/>
      <c r="AZ549" s="111"/>
      <c r="BA549" s="111"/>
      <c r="BB549" s="111"/>
      <c r="BC549" s="111"/>
      <c r="BD549" s="111"/>
      <c r="BE549" s="111"/>
      <c r="BF549" s="111"/>
      <c r="BG549" s="111"/>
      <c r="BH549" s="111"/>
      <c r="BI549" s="111"/>
      <c r="BJ549" s="111"/>
      <c r="BK549" s="111"/>
      <c r="BL549" s="111"/>
      <c r="BM549" s="111"/>
      <c r="BN549" s="111"/>
      <c r="BO549" s="111"/>
      <c r="BP549" s="111"/>
      <c r="BQ549" s="111"/>
      <c r="BR549" s="111"/>
      <c r="BS549" s="111"/>
      <c r="BT549" s="111"/>
      <c r="BU549" s="111"/>
      <c r="BV549" s="111"/>
      <c r="BW549" s="111"/>
      <c r="BX549" s="111"/>
      <c r="BY549" s="111"/>
      <c r="BZ549" s="111"/>
      <c r="CA549" s="111"/>
      <c r="CB549" s="111"/>
      <c r="CC549" s="111"/>
      <c r="CD549" s="111"/>
      <c r="CE549" s="111"/>
      <c r="CF549" s="111"/>
    </row>
    <row r="550" spans="1:84" s="43" customFormat="1" ht="26.25" customHeight="1" x14ac:dyDescent="0.2">
      <c r="A550" s="10"/>
      <c r="B550" s="10"/>
      <c r="C550" s="10"/>
      <c r="D550" s="10"/>
      <c r="E550" s="86" t="s">
        <v>73</v>
      </c>
      <c r="F550" s="12">
        <f>SUM(F551)</f>
        <v>600</v>
      </c>
      <c r="G550" s="12">
        <f>SUM(G551)</f>
        <v>600</v>
      </c>
      <c r="H550" s="12">
        <f>SUM(H551)</f>
        <v>580.79999999999995</v>
      </c>
      <c r="I550" s="119">
        <f t="shared" si="41"/>
        <v>0.96799999999999997</v>
      </c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111"/>
      <c r="AU550" s="111"/>
      <c r="AV550" s="111"/>
      <c r="AW550" s="111"/>
      <c r="AX550" s="111"/>
      <c r="AY550" s="111"/>
      <c r="AZ550" s="111"/>
      <c r="BA550" s="111"/>
      <c r="BB550" s="111"/>
      <c r="BC550" s="111"/>
      <c r="BD550" s="111"/>
      <c r="BE550" s="111"/>
      <c r="BF550" s="111"/>
      <c r="BG550" s="111"/>
      <c r="BH550" s="111"/>
      <c r="BI550" s="111"/>
      <c r="BJ550" s="111"/>
      <c r="BK550" s="111"/>
      <c r="BL550" s="111"/>
      <c r="BM550" s="111"/>
      <c r="BN550" s="111"/>
      <c r="BO550" s="111"/>
      <c r="BP550" s="111"/>
      <c r="BQ550" s="111"/>
      <c r="BR550" s="111"/>
      <c r="BS550" s="111"/>
      <c r="BT550" s="111"/>
      <c r="BU550" s="111"/>
      <c r="BV550" s="111"/>
      <c r="BW550" s="111"/>
      <c r="BX550" s="111"/>
      <c r="BY550" s="111"/>
      <c r="BZ550" s="111"/>
      <c r="CA550" s="111"/>
      <c r="CB550" s="111"/>
      <c r="CC550" s="111"/>
      <c r="CD550" s="111"/>
      <c r="CE550" s="111"/>
      <c r="CF550" s="111"/>
    </row>
    <row r="551" spans="1:84" s="43" customFormat="1" ht="56.25" customHeight="1" x14ac:dyDescent="0.2">
      <c r="A551" s="10"/>
      <c r="B551" s="10"/>
      <c r="C551" s="10"/>
      <c r="D551" s="10"/>
      <c r="E551" s="87" t="s">
        <v>2</v>
      </c>
      <c r="F551" s="120">
        <v>600</v>
      </c>
      <c r="G551" s="121">
        <v>600</v>
      </c>
      <c r="H551" s="121">
        <v>580.79999999999995</v>
      </c>
      <c r="I551" s="122">
        <f t="shared" si="41"/>
        <v>0.96799999999999997</v>
      </c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111"/>
      <c r="AQ551" s="111"/>
      <c r="AR551" s="111"/>
      <c r="AS551" s="111"/>
      <c r="AT551" s="111"/>
      <c r="AU551" s="111"/>
      <c r="AV551" s="111"/>
      <c r="AW551" s="111"/>
      <c r="AX551" s="111"/>
      <c r="AY551" s="111"/>
      <c r="AZ551" s="111"/>
      <c r="BA551" s="111"/>
      <c r="BB551" s="111"/>
      <c r="BC551" s="111"/>
      <c r="BD551" s="111"/>
      <c r="BE551" s="111"/>
      <c r="BF551" s="111"/>
      <c r="BG551" s="111"/>
      <c r="BH551" s="111"/>
      <c r="BI551" s="111"/>
      <c r="BJ551" s="111"/>
      <c r="BK551" s="111"/>
      <c r="BL551" s="111"/>
      <c r="BM551" s="111"/>
      <c r="BN551" s="111"/>
      <c r="BO551" s="111"/>
      <c r="BP551" s="111"/>
      <c r="BQ551" s="111"/>
      <c r="BR551" s="111"/>
      <c r="BS551" s="111"/>
      <c r="BT551" s="111"/>
      <c r="BU551" s="111"/>
      <c r="BV551" s="111"/>
      <c r="BW551" s="111"/>
      <c r="BX551" s="111"/>
      <c r="BY551" s="111"/>
      <c r="BZ551" s="111"/>
      <c r="CA551" s="111"/>
      <c r="CB551" s="111"/>
      <c r="CC551" s="111"/>
      <c r="CD551" s="111"/>
      <c r="CE551" s="111"/>
      <c r="CF551" s="111"/>
    </row>
    <row r="552" spans="1:84" s="43" customFormat="1" ht="39" customHeight="1" x14ac:dyDescent="0.2">
      <c r="A552" s="10" t="s">
        <v>63</v>
      </c>
      <c r="B552" s="10" t="s">
        <v>42</v>
      </c>
      <c r="C552" s="10" t="s">
        <v>41</v>
      </c>
      <c r="D552" s="10" t="s">
        <v>44</v>
      </c>
      <c r="E552" s="15" t="s">
        <v>205</v>
      </c>
      <c r="F552" s="12">
        <f t="shared" ref="F552:H553" si="43">SUM(F553)</f>
        <v>0</v>
      </c>
      <c r="G552" s="12">
        <f t="shared" si="43"/>
        <v>4780.3</v>
      </c>
      <c r="H552" s="12">
        <f t="shared" si="43"/>
        <v>3929.98</v>
      </c>
      <c r="I552" s="119">
        <f t="shared" si="41"/>
        <v>0.82211995063071353</v>
      </c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111"/>
      <c r="AU552" s="111"/>
      <c r="AV552" s="111"/>
      <c r="AW552" s="111"/>
      <c r="AX552" s="111"/>
      <c r="AY552" s="111"/>
      <c r="AZ552" s="111"/>
      <c r="BA552" s="111"/>
      <c r="BB552" s="111"/>
      <c r="BC552" s="111"/>
      <c r="BD552" s="111"/>
      <c r="BE552" s="111"/>
      <c r="BF552" s="111"/>
      <c r="BG552" s="111"/>
      <c r="BH552" s="111"/>
      <c r="BI552" s="111"/>
      <c r="BJ552" s="111"/>
      <c r="BK552" s="111"/>
      <c r="BL552" s="111"/>
      <c r="BM552" s="111"/>
      <c r="BN552" s="111"/>
      <c r="BO552" s="111"/>
      <c r="BP552" s="111"/>
      <c r="BQ552" s="111"/>
      <c r="BR552" s="111"/>
      <c r="BS552" s="111"/>
      <c r="BT552" s="111"/>
      <c r="BU552" s="111"/>
      <c r="BV552" s="111"/>
      <c r="BW552" s="111"/>
      <c r="BX552" s="111"/>
      <c r="BY552" s="111"/>
      <c r="BZ552" s="111"/>
      <c r="CA552" s="111"/>
      <c r="CB552" s="111"/>
      <c r="CC552" s="111"/>
      <c r="CD552" s="111"/>
      <c r="CE552" s="111"/>
      <c r="CF552" s="111"/>
    </row>
    <row r="553" spans="1:84" s="43" customFormat="1" ht="26.25" customHeight="1" x14ac:dyDescent="0.2">
      <c r="A553" s="10"/>
      <c r="B553" s="10"/>
      <c r="C553" s="10"/>
      <c r="D553" s="10"/>
      <c r="E553" s="86" t="s">
        <v>76</v>
      </c>
      <c r="F553" s="57">
        <f t="shared" si="43"/>
        <v>0</v>
      </c>
      <c r="G553" s="57">
        <f t="shared" si="43"/>
        <v>4780.3</v>
      </c>
      <c r="H553" s="57">
        <f t="shared" si="43"/>
        <v>3929.98</v>
      </c>
      <c r="I553" s="119">
        <f>IF(H553=0,"       ",H553/G553)</f>
        <v>0.82211995063071353</v>
      </c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111"/>
      <c r="AQ553" s="111"/>
      <c r="AR553" s="111"/>
      <c r="AS553" s="111"/>
      <c r="AT553" s="111"/>
      <c r="AU553" s="111"/>
      <c r="AV553" s="111"/>
      <c r="AW553" s="111"/>
      <c r="AX553" s="111"/>
      <c r="AY553" s="111"/>
      <c r="AZ553" s="111"/>
      <c r="BA553" s="111"/>
      <c r="BB553" s="111"/>
      <c r="BC553" s="111"/>
      <c r="BD553" s="111"/>
      <c r="BE553" s="111"/>
      <c r="BF553" s="111"/>
      <c r="BG553" s="111"/>
      <c r="BH553" s="111"/>
      <c r="BI553" s="111"/>
      <c r="BJ553" s="111"/>
      <c r="BK553" s="111"/>
      <c r="BL553" s="111"/>
      <c r="BM553" s="111"/>
      <c r="BN553" s="111"/>
      <c r="BO553" s="111"/>
      <c r="BP553" s="111"/>
      <c r="BQ553" s="111"/>
      <c r="BR553" s="111"/>
      <c r="BS553" s="111"/>
      <c r="BT553" s="111"/>
      <c r="BU553" s="111"/>
      <c r="BV553" s="111"/>
      <c r="BW553" s="111"/>
      <c r="BX553" s="111"/>
      <c r="BY553" s="111"/>
      <c r="BZ553" s="111"/>
      <c r="CA553" s="111"/>
      <c r="CB553" s="111"/>
      <c r="CC553" s="111"/>
      <c r="CD553" s="111"/>
      <c r="CE553" s="111"/>
      <c r="CF553" s="111"/>
    </row>
    <row r="554" spans="1:84" s="43" customFormat="1" ht="36.75" customHeight="1" x14ac:dyDescent="0.2">
      <c r="A554" s="10"/>
      <c r="B554" s="10"/>
      <c r="C554" s="10"/>
      <c r="D554" s="10"/>
      <c r="E554" s="88" t="s">
        <v>206</v>
      </c>
      <c r="F554" s="121">
        <f>SUM(F555:F556)</f>
        <v>0</v>
      </c>
      <c r="G554" s="57">
        <f>SUM(G555:G556)</f>
        <v>4780.3</v>
      </c>
      <c r="H554" s="57">
        <f>SUM(H555:H556)</f>
        <v>3929.98</v>
      </c>
      <c r="I554" s="119">
        <f>IF(H554=0,"       ",H554/G554)</f>
        <v>0.82211995063071353</v>
      </c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111"/>
      <c r="AU554" s="111"/>
      <c r="AV554" s="111"/>
      <c r="AW554" s="111"/>
      <c r="AX554" s="111"/>
      <c r="AY554" s="111"/>
      <c r="AZ554" s="111"/>
      <c r="BA554" s="111"/>
      <c r="BB554" s="111"/>
      <c r="BC554" s="111"/>
      <c r="BD554" s="111"/>
      <c r="BE554" s="111"/>
      <c r="BF554" s="111"/>
      <c r="BG554" s="111"/>
      <c r="BH554" s="111"/>
      <c r="BI554" s="111"/>
      <c r="BJ554" s="111"/>
      <c r="BK554" s="111"/>
      <c r="BL554" s="111"/>
      <c r="BM554" s="111"/>
      <c r="BN554" s="111"/>
      <c r="BO554" s="111"/>
      <c r="BP554" s="111"/>
      <c r="BQ554" s="111"/>
      <c r="BR554" s="111"/>
      <c r="BS554" s="111"/>
      <c r="BT554" s="111"/>
      <c r="BU554" s="111"/>
      <c r="BV554" s="111"/>
      <c r="BW554" s="111"/>
      <c r="BX554" s="111"/>
      <c r="BY554" s="111"/>
      <c r="BZ554" s="111"/>
      <c r="CA554" s="111"/>
      <c r="CB554" s="111"/>
      <c r="CC554" s="111"/>
      <c r="CD554" s="111"/>
      <c r="CE554" s="111"/>
      <c r="CF554" s="111"/>
    </row>
    <row r="555" spans="1:84" s="43" customFormat="1" ht="21" customHeight="1" x14ac:dyDescent="0.2">
      <c r="A555" s="10"/>
      <c r="B555" s="10"/>
      <c r="C555" s="10"/>
      <c r="D555" s="10"/>
      <c r="E555" s="50" t="s">
        <v>39</v>
      </c>
      <c r="F555" s="121"/>
      <c r="G555" s="121">
        <v>1781.3</v>
      </c>
      <c r="H555" s="121">
        <v>931</v>
      </c>
      <c r="I555" s="122">
        <f>IF(H555=0,"       ",H555/G555)</f>
        <v>0.52265199573345311</v>
      </c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111"/>
      <c r="AQ555" s="111"/>
      <c r="AR555" s="111"/>
      <c r="AS555" s="111"/>
      <c r="AT555" s="111"/>
      <c r="AU555" s="111"/>
      <c r="AV555" s="111"/>
      <c r="AW555" s="111"/>
      <c r="AX555" s="111"/>
      <c r="AY555" s="111"/>
      <c r="AZ555" s="111"/>
      <c r="BA555" s="111"/>
      <c r="BB555" s="111"/>
      <c r="BC555" s="111"/>
      <c r="BD555" s="111"/>
      <c r="BE555" s="111"/>
      <c r="BF555" s="111"/>
      <c r="BG555" s="111"/>
      <c r="BH555" s="111"/>
      <c r="BI555" s="111"/>
      <c r="BJ555" s="111"/>
      <c r="BK555" s="111"/>
      <c r="BL555" s="111"/>
      <c r="BM555" s="111"/>
      <c r="BN555" s="111"/>
      <c r="BO555" s="111"/>
      <c r="BP555" s="111"/>
      <c r="BQ555" s="111"/>
      <c r="BR555" s="111"/>
      <c r="BS555" s="111"/>
      <c r="BT555" s="111"/>
      <c r="BU555" s="111"/>
      <c r="BV555" s="111"/>
      <c r="BW555" s="111"/>
      <c r="BX555" s="111"/>
      <c r="BY555" s="111"/>
      <c r="BZ555" s="111"/>
      <c r="CA555" s="111"/>
      <c r="CB555" s="111"/>
      <c r="CC555" s="111"/>
      <c r="CD555" s="111"/>
      <c r="CE555" s="111"/>
      <c r="CF555" s="111"/>
    </row>
    <row r="556" spans="1:84" s="43" customFormat="1" ht="33" customHeight="1" x14ac:dyDescent="0.2">
      <c r="A556" s="10"/>
      <c r="B556" s="10"/>
      <c r="C556" s="10"/>
      <c r="D556" s="10"/>
      <c r="E556" s="16" t="s">
        <v>49</v>
      </c>
      <c r="F556" s="121"/>
      <c r="G556" s="121">
        <v>2999</v>
      </c>
      <c r="H556" s="121">
        <v>2998.98</v>
      </c>
      <c r="I556" s="122">
        <f>IF(H556=0,"       ",H556/G556)</f>
        <v>0.99999333111037014</v>
      </c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111"/>
      <c r="AU556" s="111"/>
      <c r="AV556" s="111"/>
      <c r="AW556" s="111"/>
      <c r="AX556" s="111"/>
      <c r="AY556" s="111"/>
      <c r="AZ556" s="111"/>
      <c r="BA556" s="111"/>
      <c r="BB556" s="111"/>
      <c r="BC556" s="111"/>
      <c r="BD556" s="111"/>
      <c r="BE556" s="111"/>
      <c r="BF556" s="111"/>
      <c r="BG556" s="111"/>
      <c r="BH556" s="111"/>
      <c r="BI556" s="111"/>
      <c r="BJ556" s="111"/>
      <c r="BK556" s="111"/>
      <c r="BL556" s="111"/>
      <c r="BM556" s="111"/>
      <c r="BN556" s="111"/>
      <c r="BO556" s="111"/>
      <c r="BP556" s="111"/>
      <c r="BQ556" s="111"/>
      <c r="BR556" s="111"/>
      <c r="BS556" s="111"/>
      <c r="BT556" s="111"/>
      <c r="BU556" s="111"/>
      <c r="BV556" s="111"/>
      <c r="BW556" s="111"/>
      <c r="BX556" s="111"/>
      <c r="BY556" s="111"/>
      <c r="BZ556" s="111"/>
      <c r="CA556" s="111"/>
      <c r="CB556" s="111"/>
      <c r="CC556" s="111"/>
      <c r="CD556" s="111"/>
      <c r="CE556" s="111"/>
      <c r="CF556" s="111"/>
    </row>
    <row r="557" spans="1:84" s="43" customFormat="1" ht="22.5" customHeight="1" x14ac:dyDescent="0.2">
      <c r="A557" s="10" t="s">
        <v>63</v>
      </c>
      <c r="B557" s="10" t="s">
        <v>42</v>
      </c>
      <c r="C557" s="10" t="s">
        <v>41</v>
      </c>
      <c r="D557" s="10" t="s">
        <v>177</v>
      </c>
      <c r="E557" s="15" t="s">
        <v>94</v>
      </c>
      <c r="F557" s="12">
        <f>SUM(F558,F562)</f>
        <v>80000</v>
      </c>
      <c r="G557" s="12">
        <f>SUM(G558,G562)</f>
        <v>52497</v>
      </c>
      <c r="H557" s="12">
        <f>SUM(H558,H562)</f>
        <v>51861.8</v>
      </c>
      <c r="I557" s="119">
        <f t="shared" si="41"/>
        <v>0.98790026096729344</v>
      </c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111"/>
      <c r="AQ557" s="111"/>
      <c r="AR557" s="111"/>
      <c r="AS557" s="111"/>
      <c r="AT557" s="111"/>
      <c r="AU557" s="111"/>
      <c r="AV557" s="111"/>
      <c r="AW557" s="111"/>
      <c r="AX557" s="111"/>
      <c r="AY557" s="111"/>
      <c r="AZ557" s="111"/>
      <c r="BA557" s="111"/>
      <c r="BB557" s="111"/>
      <c r="BC557" s="111"/>
      <c r="BD557" s="111"/>
      <c r="BE557" s="111"/>
      <c r="BF557" s="111"/>
      <c r="BG557" s="111"/>
      <c r="BH557" s="111"/>
      <c r="BI557" s="111"/>
      <c r="BJ557" s="111"/>
      <c r="BK557" s="111"/>
      <c r="BL557" s="111"/>
      <c r="BM557" s="111"/>
      <c r="BN557" s="111"/>
      <c r="BO557" s="111"/>
      <c r="BP557" s="111"/>
      <c r="BQ557" s="111"/>
      <c r="BR557" s="111"/>
      <c r="BS557" s="111"/>
      <c r="BT557" s="111"/>
      <c r="BU557" s="111"/>
      <c r="BV557" s="111"/>
      <c r="BW557" s="111"/>
      <c r="BX557" s="111"/>
      <c r="BY557" s="111"/>
      <c r="BZ557" s="111"/>
      <c r="CA557" s="111"/>
      <c r="CB557" s="111"/>
      <c r="CC557" s="111"/>
      <c r="CD557" s="111"/>
      <c r="CE557" s="111"/>
      <c r="CF557" s="111"/>
    </row>
    <row r="558" spans="1:84" s="43" customFormat="1" ht="38.25" customHeight="1" x14ac:dyDescent="0.2">
      <c r="A558" s="10"/>
      <c r="B558" s="10"/>
      <c r="C558" s="10"/>
      <c r="D558" s="10"/>
      <c r="E558" s="51" t="s">
        <v>39</v>
      </c>
      <c r="F558" s="12">
        <f>SUM(F559)</f>
        <v>71000</v>
      </c>
      <c r="G558" s="12">
        <f>SUM(G559)</f>
        <v>50637</v>
      </c>
      <c r="H558" s="12">
        <f>SUM(H559)</f>
        <v>50001.8</v>
      </c>
      <c r="I558" s="119">
        <f t="shared" si="41"/>
        <v>0.98745581294310492</v>
      </c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111"/>
      <c r="AU558" s="111"/>
      <c r="AV558" s="111"/>
      <c r="AW558" s="111"/>
      <c r="AX558" s="111"/>
      <c r="AY558" s="111"/>
      <c r="AZ558" s="111"/>
      <c r="BA558" s="111"/>
      <c r="BB558" s="111"/>
      <c r="BC558" s="111"/>
      <c r="BD558" s="111"/>
      <c r="BE558" s="111"/>
      <c r="BF558" s="111"/>
      <c r="BG558" s="111"/>
      <c r="BH558" s="111"/>
      <c r="BI558" s="111"/>
      <c r="BJ558" s="111"/>
      <c r="BK558" s="111"/>
      <c r="BL558" s="111"/>
      <c r="BM558" s="111"/>
      <c r="BN558" s="111"/>
      <c r="BO558" s="111"/>
      <c r="BP558" s="111"/>
      <c r="BQ558" s="111"/>
      <c r="BR558" s="111"/>
      <c r="BS558" s="111"/>
      <c r="BT558" s="111"/>
      <c r="BU558" s="111"/>
      <c r="BV558" s="111"/>
      <c r="BW558" s="111"/>
      <c r="BX558" s="111"/>
      <c r="BY558" s="111"/>
      <c r="BZ558" s="111"/>
      <c r="CA558" s="111"/>
      <c r="CB558" s="111"/>
      <c r="CC558" s="111"/>
      <c r="CD558" s="111"/>
      <c r="CE558" s="111"/>
      <c r="CF558" s="111"/>
    </row>
    <row r="559" spans="1:84" s="43" customFormat="1" ht="22.5" customHeight="1" x14ac:dyDescent="0.2">
      <c r="A559" s="10"/>
      <c r="B559" s="10"/>
      <c r="C559" s="10"/>
      <c r="D559" s="10"/>
      <c r="E559" s="86" t="s">
        <v>86</v>
      </c>
      <c r="F559" s="12">
        <f>SUM(F560:F561)</f>
        <v>71000</v>
      </c>
      <c r="G559" s="12">
        <f>SUM(G560:G561)</f>
        <v>50637</v>
      </c>
      <c r="H559" s="12">
        <f>SUM(H560:H561)</f>
        <v>50001.8</v>
      </c>
      <c r="I559" s="119">
        <f t="shared" si="41"/>
        <v>0.98745581294310492</v>
      </c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111"/>
      <c r="AQ559" s="111"/>
      <c r="AR559" s="111"/>
      <c r="AS559" s="111"/>
      <c r="AT559" s="111"/>
      <c r="AU559" s="111"/>
      <c r="AV559" s="111"/>
      <c r="AW559" s="111"/>
      <c r="AX559" s="111"/>
      <c r="AY559" s="111"/>
      <c r="AZ559" s="111"/>
      <c r="BA559" s="111"/>
      <c r="BB559" s="111"/>
      <c r="BC559" s="111"/>
      <c r="BD559" s="111"/>
      <c r="BE559" s="111"/>
      <c r="BF559" s="111"/>
      <c r="BG559" s="111"/>
      <c r="BH559" s="111"/>
      <c r="BI559" s="111"/>
      <c r="BJ559" s="111"/>
      <c r="BK559" s="111"/>
      <c r="BL559" s="111"/>
      <c r="BM559" s="111"/>
      <c r="BN559" s="111"/>
      <c r="BO559" s="111"/>
      <c r="BP559" s="111"/>
      <c r="BQ559" s="111"/>
      <c r="BR559" s="111"/>
      <c r="BS559" s="111"/>
      <c r="BT559" s="111"/>
      <c r="BU559" s="111"/>
      <c r="BV559" s="111"/>
      <c r="BW559" s="111"/>
      <c r="BX559" s="111"/>
      <c r="BY559" s="111"/>
      <c r="BZ559" s="111"/>
      <c r="CA559" s="111"/>
      <c r="CB559" s="111"/>
      <c r="CC559" s="111"/>
      <c r="CD559" s="111"/>
      <c r="CE559" s="111"/>
      <c r="CF559" s="111"/>
    </row>
    <row r="560" spans="1:84" s="43" customFormat="1" ht="67.5" customHeight="1" x14ac:dyDescent="0.2">
      <c r="A560" s="10"/>
      <c r="B560" s="10"/>
      <c r="C560" s="10"/>
      <c r="D560" s="100"/>
      <c r="E560" s="101" t="s">
        <v>5</v>
      </c>
      <c r="F560" s="120">
        <v>71000</v>
      </c>
      <c r="G560" s="120"/>
      <c r="H560" s="120"/>
      <c r="I560" s="122" t="str">
        <f t="shared" si="41"/>
        <v xml:space="preserve">       </v>
      </c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111"/>
      <c r="AU560" s="111"/>
      <c r="AV560" s="111"/>
      <c r="AW560" s="111"/>
      <c r="AX560" s="111"/>
      <c r="AY560" s="111"/>
      <c r="AZ560" s="111"/>
      <c r="BA560" s="111"/>
      <c r="BB560" s="111"/>
      <c r="BC560" s="111"/>
      <c r="BD560" s="111"/>
      <c r="BE560" s="111"/>
      <c r="BF560" s="111"/>
      <c r="BG560" s="111"/>
      <c r="BH560" s="111"/>
      <c r="BI560" s="111"/>
      <c r="BJ560" s="111"/>
      <c r="BK560" s="111"/>
      <c r="BL560" s="111"/>
      <c r="BM560" s="111"/>
      <c r="BN560" s="111"/>
      <c r="BO560" s="111"/>
      <c r="BP560" s="111"/>
      <c r="BQ560" s="111"/>
      <c r="BR560" s="111"/>
      <c r="BS560" s="111"/>
      <c r="BT560" s="111"/>
      <c r="BU560" s="111"/>
      <c r="BV560" s="111"/>
      <c r="BW560" s="111"/>
      <c r="BX560" s="111"/>
      <c r="BY560" s="111"/>
      <c r="BZ560" s="111"/>
      <c r="CA560" s="111"/>
      <c r="CB560" s="111"/>
      <c r="CC560" s="111"/>
      <c r="CD560" s="111"/>
      <c r="CE560" s="111"/>
      <c r="CF560" s="111"/>
    </row>
    <row r="561" spans="1:84" s="43" customFormat="1" ht="39" customHeight="1" x14ac:dyDescent="0.2">
      <c r="A561" s="10"/>
      <c r="B561" s="10"/>
      <c r="C561" s="10"/>
      <c r="D561" s="100"/>
      <c r="E561" s="101" t="s">
        <v>6</v>
      </c>
      <c r="F561" s="120"/>
      <c r="G561" s="120">
        <v>50637</v>
      </c>
      <c r="H561" s="120">
        <v>50001.8</v>
      </c>
      <c r="I561" s="122">
        <f t="shared" si="41"/>
        <v>0.98745581294310492</v>
      </c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111"/>
      <c r="AU561" s="111"/>
      <c r="AV561" s="111"/>
      <c r="AW561" s="111"/>
      <c r="AX561" s="111"/>
      <c r="AY561" s="111"/>
      <c r="AZ561" s="111"/>
      <c r="BA561" s="111"/>
      <c r="BB561" s="111"/>
      <c r="BC561" s="111"/>
      <c r="BD561" s="111"/>
      <c r="BE561" s="111"/>
      <c r="BF561" s="111"/>
      <c r="BG561" s="111"/>
      <c r="BH561" s="111"/>
      <c r="BI561" s="111"/>
      <c r="BJ561" s="111"/>
      <c r="BK561" s="111"/>
      <c r="BL561" s="111"/>
      <c r="BM561" s="111"/>
      <c r="BN561" s="111"/>
      <c r="BO561" s="111"/>
      <c r="BP561" s="111"/>
      <c r="BQ561" s="111"/>
      <c r="BR561" s="111"/>
      <c r="BS561" s="111"/>
      <c r="BT561" s="111"/>
      <c r="BU561" s="111"/>
      <c r="BV561" s="111"/>
      <c r="BW561" s="111"/>
      <c r="BX561" s="111"/>
      <c r="BY561" s="111"/>
      <c r="BZ561" s="111"/>
      <c r="CA561" s="111"/>
      <c r="CB561" s="111"/>
      <c r="CC561" s="111"/>
      <c r="CD561" s="111"/>
      <c r="CE561" s="111"/>
      <c r="CF561" s="111"/>
    </row>
    <row r="562" spans="1:84" s="43" customFormat="1" ht="40.5" customHeight="1" x14ac:dyDescent="0.2">
      <c r="A562" s="10"/>
      <c r="B562" s="10"/>
      <c r="C562" s="10"/>
      <c r="D562" s="100"/>
      <c r="E562" s="15" t="s">
        <v>49</v>
      </c>
      <c r="F562" s="12">
        <f>SUM(F563,F565)</f>
        <v>9000</v>
      </c>
      <c r="G562" s="12">
        <f>SUM(G563,G565)</f>
        <v>1860</v>
      </c>
      <c r="H562" s="12">
        <f>SUM(H563,H565)</f>
        <v>1860</v>
      </c>
      <c r="I562" s="119">
        <f t="shared" si="41"/>
        <v>1</v>
      </c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111"/>
      <c r="AU562" s="111"/>
      <c r="AV562" s="111"/>
      <c r="AW562" s="111"/>
      <c r="AX562" s="111"/>
      <c r="AY562" s="111"/>
      <c r="AZ562" s="111"/>
      <c r="BA562" s="111"/>
      <c r="BB562" s="111"/>
      <c r="BC562" s="111"/>
      <c r="BD562" s="111"/>
      <c r="BE562" s="111"/>
      <c r="BF562" s="111"/>
      <c r="BG562" s="111"/>
      <c r="BH562" s="111"/>
      <c r="BI562" s="111"/>
      <c r="BJ562" s="111"/>
      <c r="BK562" s="111"/>
      <c r="BL562" s="111"/>
      <c r="BM562" s="111"/>
      <c r="BN562" s="111"/>
      <c r="BO562" s="111"/>
      <c r="BP562" s="111"/>
      <c r="BQ562" s="111"/>
      <c r="BR562" s="111"/>
      <c r="BS562" s="111"/>
      <c r="BT562" s="111"/>
      <c r="BU562" s="111"/>
      <c r="BV562" s="111"/>
      <c r="BW562" s="111"/>
      <c r="BX562" s="111"/>
      <c r="BY562" s="111"/>
      <c r="BZ562" s="111"/>
      <c r="CA562" s="111"/>
      <c r="CB562" s="111"/>
      <c r="CC562" s="111"/>
      <c r="CD562" s="111"/>
      <c r="CE562" s="111"/>
      <c r="CF562" s="111"/>
    </row>
    <row r="563" spans="1:84" s="43" customFormat="1" ht="24.75" customHeight="1" x14ac:dyDescent="0.2">
      <c r="A563" s="10"/>
      <c r="B563" s="10"/>
      <c r="C563" s="10"/>
      <c r="D563" s="100"/>
      <c r="E563" s="102" t="s">
        <v>86</v>
      </c>
      <c r="F563" s="12">
        <f>SUM(F564)</f>
        <v>9000</v>
      </c>
      <c r="G563" s="120">
        <f>SUM(G564)</f>
        <v>0</v>
      </c>
      <c r="H563" s="120">
        <f>SUM(H564)</f>
        <v>0</v>
      </c>
      <c r="I563" s="122" t="str">
        <f t="shared" si="41"/>
        <v xml:space="preserve">       </v>
      </c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111"/>
      <c r="AU563" s="111"/>
      <c r="AV563" s="111"/>
      <c r="AW563" s="111"/>
      <c r="AX563" s="111"/>
      <c r="AY563" s="111"/>
      <c r="AZ563" s="111"/>
      <c r="BA563" s="111"/>
      <c r="BB563" s="111"/>
      <c r="BC563" s="111"/>
      <c r="BD563" s="111"/>
      <c r="BE563" s="111"/>
      <c r="BF563" s="111"/>
      <c r="BG563" s="111"/>
      <c r="BH563" s="111"/>
      <c r="BI563" s="111"/>
      <c r="BJ563" s="111"/>
      <c r="BK563" s="111"/>
      <c r="BL563" s="111"/>
      <c r="BM563" s="111"/>
      <c r="BN563" s="111"/>
      <c r="BO563" s="111"/>
      <c r="BP563" s="111"/>
      <c r="BQ563" s="111"/>
      <c r="BR563" s="111"/>
      <c r="BS563" s="111"/>
      <c r="BT563" s="111"/>
      <c r="BU563" s="111"/>
      <c r="BV563" s="111"/>
      <c r="BW563" s="111"/>
      <c r="BX563" s="111"/>
      <c r="BY563" s="111"/>
      <c r="BZ563" s="111"/>
      <c r="CA563" s="111"/>
      <c r="CB563" s="111"/>
      <c r="CC563" s="111"/>
      <c r="CD563" s="111"/>
      <c r="CE563" s="111"/>
      <c r="CF563" s="111"/>
    </row>
    <row r="564" spans="1:84" s="43" customFormat="1" ht="67.5" customHeight="1" x14ac:dyDescent="0.2">
      <c r="A564" s="10"/>
      <c r="B564" s="10"/>
      <c r="C564" s="10"/>
      <c r="D564" s="100"/>
      <c r="E564" s="101" t="s">
        <v>5</v>
      </c>
      <c r="F564" s="120">
        <v>9000</v>
      </c>
      <c r="G564" s="120"/>
      <c r="H564" s="120"/>
      <c r="I564" s="122" t="str">
        <f t="shared" si="41"/>
        <v xml:space="preserve">       </v>
      </c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111"/>
      <c r="AU564" s="111"/>
      <c r="AV564" s="111"/>
      <c r="AW564" s="111"/>
      <c r="AX564" s="111"/>
      <c r="AY564" s="111"/>
      <c r="AZ564" s="111"/>
      <c r="BA564" s="111"/>
      <c r="BB564" s="111"/>
      <c r="BC564" s="111"/>
      <c r="BD564" s="111"/>
      <c r="BE564" s="111"/>
      <c r="BF564" s="111"/>
      <c r="BG564" s="111"/>
      <c r="BH564" s="111"/>
      <c r="BI564" s="111"/>
      <c r="BJ564" s="111"/>
      <c r="BK564" s="111"/>
      <c r="BL564" s="111"/>
      <c r="BM564" s="111"/>
      <c r="BN564" s="111"/>
      <c r="BO564" s="111"/>
      <c r="BP564" s="111"/>
      <c r="BQ564" s="111"/>
      <c r="BR564" s="111"/>
      <c r="BS564" s="111"/>
      <c r="BT564" s="111"/>
      <c r="BU564" s="111"/>
      <c r="BV564" s="111"/>
      <c r="BW564" s="111"/>
      <c r="BX564" s="111"/>
      <c r="BY564" s="111"/>
      <c r="BZ564" s="111"/>
      <c r="CA564" s="111"/>
      <c r="CB564" s="111"/>
      <c r="CC564" s="111"/>
      <c r="CD564" s="111"/>
      <c r="CE564" s="111"/>
      <c r="CF564" s="111"/>
    </row>
    <row r="565" spans="1:84" s="43" customFormat="1" ht="28.5" customHeight="1" x14ac:dyDescent="0.2">
      <c r="A565" s="10"/>
      <c r="B565" s="10"/>
      <c r="C565" s="10"/>
      <c r="D565" s="100"/>
      <c r="E565" s="102" t="s">
        <v>78</v>
      </c>
      <c r="F565" s="12">
        <f>SUM(F566)</f>
        <v>0</v>
      </c>
      <c r="G565" s="12">
        <f>SUM(G566)</f>
        <v>1860</v>
      </c>
      <c r="H565" s="12">
        <f>SUM(H566)</f>
        <v>1860</v>
      </c>
      <c r="I565" s="119">
        <f t="shared" si="41"/>
        <v>1</v>
      </c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111"/>
      <c r="AU565" s="111"/>
      <c r="AV565" s="111"/>
      <c r="AW565" s="111"/>
      <c r="AX565" s="111"/>
      <c r="AY565" s="111"/>
      <c r="AZ565" s="111"/>
      <c r="BA565" s="111"/>
      <c r="BB565" s="111"/>
      <c r="BC565" s="111"/>
      <c r="BD565" s="111"/>
      <c r="BE565" s="111"/>
      <c r="BF565" s="111"/>
      <c r="BG565" s="111"/>
      <c r="BH565" s="111"/>
      <c r="BI565" s="111"/>
      <c r="BJ565" s="111"/>
      <c r="BK565" s="111"/>
      <c r="BL565" s="111"/>
      <c r="BM565" s="111"/>
      <c r="BN565" s="111"/>
      <c r="BO565" s="111"/>
      <c r="BP565" s="111"/>
      <c r="BQ565" s="111"/>
      <c r="BR565" s="111"/>
      <c r="BS565" s="111"/>
      <c r="BT565" s="111"/>
      <c r="BU565" s="111"/>
      <c r="BV565" s="111"/>
      <c r="BW565" s="111"/>
      <c r="BX565" s="111"/>
      <c r="BY565" s="111"/>
      <c r="BZ565" s="111"/>
      <c r="CA565" s="111"/>
      <c r="CB565" s="111"/>
      <c r="CC565" s="111"/>
      <c r="CD565" s="111"/>
      <c r="CE565" s="111"/>
      <c r="CF565" s="111"/>
    </row>
    <row r="566" spans="1:84" s="43" customFormat="1" ht="69" customHeight="1" x14ac:dyDescent="0.2">
      <c r="A566" s="10"/>
      <c r="B566" s="10"/>
      <c r="C566" s="10"/>
      <c r="D566" s="100"/>
      <c r="E566" s="101" t="s">
        <v>7</v>
      </c>
      <c r="F566" s="120"/>
      <c r="G566" s="120">
        <v>1860</v>
      </c>
      <c r="H566" s="120">
        <v>1860</v>
      </c>
      <c r="I566" s="122">
        <f t="shared" si="41"/>
        <v>1</v>
      </c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111"/>
      <c r="AU566" s="111"/>
      <c r="AV566" s="111"/>
      <c r="AW566" s="111"/>
      <c r="AX566" s="111"/>
      <c r="AY566" s="111"/>
      <c r="AZ566" s="111"/>
      <c r="BA566" s="111"/>
      <c r="BB566" s="111"/>
      <c r="BC566" s="111"/>
      <c r="BD566" s="111"/>
      <c r="BE566" s="111"/>
      <c r="BF566" s="111"/>
      <c r="BG566" s="111"/>
      <c r="BH566" s="111"/>
      <c r="BI566" s="111"/>
      <c r="BJ566" s="111"/>
      <c r="BK566" s="111"/>
      <c r="BL566" s="111"/>
      <c r="BM566" s="111"/>
      <c r="BN566" s="111"/>
      <c r="BO566" s="111"/>
      <c r="BP566" s="111"/>
      <c r="BQ566" s="111"/>
      <c r="BR566" s="111"/>
      <c r="BS566" s="111"/>
      <c r="BT566" s="111"/>
      <c r="BU566" s="111"/>
      <c r="BV566" s="111"/>
      <c r="BW566" s="111"/>
      <c r="BX566" s="111"/>
      <c r="BY566" s="111"/>
      <c r="BZ566" s="111"/>
      <c r="CA566" s="111"/>
      <c r="CB566" s="111"/>
      <c r="CC566" s="111"/>
      <c r="CD566" s="111"/>
      <c r="CE566" s="111"/>
      <c r="CF566" s="111"/>
    </row>
    <row r="567" spans="1:84" s="42" customFormat="1" ht="31.5" customHeight="1" x14ac:dyDescent="0.2">
      <c r="A567" s="10" t="s">
        <v>46</v>
      </c>
      <c r="B567" s="10" t="s">
        <v>41</v>
      </c>
      <c r="C567" s="10" t="s">
        <v>41</v>
      </c>
      <c r="D567" s="10" t="s">
        <v>41</v>
      </c>
      <c r="E567" s="14" t="s">
        <v>47</v>
      </c>
      <c r="F567" s="12">
        <f>SUM(F568:F570)</f>
        <v>0</v>
      </c>
      <c r="G567" s="57">
        <f>SUM(G568:G570)</f>
        <v>344039.6</v>
      </c>
      <c r="H567" s="57">
        <f>SUM(H568:H570)</f>
        <v>326171.96999999997</v>
      </c>
      <c r="I567" s="119">
        <f t="shared" si="41"/>
        <v>0.9480651936579394</v>
      </c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  <c r="BI567" s="109"/>
      <c r="BJ567" s="109"/>
      <c r="BK567" s="109"/>
      <c r="BL567" s="109"/>
      <c r="BM567" s="109"/>
      <c r="BN567" s="109"/>
      <c r="BO567" s="109"/>
      <c r="BP567" s="109"/>
      <c r="BQ567" s="109"/>
      <c r="BR567" s="109"/>
      <c r="BS567" s="109"/>
      <c r="BT567" s="109"/>
      <c r="BU567" s="109"/>
      <c r="BV567" s="109"/>
      <c r="BW567" s="109"/>
      <c r="BX567" s="109"/>
      <c r="BY567" s="109"/>
      <c r="BZ567" s="109"/>
      <c r="CA567" s="109"/>
      <c r="CB567" s="109"/>
      <c r="CC567" s="109"/>
      <c r="CD567" s="109"/>
      <c r="CE567" s="109"/>
      <c r="CF567" s="109"/>
    </row>
    <row r="568" spans="1:84" s="42" customFormat="1" ht="27.75" customHeight="1" x14ac:dyDescent="0.2">
      <c r="A568" s="12"/>
      <c r="B568" s="12"/>
      <c r="C568" s="12"/>
      <c r="D568" s="12"/>
      <c r="E568" s="50" t="s">
        <v>39</v>
      </c>
      <c r="F568" s="120"/>
      <c r="G568" s="121">
        <v>211029.6</v>
      </c>
      <c r="H568" s="121">
        <v>209806.9</v>
      </c>
      <c r="I568" s="122">
        <f t="shared" si="41"/>
        <v>0.99420602607406727</v>
      </c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  <c r="BI568" s="109"/>
      <c r="BJ568" s="109"/>
      <c r="BK568" s="109"/>
      <c r="BL568" s="109"/>
      <c r="BM568" s="109"/>
      <c r="BN568" s="109"/>
      <c r="BO568" s="109"/>
      <c r="BP568" s="109"/>
      <c r="BQ568" s="109"/>
      <c r="BR568" s="109"/>
      <c r="BS568" s="109"/>
      <c r="BT568" s="109"/>
      <c r="BU568" s="109"/>
      <c r="BV568" s="109"/>
      <c r="BW568" s="109"/>
      <c r="BX568" s="109"/>
      <c r="BY568" s="109"/>
      <c r="BZ568" s="109"/>
      <c r="CA568" s="109"/>
      <c r="CB568" s="109"/>
      <c r="CC568" s="109"/>
      <c r="CD568" s="109"/>
      <c r="CE568" s="109"/>
      <c r="CF568" s="109"/>
    </row>
    <row r="569" spans="1:84" s="42" customFormat="1" ht="27" customHeight="1" x14ac:dyDescent="0.2">
      <c r="A569" s="12"/>
      <c r="B569" s="12"/>
      <c r="C569" s="12"/>
      <c r="D569" s="12"/>
      <c r="E569" s="50" t="s">
        <v>38</v>
      </c>
      <c r="F569" s="120"/>
      <c r="G569" s="121">
        <v>96450</v>
      </c>
      <c r="H569" s="121">
        <v>96265.07</v>
      </c>
      <c r="I569" s="122">
        <f t="shared" si="41"/>
        <v>0.9980826334888544</v>
      </c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  <c r="BI569" s="109"/>
      <c r="BJ569" s="109"/>
      <c r="BK569" s="109"/>
      <c r="BL569" s="109"/>
      <c r="BM569" s="109"/>
      <c r="BN569" s="109"/>
      <c r="BO569" s="109"/>
      <c r="BP569" s="109"/>
      <c r="BQ569" s="109"/>
      <c r="BR569" s="109"/>
      <c r="BS569" s="109"/>
      <c r="BT569" s="109"/>
      <c r="BU569" s="109"/>
      <c r="BV569" s="109"/>
      <c r="BW569" s="109"/>
      <c r="BX569" s="109"/>
      <c r="BY569" s="109"/>
      <c r="BZ569" s="109"/>
      <c r="CA569" s="109"/>
      <c r="CB569" s="109"/>
      <c r="CC569" s="109"/>
      <c r="CD569" s="109"/>
      <c r="CE569" s="109"/>
      <c r="CF569" s="109"/>
    </row>
    <row r="570" spans="1:84" s="42" customFormat="1" ht="39" customHeight="1" x14ac:dyDescent="0.2">
      <c r="A570" s="12"/>
      <c r="B570" s="12"/>
      <c r="C570" s="12"/>
      <c r="D570" s="12"/>
      <c r="E570" s="16" t="s">
        <v>49</v>
      </c>
      <c r="F570" s="120"/>
      <c r="G570" s="121">
        <v>36560</v>
      </c>
      <c r="H570" s="121">
        <v>20100</v>
      </c>
      <c r="I570" s="122">
        <f t="shared" si="41"/>
        <v>0.54978118161925604</v>
      </c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  <c r="BI570" s="109"/>
      <c r="BJ570" s="109"/>
      <c r="BK570" s="109"/>
      <c r="BL570" s="109"/>
      <c r="BM570" s="109"/>
      <c r="BN570" s="109"/>
      <c r="BO570" s="109"/>
      <c r="BP570" s="109"/>
      <c r="BQ570" s="109"/>
      <c r="BR570" s="109"/>
      <c r="BS570" s="109"/>
      <c r="BT570" s="109"/>
      <c r="BU570" s="109"/>
      <c r="BV570" s="109"/>
      <c r="BW570" s="109"/>
      <c r="BX570" s="109"/>
      <c r="BY570" s="109"/>
      <c r="BZ570" s="109"/>
      <c r="CA570" s="109"/>
      <c r="CB570" s="109"/>
      <c r="CC570" s="109"/>
      <c r="CD570" s="109"/>
      <c r="CE570" s="109"/>
      <c r="CF570" s="109"/>
    </row>
    <row r="571" spans="1:84" s="67" customFormat="1" ht="30" customHeight="1" x14ac:dyDescent="0.2">
      <c r="A571" s="65"/>
      <c r="B571" s="65"/>
      <c r="C571" s="65"/>
      <c r="D571" s="65"/>
      <c r="E571" s="66" t="s">
        <v>118</v>
      </c>
      <c r="F571" s="65">
        <f>SUM(F574)</f>
        <v>350000</v>
      </c>
      <c r="G571" s="65">
        <f t="shared" ref="F571:H572" si="44">SUM(G574)</f>
        <v>144850</v>
      </c>
      <c r="H571" s="65">
        <f t="shared" si="44"/>
        <v>118895.14</v>
      </c>
      <c r="I571" s="118">
        <f t="shared" si="41"/>
        <v>0.82081560234725581</v>
      </c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  <c r="BI571" s="109"/>
      <c r="BJ571" s="109"/>
      <c r="BK571" s="109"/>
      <c r="BL571" s="109"/>
      <c r="BM571" s="109"/>
      <c r="BN571" s="109"/>
      <c r="BO571" s="109"/>
      <c r="BP571" s="109"/>
      <c r="BQ571" s="109"/>
      <c r="BR571" s="109"/>
      <c r="BS571" s="109"/>
      <c r="BT571" s="109"/>
      <c r="BU571" s="109"/>
      <c r="BV571" s="109"/>
      <c r="BW571" s="109"/>
      <c r="BX571" s="109"/>
      <c r="BY571" s="109"/>
      <c r="BZ571" s="109"/>
      <c r="CA571" s="109"/>
      <c r="CB571" s="109"/>
      <c r="CC571" s="109"/>
      <c r="CD571" s="109"/>
      <c r="CE571" s="109"/>
      <c r="CF571" s="109"/>
    </row>
    <row r="572" spans="1:84" s="43" customFormat="1" ht="26.25" customHeight="1" x14ac:dyDescent="0.2">
      <c r="A572" s="10"/>
      <c r="B572" s="10"/>
      <c r="C572" s="10"/>
      <c r="D572" s="10"/>
      <c r="E572" s="51" t="s">
        <v>40</v>
      </c>
      <c r="F572" s="12">
        <f t="shared" si="44"/>
        <v>350000</v>
      </c>
      <c r="G572" s="12">
        <f t="shared" si="44"/>
        <v>144850</v>
      </c>
      <c r="H572" s="12">
        <f t="shared" si="44"/>
        <v>118895.14</v>
      </c>
      <c r="I572" s="119">
        <f t="shared" si="41"/>
        <v>0.82081560234725581</v>
      </c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111"/>
      <c r="AU572" s="111"/>
      <c r="AV572" s="111"/>
      <c r="AW572" s="111"/>
      <c r="AX572" s="111"/>
      <c r="AY572" s="111"/>
      <c r="AZ572" s="111"/>
      <c r="BA572" s="111"/>
      <c r="BB572" s="111"/>
      <c r="BC572" s="111"/>
      <c r="BD572" s="111"/>
      <c r="BE572" s="111"/>
      <c r="BF572" s="111"/>
      <c r="BG572" s="111"/>
      <c r="BH572" s="111"/>
      <c r="BI572" s="111"/>
      <c r="BJ572" s="111"/>
      <c r="BK572" s="111"/>
      <c r="BL572" s="111"/>
      <c r="BM572" s="111"/>
      <c r="BN572" s="111"/>
      <c r="BO572" s="111"/>
      <c r="BP572" s="111"/>
      <c r="BQ572" s="111"/>
      <c r="BR572" s="111"/>
      <c r="BS572" s="111"/>
      <c r="BT572" s="111"/>
      <c r="BU572" s="111"/>
      <c r="BV572" s="111"/>
      <c r="BW572" s="111"/>
      <c r="BX572" s="111"/>
      <c r="BY572" s="111"/>
      <c r="BZ572" s="111"/>
      <c r="CA572" s="111"/>
      <c r="CB572" s="111"/>
      <c r="CC572" s="111"/>
      <c r="CD572" s="111"/>
      <c r="CE572" s="111"/>
      <c r="CF572" s="111"/>
    </row>
    <row r="573" spans="1:84" s="43" customFormat="1" ht="24" customHeight="1" x14ac:dyDescent="0.2">
      <c r="A573" s="10"/>
      <c r="B573" s="10"/>
      <c r="C573" s="10"/>
      <c r="D573" s="10"/>
      <c r="E573" s="60" t="s">
        <v>69</v>
      </c>
      <c r="F573" s="12"/>
      <c r="G573" s="12"/>
      <c r="H573" s="12"/>
      <c r="I573" s="122" t="str">
        <f t="shared" si="41"/>
        <v xml:space="preserve">       </v>
      </c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111"/>
      <c r="AU573" s="111"/>
      <c r="AV573" s="111"/>
      <c r="AW573" s="111"/>
      <c r="AX573" s="111"/>
      <c r="AY573" s="111"/>
      <c r="AZ573" s="111"/>
      <c r="BA573" s="111"/>
      <c r="BB573" s="111"/>
      <c r="BC573" s="111"/>
      <c r="BD573" s="111"/>
      <c r="BE573" s="111"/>
      <c r="BF573" s="111"/>
      <c r="BG573" s="111"/>
      <c r="BH573" s="111"/>
      <c r="BI573" s="111"/>
      <c r="BJ573" s="111"/>
      <c r="BK573" s="111"/>
      <c r="BL573" s="111"/>
      <c r="BM573" s="111"/>
      <c r="BN573" s="111"/>
      <c r="BO573" s="111"/>
      <c r="BP573" s="111"/>
      <c r="BQ573" s="111"/>
      <c r="BR573" s="111"/>
      <c r="BS573" s="111"/>
      <c r="BT573" s="111"/>
      <c r="BU573" s="111"/>
      <c r="BV573" s="111"/>
      <c r="BW573" s="111"/>
      <c r="BX573" s="111"/>
      <c r="BY573" s="111"/>
      <c r="BZ573" s="111"/>
      <c r="CA573" s="111"/>
      <c r="CB573" s="111"/>
      <c r="CC573" s="111"/>
      <c r="CD573" s="111"/>
      <c r="CE573" s="111"/>
      <c r="CF573" s="111"/>
    </row>
    <row r="574" spans="1:84" s="42" customFormat="1" ht="74.25" customHeight="1" x14ac:dyDescent="0.2">
      <c r="A574" s="10" t="s">
        <v>41</v>
      </c>
      <c r="B574" s="10" t="s">
        <v>41</v>
      </c>
      <c r="C574" s="10" t="s">
        <v>67</v>
      </c>
      <c r="D574" s="10" t="s">
        <v>44</v>
      </c>
      <c r="E574" s="14" t="s">
        <v>80</v>
      </c>
      <c r="F574" s="12">
        <f>SUM(F575:F575)</f>
        <v>350000</v>
      </c>
      <c r="G574" s="57">
        <f>SUM(G575:G575)</f>
        <v>144850</v>
      </c>
      <c r="H574" s="57">
        <f>SUM(H575:H575)</f>
        <v>118895.14</v>
      </c>
      <c r="I574" s="119">
        <f t="shared" si="41"/>
        <v>0.82081560234725581</v>
      </c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  <c r="BI574" s="109"/>
      <c r="BJ574" s="109"/>
      <c r="BK574" s="109"/>
      <c r="BL574" s="109"/>
      <c r="BM574" s="109"/>
      <c r="BN574" s="109"/>
      <c r="BO574" s="109"/>
      <c r="BP574" s="109"/>
      <c r="BQ574" s="109"/>
      <c r="BR574" s="109"/>
      <c r="BS574" s="109"/>
      <c r="BT574" s="109"/>
      <c r="BU574" s="109"/>
      <c r="BV574" s="109"/>
      <c r="BW574" s="109"/>
      <c r="BX574" s="109"/>
      <c r="BY574" s="109"/>
      <c r="BZ574" s="109"/>
      <c r="CA574" s="109"/>
      <c r="CB574" s="109"/>
      <c r="CC574" s="109"/>
      <c r="CD574" s="109"/>
      <c r="CE574" s="109"/>
      <c r="CF574" s="109"/>
    </row>
    <row r="575" spans="1:84" s="42" customFormat="1" ht="27.75" customHeight="1" x14ac:dyDescent="0.2">
      <c r="A575" s="32"/>
      <c r="B575" s="32"/>
      <c r="C575" s="32"/>
      <c r="D575" s="32"/>
      <c r="E575" s="50" t="s">
        <v>40</v>
      </c>
      <c r="F575" s="120">
        <v>350000</v>
      </c>
      <c r="G575" s="121">
        <v>144850</v>
      </c>
      <c r="H575" s="121">
        <v>118895.14</v>
      </c>
      <c r="I575" s="122">
        <f t="shared" si="41"/>
        <v>0.82081560234725581</v>
      </c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  <c r="BI575" s="109"/>
      <c r="BJ575" s="109"/>
      <c r="BK575" s="109"/>
      <c r="BL575" s="109"/>
      <c r="BM575" s="109"/>
      <c r="BN575" s="109"/>
      <c r="BO575" s="109"/>
      <c r="BP575" s="109"/>
      <c r="BQ575" s="109"/>
      <c r="BR575" s="109"/>
      <c r="BS575" s="109"/>
      <c r="BT575" s="109"/>
      <c r="BU575" s="109"/>
      <c r="BV575" s="109"/>
      <c r="BW575" s="109"/>
      <c r="BX575" s="109"/>
      <c r="BY575" s="109"/>
      <c r="BZ575" s="109"/>
      <c r="CA575" s="109"/>
      <c r="CB575" s="109"/>
      <c r="CC575" s="109"/>
      <c r="CD575" s="109"/>
      <c r="CE575" s="109"/>
      <c r="CF575" s="109"/>
    </row>
    <row r="576" spans="1:84" s="67" customFormat="1" ht="33" customHeight="1" x14ac:dyDescent="0.2">
      <c r="A576" s="65"/>
      <c r="B576" s="65"/>
      <c r="C576" s="65"/>
      <c r="D576" s="65"/>
      <c r="E576" s="66" t="s">
        <v>286</v>
      </c>
      <c r="F576" s="65">
        <f t="shared" ref="F576:H577" si="45">SUM(F579,F581,F583)</f>
        <v>0</v>
      </c>
      <c r="G576" s="65">
        <f t="shared" si="45"/>
        <v>54061.600000000006</v>
      </c>
      <c r="H576" s="65">
        <f t="shared" si="45"/>
        <v>33535</v>
      </c>
      <c r="I576" s="118">
        <f t="shared" ref="I576:I639" si="46">IF(H576=0,"       ",H576/G576)</f>
        <v>0.62031090459771809</v>
      </c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  <c r="BI576" s="109"/>
      <c r="BJ576" s="109"/>
      <c r="BK576" s="109"/>
      <c r="BL576" s="109"/>
      <c r="BM576" s="109"/>
      <c r="BN576" s="109"/>
      <c r="BO576" s="109"/>
      <c r="BP576" s="109"/>
      <c r="BQ576" s="109"/>
      <c r="BR576" s="109"/>
      <c r="BS576" s="109"/>
      <c r="BT576" s="109"/>
      <c r="BU576" s="109"/>
      <c r="BV576" s="109"/>
      <c r="BW576" s="109"/>
      <c r="BX576" s="109"/>
      <c r="BY576" s="109"/>
      <c r="BZ576" s="109"/>
      <c r="CA576" s="109"/>
      <c r="CB576" s="109"/>
      <c r="CC576" s="109"/>
      <c r="CD576" s="109"/>
      <c r="CE576" s="109"/>
      <c r="CF576" s="109"/>
    </row>
    <row r="577" spans="1:84" s="42" customFormat="1" ht="25.5" customHeight="1" x14ac:dyDescent="0.2">
      <c r="A577" s="10"/>
      <c r="B577" s="10"/>
      <c r="C577" s="10"/>
      <c r="D577" s="10"/>
      <c r="E577" s="51" t="s">
        <v>40</v>
      </c>
      <c r="F577" s="12">
        <f t="shared" si="45"/>
        <v>0</v>
      </c>
      <c r="G577" s="12">
        <f t="shared" si="45"/>
        <v>54061.600000000006</v>
      </c>
      <c r="H577" s="12">
        <f t="shared" si="45"/>
        <v>33535</v>
      </c>
      <c r="I577" s="119">
        <f t="shared" si="46"/>
        <v>0.62031090459771809</v>
      </c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  <c r="BI577" s="109"/>
      <c r="BJ577" s="109"/>
      <c r="BK577" s="109"/>
      <c r="BL577" s="109"/>
      <c r="BM577" s="109"/>
      <c r="BN577" s="109"/>
      <c r="BO577" s="109"/>
      <c r="BP577" s="109"/>
      <c r="BQ577" s="109"/>
      <c r="BR577" s="109"/>
      <c r="BS577" s="109"/>
      <c r="BT577" s="109"/>
      <c r="BU577" s="109"/>
      <c r="BV577" s="109"/>
      <c r="BW577" s="109"/>
      <c r="BX577" s="109"/>
      <c r="BY577" s="109"/>
      <c r="BZ577" s="109"/>
      <c r="CA577" s="109"/>
      <c r="CB577" s="109"/>
      <c r="CC577" s="109"/>
      <c r="CD577" s="109"/>
      <c r="CE577" s="109"/>
      <c r="CF577" s="109"/>
    </row>
    <row r="578" spans="1:84" s="42" customFormat="1" x14ac:dyDescent="0.2">
      <c r="A578" s="10"/>
      <c r="B578" s="10"/>
      <c r="C578" s="10"/>
      <c r="D578" s="10"/>
      <c r="E578" s="13" t="s">
        <v>69</v>
      </c>
      <c r="F578" s="120"/>
      <c r="G578" s="121"/>
      <c r="H578" s="121"/>
      <c r="I578" s="122" t="str">
        <f t="shared" si="46"/>
        <v xml:space="preserve">       </v>
      </c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  <c r="BI578" s="109"/>
      <c r="BJ578" s="109"/>
      <c r="BK578" s="109"/>
      <c r="BL578" s="109"/>
      <c r="BM578" s="109"/>
      <c r="BN578" s="109"/>
      <c r="BO578" s="109"/>
      <c r="BP578" s="109"/>
      <c r="BQ578" s="109"/>
      <c r="BR578" s="109"/>
      <c r="BS578" s="109"/>
      <c r="BT578" s="109"/>
      <c r="BU578" s="109"/>
      <c r="BV578" s="109"/>
      <c r="BW578" s="109"/>
      <c r="BX578" s="109"/>
      <c r="BY578" s="109"/>
      <c r="BZ578" s="109"/>
      <c r="CA578" s="109"/>
      <c r="CB578" s="109"/>
      <c r="CC578" s="109"/>
      <c r="CD578" s="109"/>
      <c r="CE578" s="109"/>
      <c r="CF578" s="109"/>
    </row>
    <row r="579" spans="1:84" s="42" customFormat="1" ht="33" customHeight="1" x14ac:dyDescent="0.2">
      <c r="A579" s="10" t="s">
        <v>54</v>
      </c>
      <c r="B579" s="10" t="s">
        <v>67</v>
      </c>
      <c r="C579" s="10" t="s">
        <v>41</v>
      </c>
      <c r="D579" s="10" t="s">
        <v>67</v>
      </c>
      <c r="E579" s="14" t="s">
        <v>25</v>
      </c>
      <c r="F579" s="12">
        <f>SUM(F580)</f>
        <v>0</v>
      </c>
      <c r="G579" s="57">
        <f>SUM(G580)</f>
        <v>32600.5</v>
      </c>
      <c r="H579" s="57">
        <f>SUM(H580)</f>
        <v>31780</v>
      </c>
      <c r="I579" s="119">
        <f t="shared" si="46"/>
        <v>0.97483167436082274</v>
      </c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  <c r="BI579" s="109"/>
      <c r="BJ579" s="109"/>
      <c r="BK579" s="109"/>
      <c r="BL579" s="109"/>
      <c r="BM579" s="109"/>
      <c r="BN579" s="109"/>
      <c r="BO579" s="109"/>
      <c r="BP579" s="109"/>
      <c r="BQ579" s="109"/>
      <c r="BR579" s="109"/>
      <c r="BS579" s="109"/>
      <c r="BT579" s="109"/>
      <c r="BU579" s="109"/>
      <c r="BV579" s="109"/>
      <c r="BW579" s="109"/>
      <c r="BX579" s="109"/>
      <c r="BY579" s="109"/>
      <c r="BZ579" s="109"/>
      <c r="CA579" s="109"/>
      <c r="CB579" s="109"/>
      <c r="CC579" s="109"/>
      <c r="CD579" s="109"/>
      <c r="CE579" s="109"/>
      <c r="CF579" s="109"/>
    </row>
    <row r="580" spans="1:84" s="42" customFormat="1" ht="27" customHeight="1" x14ac:dyDescent="0.2">
      <c r="A580" s="10"/>
      <c r="B580" s="10"/>
      <c r="C580" s="10"/>
      <c r="D580" s="10"/>
      <c r="E580" s="50" t="s">
        <v>40</v>
      </c>
      <c r="F580" s="120"/>
      <c r="G580" s="121">
        <v>32600.5</v>
      </c>
      <c r="H580" s="121">
        <v>31780</v>
      </c>
      <c r="I580" s="122">
        <f t="shared" si="46"/>
        <v>0.97483167436082274</v>
      </c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  <c r="BI580" s="109"/>
      <c r="BJ580" s="109"/>
      <c r="BK580" s="109"/>
      <c r="BL580" s="109"/>
      <c r="BM580" s="109"/>
      <c r="BN580" s="109"/>
      <c r="BO580" s="109"/>
      <c r="BP580" s="109"/>
      <c r="BQ580" s="109"/>
      <c r="BR580" s="109"/>
      <c r="BS580" s="109"/>
      <c r="BT580" s="109"/>
      <c r="BU580" s="109"/>
      <c r="BV580" s="109"/>
      <c r="BW580" s="109"/>
      <c r="BX580" s="109"/>
      <c r="BY580" s="109"/>
      <c r="BZ580" s="109"/>
      <c r="CA580" s="109"/>
      <c r="CB580" s="109"/>
      <c r="CC580" s="109"/>
      <c r="CD580" s="109"/>
      <c r="CE580" s="109"/>
      <c r="CF580" s="109"/>
    </row>
    <row r="581" spans="1:84" s="42" customFormat="1" ht="32.25" customHeight="1" x14ac:dyDescent="0.2">
      <c r="A581" s="10" t="s">
        <v>66</v>
      </c>
      <c r="B581" s="10" t="s">
        <v>63</v>
      </c>
      <c r="C581" s="10" t="s">
        <v>41</v>
      </c>
      <c r="D581" s="10" t="s">
        <v>54</v>
      </c>
      <c r="E581" s="14" t="s">
        <v>26</v>
      </c>
      <c r="F581" s="12">
        <f>SUM(F582)</f>
        <v>0</v>
      </c>
      <c r="G581" s="57">
        <f>SUM(G582)</f>
        <v>2354.3000000000002</v>
      </c>
      <c r="H581" s="57">
        <f>SUM(H582)</f>
        <v>1755</v>
      </c>
      <c r="I581" s="119">
        <f>IF(H581=0,"       ",H581/G581)</f>
        <v>0.74544450579790167</v>
      </c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  <c r="BI581" s="109"/>
      <c r="BJ581" s="109"/>
      <c r="BK581" s="109"/>
      <c r="BL581" s="109"/>
      <c r="BM581" s="109"/>
      <c r="BN581" s="109"/>
      <c r="BO581" s="109"/>
      <c r="BP581" s="109"/>
      <c r="BQ581" s="109"/>
      <c r="BR581" s="109"/>
      <c r="BS581" s="109"/>
      <c r="BT581" s="109"/>
      <c r="BU581" s="109"/>
      <c r="BV581" s="109"/>
      <c r="BW581" s="109"/>
      <c r="BX581" s="109"/>
      <c r="BY581" s="109"/>
      <c r="BZ581" s="109"/>
      <c r="CA581" s="109"/>
      <c r="CB581" s="109"/>
      <c r="CC581" s="109"/>
      <c r="CD581" s="109"/>
      <c r="CE581" s="109"/>
      <c r="CF581" s="109"/>
    </row>
    <row r="582" spans="1:84" s="42" customFormat="1" ht="27" customHeight="1" x14ac:dyDescent="0.2">
      <c r="A582" s="10"/>
      <c r="B582" s="10"/>
      <c r="C582" s="10"/>
      <c r="D582" s="10"/>
      <c r="E582" s="50" t="s">
        <v>40</v>
      </c>
      <c r="F582" s="120"/>
      <c r="G582" s="121">
        <v>2354.3000000000002</v>
      </c>
      <c r="H582" s="121">
        <v>1755</v>
      </c>
      <c r="I582" s="122">
        <f>IF(H582=0,"       ",H582/G582)</f>
        <v>0.74544450579790167</v>
      </c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  <c r="BI582" s="109"/>
      <c r="BJ582" s="109"/>
      <c r="BK582" s="109"/>
      <c r="BL582" s="109"/>
      <c r="BM582" s="109"/>
      <c r="BN582" s="109"/>
      <c r="BO582" s="109"/>
      <c r="BP582" s="109"/>
      <c r="BQ582" s="109"/>
      <c r="BR582" s="109"/>
      <c r="BS582" s="109"/>
      <c r="BT582" s="109"/>
      <c r="BU582" s="109"/>
      <c r="BV582" s="109"/>
      <c r="BW582" s="109"/>
      <c r="BX582" s="109"/>
      <c r="BY582" s="109"/>
      <c r="BZ582" s="109"/>
      <c r="CA582" s="109"/>
      <c r="CB582" s="109"/>
      <c r="CC582" s="109"/>
      <c r="CD582" s="109"/>
      <c r="CE582" s="109"/>
      <c r="CF582" s="109"/>
    </row>
    <row r="583" spans="1:84" s="42" customFormat="1" ht="61.5" customHeight="1" x14ac:dyDescent="0.2">
      <c r="A583" s="10" t="s">
        <v>66</v>
      </c>
      <c r="B583" s="10" t="s">
        <v>63</v>
      </c>
      <c r="C583" s="10" t="s">
        <v>41</v>
      </c>
      <c r="D583" s="10" t="s">
        <v>95</v>
      </c>
      <c r="E583" s="14" t="s">
        <v>27</v>
      </c>
      <c r="F583" s="12">
        <f>SUM(F584)</f>
        <v>0</v>
      </c>
      <c r="G583" s="57">
        <f>SUM(G584)</f>
        <v>19106.8</v>
      </c>
      <c r="H583" s="57">
        <f>SUM(H584)</f>
        <v>0</v>
      </c>
      <c r="I583" s="119" t="str">
        <f>IF(H583=0,"       ",H583/G583)</f>
        <v xml:space="preserve">       </v>
      </c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  <c r="BI583" s="109"/>
      <c r="BJ583" s="109"/>
      <c r="BK583" s="109"/>
      <c r="BL583" s="109"/>
      <c r="BM583" s="109"/>
      <c r="BN583" s="109"/>
      <c r="BO583" s="109"/>
      <c r="BP583" s="109"/>
      <c r="BQ583" s="109"/>
      <c r="BR583" s="109"/>
      <c r="BS583" s="109"/>
      <c r="BT583" s="109"/>
      <c r="BU583" s="109"/>
      <c r="BV583" s="109"/>
      <c r="BW583" s="109"/>
      <c r="BX583" s="109"/>
      <c r="BY583" s="109"/>
      <c r="BZ583" s="109"/>
      <c r="CA583" s="109"/>
      <c r="CB583" s="109"/>
      <c r="CC583" s="109"/>
      <c r="CD583" s="109"/>
      <c r="CE583" s="109"/>
      <c r="CF583" s="109"/>
    </row>
    <row r="584" spans="1:84" s="42" customFormat="1" ht="27" customHeight="1" x14ac:dyDescent="0.2">
      <c r="A584" s="10"/>
      <c r="B584" s="10"/>
      <c r="C584" s="10"/>
      <c r="D584" s="10"/>
      <c r="E584" s="50" t="s">
        <v>40</v>
      </c>
      <c r="F584" s="120"/>
      <c r="G584" s="121">
        <v>19106.8</v>
      </c>
      <c r="H584" s="121"/>
      <c r="I584" s="122" t="str">
        <f>IF(H584=0,"       ",H584/G584)</f>
        <v xml:space="preserve">       </v>
      </c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09"/>
      <c r="BI584" s="109"/>
      <c r="BJ584" s="109"/>
      <c r="BK584" s="109"/>
      <c r="BL584" s="109"/>
      <c r="BM584" s="109"/>
      <c r="BN584" s="109"/>
      <c r="BO584" s="109"/>
      <c r="BP584" s="109"/>
      <c r="BQ584" s="109"/>
      <c r="BR584" s="109"/>
      <c r="BS584" s="109"/>
      <c r="BT584" s="109"/>
      <c r="BU584" s="109"/>
      <c r="BV584" s="109"/>
      <c r="BW584" s="109"/>
      <c r="BX584" s="109"/>
      <c r="BY584" s="109"/>
      <c r="BZ584" s="109"/>
      <c r="CA584" s="109"/>
      <c r="CB584" s="109"/>
      <c r="CC584" s="109"/>
      <c r="CD584" s="109"/>
      <c r="CE584" s="109"/>
      <c r="CF584" s="109"/>
    </row>
    <row r="585" spans="1:84" s="67" customFormat="1" ht="37.5" customHeight="1" x14ac:dyDescent="0.2">
      <c r="A585" s="65"/>
      <c r="B585" s="65"/>
      <c r="C585" s="65"/>
      <c r="D585" s="65"/>
      <c r="E585" s="66" t="s">
        <v>182</v>
      </c>
      <c r="F585" s="65">
        <f t="shared" ref="F585:H586" si="47">SUM(F588)</f>
        <v>22556.5</v>
      </c>
      <c r="G585" s="66">
        <f t="shared" si="47"/>
        <v>19933.5</v>
      </c>
      <c r="H585" s="66">
        <f t="shared" si="47"/>
        <v>7915.7</v>
      </c>
      <c r="I585" s="118">
        <f t="shared" si="46"/>
        <v>0.39710537537311558</v>
      </c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  <c r="BI585" s="109"/>
      <c r="BJ585" s="109"/>
      <c r="BK585" s="109"/>
      <c r="BL585" s="109"/>
      <c r="BM585" s="109"/>
      <c r="BN585" s="109"/>
      <c r="BO585" s="109"/>
      <c r="BP585" s="109"/>
      <c r="BQ585" s="109"/>
      <c r="BR585" s="109"/>
      <c r="BS585" s="109"/>
      <c r="BT585" s="109"/>
      <c r="BU585" s="109"/>
      <c r="BV585" s="109"/>
      <c r="BW585" s="109"/>
      <c r="BX585" s="109"/>
      <c r="BY585" s="109"/>
      <c r="BZ585" s="109"/>
      <c r="CA585" s="109"/>
      <c r="CB585" s="109"/>
      <c r="CC585" s="109"/>
      <c r="CD585" s="109"/>
      <c r="CE585" s="109"/>
      <c r="CF585" s="109"/>
    </row>
    <row r="586" spans="1:84" s="42" customFormat="1" ht="27.75" customHeight="1" x14ac:dyDescent="0.2">
      <c r="A586" s="12"/>
      <c r="B586" s="12"/>
      <c r="C586" s="12"/>
      <c r="D586" s="12"/>
      <c r="E586" s="51" t="s">
        <v>40</v>
      </c>
      <c r="F586" s="12">
        <f t="shared" si="47"/>
        <v>22556.5</v>
      </c>
      <c r="G586" s="57">
        <f t="shared" si="47"/>
        <v>19933.5</v>
      </c>
      <c r="H586" s="57">
        <f t="shared" si="47"/>
        <v>7915.7</v>
      </c>
      <c r="I586" s="119">
        <f t="shared" si="46"/>
        <v>0.39710537537311558</v>
      </c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  <c r="BI586" s="109"/>
      <c r="BJ586" s="109"/>
      <c r="BK586" s="109"/>
      <c r="BL586" s="109"/>
      <c r="BM586" s="109"/>
      <c r="BN586" s="109"/>
      <c r="BO586" s="109"/>
      <c r="BP586" s="109"/>
      <c r="BQ586" s="109"/>
      <c r="BR586" s="109"/>
      <c r="BS586" s="109"/>
      <c r="BT586" s="109"/>
      <c r="BU586" s="109"/>
      <c r="BV586" s="109"/>
      <c r="BW586" s="109"/>
      <c r="BX586" s="109"/>
      <c r="BY586" s="109"/>
      <c r="BZ586" s="109"/>
      <c r="CA586" s="109"/>
      <c r="CB586" s="109"/>
      <c r="CC586" s="109"/>
      <c r="CD586" s="109"/>
      <c r="CE586" s="109"/>
      <c r="CF586" s="109"/>
    </row>
    <row r="587" spans="1:84" s="42" customFormat="1" ht="18" customHeight="1" x14ac:dyDescent="0.2">
      <c r="A587" s="10"/>
      <c r="B587" s="10"/>
      <c r="C587" s="10"/>
      <c r="D587" s="10"/>
      <c r="E587" s="13" t="s">
        <v>69</v>
      </c>
      <c r="F587" s="12"/>
      <c r="G587" s="57"/>
      <c r="H587" s="57"/>
      <c r="I587" s="122" t="str">
        <f t="shared" si="46"/>
        <v xml:space="preserve">       </v>
      </c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  <c r="BI587" s="109"/>
      <c r="BJ587" s="109"/>
      <c r="BK587" s="109"/>
      <c r="BL587" s="109"/>
      <c r="BM587" s="109"/>
      <c r="BN587" s="109"/>
      <c r="BO587" s="109"/>
      <c r="BP587" s="109"/>
      <c r="BQ587" s="109"/>
      <c r="BR587" s="109"/>
      <c r="BS587" s="109"/>
      <c r="BT587" s="109"/>
      <c r="BU587" s="109"/>
      <c r="BV587" s="109"/>
      <c r="BW587" s="109"/>
      <c r="BX587" s="109"/>
      <c r="BY587" s="109"/>
      <c r="BZ587" s="109"/>
      <c r="CA587" s="109"/>
      <c r="CB587" s="109"/>
      <c r="CC587" s="109"/>
      <c r="CD587" s="109"/>
      <c r="CE587" s="109"/>
      <c r="CF587" s="109"/>
    </row>
    <row r="588" spans="1:84" s="42" customFormat="1" ht="57" x14ac:dyDescent="0.2">
      <c r="A588" s="10" t="s">
        <v>41</v>
      </c>
      <c r="B588" s="10" t="s">
        <v>42</v>
      </c>
      <c r="C588" s="10" t="s">
        <v>41</v>
      </c>
      <c r="D588" s="10" t="s">
        <v>95</v>
      </c>
      <c r="E588" s="14" t="s">
        <v>115</v>
      </c>
      <c r="F588" s="12">
        <f>SUM(F589)</f>
        <v>22556.5</v>
      </c>
      <c r="G588" s="57">
        <f>SUM(G589)</f>
        <v>19933.5</v>
      </c>
      <c r="H588" s="57">
        <f>SUM(H589)</f>
        <v>7915.7</v>
      </c>
      <c r="I588" s="119">
        <f t="shared" si="46"/>
        <v>0.39710537537311558</v>
      </c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  <c r="BI588" s="109"/>
      <c r="BJ588" s="109"/>
      <c r="BK588" s="109"/>
      <c r="BL588" s="109"/>
      <c r="BM588" s="109"/>
      <c r="BN588" s="109"/>
      <c r="BO588" s="109"/>
      <c r="BP588" s="109"/>
      <c r="BQ588" s="109"/>
      <c r="BR588" s="109"/>
      <c r="BS588" s="109"/>
      <c r="BT588" s="109"/>
      <c r="BU588" s="109"/>
      <c r="BV588" s="109"/>
      <c r="BW588" s="109"/>
      <c r="BX588" s="109"/>
      <c r="BY588" s="109"/>
      <c r="BZ588" s="109"/>
      <c r="CA588" s="109"/>
      <c r="CB588" s="109"/>
      <c r="CC588" s="109"/>
      <c r="CD588" s="109"/>
      <c r="CE588" s="109"/>
      <c r="CF588" s="109"/>
    </row>
    <row r="589" spans="1:84" s="42" customFormat="1" ht="27" customHeight="1" x14ac:dyDescent="0.2">
      <c r="A589" s="10"/>
      <c r="B589" s="10"/>
      <c r="C589" s="10"/>
      <c r="D589" s="10"/>
      <c r="E589" s="50" t="s">
        <v>40</v>
      </c>
      <c r="F589" s="120">
        <v>22556.5</v>
      </c>
      <c r="G589" s="120">
        <v>19933.5</v>
      </c>
      <c r="H589" s="121">
        <v>7915.7</v>
      </c>
      <c r="I589" s="122">
        <f t="shared" si="46"/>
        <v>0.39710537537311558</v>
      </c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  <c r="BI589" s="109"/>
      <c r="BJ589" s="109"/>
      <c r="BK589" s="109"/>
      <c r="BL589" s="109"/>
      <c r="BM589" s="109"/>
      <c r="BN589" s="109"/>
      <c r="BO589" s="109"/>
      <c r="BP589" s="109"/>
      <c r="BQ589" s="109"/>
      <c r="BR589" s="109"/>
      <c r="BS589" s="109"/>
      <c r="BT589" s="109"/>
      <c r="BU589" s="109"/>
      <c r="BV589" s="109"/>
      <c r="BW589" s="109"/>
      <c r="BX589" s="109"/>
      <c r="BY589" s="109"/>
      <c r="BZ589" s="109"/>
      <c r="CA589" s="109"/>
      <c r="CB589" s="109"/>
      <c r="CC589" s="109"/>
      <c r="CD589" s="109"/>
      <c r="CE589" s="109"/>
      <c r="CF589" s="109"/>
    </row>
    <row r="590" spans="1:84" s="42" customFormat="1" ht="24.75" customHeight="1" x14ac:dyDescent="0.2">
      <c r="A590" s="65"/>
      <c r="B590" s="65"/>
      <c r="C590" s="65"/>
      <c r="D590" s="65"/>
      <c r="E590" s="66" t="s">
        <v>287</v>
      </c>
      <c r="F590" s="65">
        <f t="shared" ref="F590:H591" si="48">SUM(F592)</f>
        <v>0</v>
      </c>
      <c r="G590" s="66">
        <f t="shared" si="48"/>
        <v>57896.1</v>
      </c>
      <c r="H590" s="66">
        <f t="shared" si="48"/>
        <v>57686.58</v>
      </c>
      <c r="I590" s="118">
        <f t="shared" si="46"/>
        <v>0.99638110339038388</v>
      </c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  <c r="BI590" s="109"/>
      <c r="BJ590" s="109"/>
      <c r="BK590" s="109"/>
      <c r="BL590" s="109"/>
      <c r="BM590" s="109"/>
      <c r="BN590" s="109"/>
      <c r="BO590" s="109"/>
      <c r="BP590" s="109"/>
      <c r="BQ590" s="109"/>
      <c r="BR590" s="109"/>
      <c r="BS590" s="109"/>
      <c r="BT590" s="109"/>
      <c r="BU590" s="109"/>
      <c r="BV590" s="109"/>
      <c r="BW590" s="109"/>
      <c r="BX590" s="109"/>
      <c r="BY590" s="109"/>
      <c r="BZ590" s="109"/>
      <c r="CA590" s="109"/>
      <c r="CB590" s="109"/>
      <c r="CC590" s="109"/>
      <c r="CD590" s="109"/>
      <c r="CE590" s="109"/>
      <c r="CF590" s="109"/>
    </row>
    <row r="591" spans="1:84" s="42" customFormat="1" ht="24.75" customHeight="1" x14ac:dyDescent="0.2">
      <c r="A591" s="10"/>
      <c r="B591" s="10"/>
      <c r="C591" s="10"/>
      <c r="D591" s="10"/>
      <c r="E591" s="51" t="s">
        <v>40</v>
      </c>
      <c r="F591" s="12">
        <f t="shared" si="48"/>
        <v>0</v>
      </c>
      <c r="G591" s="57">
        <f t="shared" si="48"/>
        <v>57896.1</v>
      </c>
      <c r="H591" s="57">
        <f t="shared" si="48"/>
        <v>57686.58</v>
      </c>
      <c r="I591" s="119">
        <f t="shared" si="46"/>
        <v>0.99638110339038388</v>
      </c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  <c r="BI591" s="109"/>
      <c r="BJ591" s="109"/>
      <c r="BK591" s="109"/>
      <c r="BL591" s="109"/>
      <c r="BM591" s="109"/>
      <c r="BN591" s="109"/>
      <c r="BO591" s="109"/>
      <c r="BP591" s="109"/>
      <c r="BQ591" s="109"/>
      <c r="BR591" s="109"/>
      <c r="BS591" s="109"/>
      <c r="BT591" s="109"/>
      <c r="BU591" s="109"/>
      <c r="BV591" s="109"/>
      <c r="BW591" s="109"/>
      <c r="BX591" s="109"/>
      <c r="BY591" s="109"/>
      <c r="BZ591" s="109"/>
      <c r="CA591" s="109"/>
      <c r="CB591" s="109"/>
      <c r="CC591" s="109"/>
      <c r="CD591" s="109"/>
      <c r="CE591" s="109"/>
      <c r="CF591" s="109"/>
    </row>
    <row r="592" spans="1:84" s="42" customFormat="1" ht="22.5" customHeight="1" x14ac:dyDescent="0.2">
      <c r="A592" s="10" t="s">
        <v>46</v>
      </c>
      <c r="B592" s="10" t="s">
        <v>41</v>
      </c>
      <c r="C592" s="10" t="s">
        <v>41</v>
      </c>
      <c r="D592" s="10" t="s">
        <v>41</v>
      </c>
      <c r="E592" s="14" t="s">
        <v>47</v>
      </c>
      <c r="F592" s="12">
        <f>SUM(F593)</f>
        <v>0</v>
      </c>
      <c r="G592" s="57">
        <f>SUM(G593)</f>
        <v>57896.1</v>
      </c>
      <c r="H592" s="57">
        <f>SUM(H593)</f>
        <v>57686.58</v>
      </c>
      <c r="I592" s="119">
        <f t="shared" si="46"/>
        <v>0.99638110339038388</v>
      </c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  <c r="BI592" s="109"/>
      <c r="BJ592" s="109"/>
      <c r="BK592" s="109"/>
      <c r="BL592" s="109"/>
      <c r="BM592" s="109"/>
      <c r="BN592" s="109"/>
      <c r="BO592" s="109"/>
      <c r="BP592" s="109"/>
      <c r="BQ592" s="109"/>
      <c r="BR592" s="109"/>
      <c r="BS592" s="109"/>
      <c r="BT592" s="109"/>
      <c r="BU592" s="109"/>
      <c r="BV592" s="109"/>
      <c r="BW592" s="109"/>
      <c r="BX592" s="109"/>
      <c r="BY592" s="109"/>
      <c r="BZ592" s="109"/>
      <c r="CA592" s="109"/>
      <c r="CB592" s="109"/>
      <c r="CC592" s="109"/>
      <c r="CD592" s="109"/>
      <c r="CE592" s="109"/>
      <c r="CF592" s="109"/>
    </row>
    <row r="593" spans="1:84" s="42" customFormat="1" ht="27" customHeight="1" x14ac:dyDescent="0.2">
      <c r="A593" s="10"/>
      <c r="B593" s="10"/>
      <c r="C593" s="10"/>
      <c r="D593" s="10"/>
      <c r="E593" s="50" t="s">
        <v>40</v>
      </c>
      <c r="F593" s="120"/>
      <c r="G593" s="121">
        <v>57896.1</v>
      </c>
      <c r="H593" s="121">
        <v>57686.58</v>
      </c>
      <c r="I593" s="122">
        <f t="shared" si="46"/>
        <v>0.99638110339038388</v>
      </c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  <c r="BI593" s="109"/>
      <c r="BJ593" s="109"/>
      <c r="BK593" s="109"/>
      <c r="BL593" s="109"/>
      <c r="BM593" s="109"/>
      <c r="BN593" s="109"/>
      <c r="BO593" s="109"/>
      <c r="BP593" s="109"/>
      <c r="BQ593" s="109"/>
      <c r="BR593" s="109"/>
      <c r="BS593" s="109"/>
      <c r="BT593" s="109"/>
      <c r="BU593" s="109"/>
      <c r="BV593" s="109"/>
      <c r="BW593" s="109"/>
      <c r="BX593" s="109"/>
      <c r="BY593" s="109"/>
      <c r="BZ593" s="109"/>
      <c r="CA593" s="109"/>
      <c r="CB593" s="109"/>
      <c r="CC593" s="109"/>
      <c r="CD593" s="109"/>
      <c r="CE593" s="109"/>
      <c r="CF593" s="109"/>
    </row>
    <row r="594" spans="1:84" s="42" customFormat="1" ht="33.75" customHeight="1" x14ac:dyDescent="0.2">
      <c r="A594" s="65"/>
      <c r="B594" s="65"/>
      <c r="C594" s="65"/>
      <c r="D594" s="65"/>
      <c r="E594" s="66" t="s">
        <v>288</v>
      </c>
      <c r="F594" s="65">
        <f t="shared" ref="F594:H595" si="49">SUM(F596)</f>
        <v>1000</v>
      </c>
      <c r="G594" s="66">
        <f t="shared" si="49"/>
        <v>1000</v>
      </c>
      <c r="H594" s="66">
        <f t="shared" si="49"/>
        <v>660</v>
      </c>
      <c r="I594" s="118">
        <f>IF(H594=0,"       ",H594/G594)</f>
        <v>0.66</v>
      </c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  <c r="BI594" s="109"/>
      <c r="BJ594" s="109"/>
      <c r="BK594" s="109"/>
      <c r="BL594" s="109"/>
      <c r="BM594" s="109"/>
      <c r="BN594" s="109"/>
      <c r="BO594" s="109"/>
      <c r="BP594" s="109"/>
      <c r="BQ594" s="109"/>
      <c r="BR594" s="109"/>
      <c r="BS594" s="109"/>
      <c r="BT594" s="109"/>
      <c r="BU594" s="109"/>
      <c r="BV594" s="109"/>
      <c r="BW594" s="109"/>
      <c r="BX594" s="109"/>
      <c r="BY594" s="109"/>
      <c r="BZ594" s="109"/>
      <c r="CA594" s="109"/>
      <c r="CB594" s="109"/>
      <c r="CC594" s="109"/>
      <c r="CD594" s="109"/>
      <c r="CE594" s="109"/>
      <c r="CF594" s="109"/>
    </row>
    <row r="595" spans="1:84" s="42" customFormat="1" ht="27" customHeight="1" x14ac:dyDescent="0.2">
      <c r="A595" s="10"/>
      <c r="B595" s="10"/>
      <c r="C595" s="10"/>
      <c r="D595" s="10"/>
      <c r="E595" s="51" t="s">
        <v>40</v>
      </c>
      <c r="F595" s="12">
        <f t="shared" si="49"/>
        <v>1000</v>
      </c>
      <c r="G595" s="57">
        <f t="shared" si="49"/>
        <v>1000</v>
      </c>
      <c r="H595" s="57">
        <f t="shared" si="49"/>
        <v>660</v>
      </c>
      <c r="I595" s="119">
        <f>IF(H595=0,"       ",H595/G595)</f>
        <v>0.66</v>
      </c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  <c r="BI595" s="109"/>
      <c r="BJ595" s="109"/>
      <c r="BK595" s="109"/>
      <c r="BL595" s="109"/>
      <c r="BM595" s="109"/>
      <c r="BN595" s="109"/>
      <c r="BO595" s="109"/>
      <c r="BP595" s="109"/>
      <c r="BQ595" s="109"/>
      <c r="BR595" s="109"/>
      <c r="BS595" s="109"/>
      <c r="BT595" s="109"/>
      <c r="BU595" s="109"/>
      <c r="BV595" s="109"/>
      <c r="BW595" s="109"/>
      <c r="BX595" s="109"/>
      <c r="BY595" s="109"/>
      <c r="BZ595" s="109"/>
      <c r="CA595" s="109"/>
      <c r="CB595" s="109"/>
      <c r="CC595" s="109"/>
      <c r="CD595" s="109"/>
      <c r="CE595" s="109"/>
      <c r="CF595" s="109"/>
    </row>
    <row r="596" spans="1:84" s="42" customFormat="1" ht="57.75" customHeight="1" x14ac:dyDescent="0.2">
      <c r="A596" s="10" t="s">
        <v>66</v>
      </c>
      <c r="B596" s="10" t="s">
        <v>41</v>
      </c>
      <c r="C596" s="10" t="s">
        <v>41</v>
      </c>
      <c r="D596" s="10" t="s">
        <v>44</v>
      </c>
      <c r="E596" s="14" t="s">
        <v>289</v>
      </c>
      <c r="F596" s="12">
        <f>SUM(F597)</f>
        <v>1000</v>
      </c>
      <c r="G596" s="57">
        <f>SUM(G597)</f>
        <v>1000</v>
      </c>
      <c r="H596" s="57">
        <f>SUM(H597)</f>
        <v>660</v>
      </c>
      <c r="I596" s="119">
        <f>IF(H596=0,"       ",H596/G596)</f>
        <v>0.66</v>
      </c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  <c r="BI596" s="109"/>
      <c r="BJ596" s="109"/>
      <c r="BK596" s="109"/>
      <c r="BL596" s="109"/>
      <c r="BM596" s="109"/>
      <c r="BN596" s="109"/>
      <c r="BO596" s="109"/>
      <c r="BP596" s="109"/>
      <c r="BQ596" s="109"/>
      <c r="BR596" s="109"/>
      <c r="BS596" s="109"/>
      <c r="BT596" s="109"/>
      <c r="BU596" s="109"/>
      <c r="BV596" s="109"/>
      <c r="BW596" s="109"/>
      <c r="BX596" s="109"/>
      <c r="BY596" s="109"/>
      <c r="BZ596" s="109"/>
      <c r="CA596" s="109"/>
      <c r="CB596" s="109"/>
      <c r="CC596" s="109"/>
      <c r="CD596" s="109"/>
      <c r="CE596" s="109"/>
      <c r="CF596" s="109"/>
    </row>
    <row r="597" spans="1:84" s="42" customFormat="1" ht="27" customHeight="1" x14ac:dyDescent="0.2">
      <c r="A597" s="10"/>
      <c r="B597" s="10"/>
      <c r="C597" s="10"/>
      <c r="D597" s="10"/>
      <c r="E597" s="50" t="s">
        <v>40</v>
      </c>
      <c r="F597" s="120">
        <v>1000</v>
      </c>
      <c r="G597" s="121">
        <v>1000</v>
      </c>
      <c r="H597" s="121">
        <v>660</v>
      </c>
      <c r="I597" s="122">
        <f>IF(H597=0,"       ",H597/G597)</f>
        <v>0.66</v>
      </c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  <c r="BI597" s="109"/>
      <c r="BJ597" s="109"/>
      <c r="BK597" s="109"/>
      <c r="BL597" s="109"/>
      <c r="BM597" s="109"/>
      <c r="BN597" s="109"/>
      <c r="BO597" s="109"/>
      <c r="BP597" s="109"/>
      <c r="BQ597" s="109"/>
      <c r="BR597" s="109"/>
      <c r="BS597" s="109"/>
      <c r="BT597" s="109"/>
      <c r="BU597" s="109"/>
      <c r="BV597" s="109"/>
      <c r="BW597" s="109"/>
      <c r="BX597" s="109"/>
      <c r="BY597" s="109"/>
      <c r="BZ597" s="109"/>
      <c r="CA597" s="109"/>
      <c r="CB597" s="109"/>
      <c r="CC597" s="109"/>
      <c r="CD597" s="109"/>
      <c r="CE597" s="109"/>
      <c r="CF597" s="109"/>
    </row>
    <row r="598" spans="1:84" s="67" customFormat="1" ht="34.5" customHeight="1" x14ac:dyDescent="0.2">
      <c r="A598" s="65"/>
      <c r="B598" s="65"/>
      <c r="C598" s="65"/>
      <c r="D598" s="65"/>
      <c r="E598" s="66" t="s">
        <v>98</v>
      </c>
      <c r="F598" s="65">
        <f>SUM(F602)</f>
        <v>513269.60000000003</v>
      </c>
      <c r="G598" s="65">
        <f>SUM(G602)</f>
        <v>513269.60000000003</v>
      </c>
      <c r="H598" s="65">
        <f>SUM(H602)</f>
        <v>434465.07</v>
      </c>
      <c r="I598" s="118">
        <f t="shared" si="46"/>
        <v>0.84646561962757971</v>
      </c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09"/>
      <c r="BI598" s="109"/>
      <c r="BJ598" s="109"/>
      <c r="BK598" s="109"/>
      <c r="BL598" s="109"/>
      <c r="BM598" s="109"/>
      <c r="BN598" s="109"/>
      <c r="BO598" s="109"/>
      <c r="BP598" s="109"/>
      <c r="BQ598" s="109"/>
      <c r="BR598" s="109"/>
      <c r="BS598" s="109"/>
      <c r="BT598" s="109"/>
      <c r="BU598" s="109"/>
      <c r="BV598" s="109"/>
      <c r="BW598" s="109"/>
      <c r="BX598" s="109"/>
      <c r="BY598" s="109"/>
      <c r="BZ598" s="109"/>
      <c r="CA598" s="109"/>
      <c r="CB598" s="109"/>
      <c r="CC598" s="109"/>
      <c r="CD598" s="109"/>
      <c r="CE598" s="109"/>
      <c r="CF598" s="109"/>
    </row>
    <row r="599" spans="1:84" s="42" customFormat="1" ht="36.75" customHeight="1" x14ac:dyDescent="0.2">
      <c r="A599" s="12"/>
      <c r="B599" s="12"/>
      <c r="C599" s="12"/>
      <c r="D599" s="12"/>
      <c r="E599" s="15" t="s">
        <v>49</v>
      </c>
      <c r="F599" s="12">
        <f>SUM(F604)</f>
        <v>453269.60000000003</v>
      </c>
      <c r="G599" s="12">
        <f>SUM(G604)</f>
        <v>453269.60000000003</v>
      </c>
      <c r="H599" s="12">
        <f>SUM(H604)</f>
        <v>405772.03</v>
      </c>
      <c r="I599" s="119">
        <f t="shared" si="46"/>
        <v>0.89521121645925517</v>
      </c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  <c r="BI599" s="109"/>
      <c r="BJ599" s="109"/>
      <c r="BK599" s="109"/>
      <c r="BL599" s="109"/>
      <c r="BM599" s="109"/>
      <c r="BN599" s="109"/>
      <c r="BO599" s="109"/>
      <c r="BP599" s="109"/>
      <c r="BQ599" s="109"/>
      <c r="BR599" s="109"/>
      <c r="BS599" s="109"/>
      <c r="BT599" s="109"/>
      <c r="BU599" s="109"/>
      <c r="BV599" s="109"/>
      <c r="BW599" s="109"/>
      <c r="BX599" s="109"/>
      <c r="BY599" s="109"/>
      <c r="BZ599" s="109"/>
      <c r="CA599" s="109"/>
      <c r="CB599" s="109"/>
      <c r="CC599" s="109"/>
      <c r="CD599" s="109"/>
      <c r="CE599" s="109"/>
      <c r="CF599" s="109"/>
    </row>
    <row r="600" spans="1:84" s="42" customFormat="1" ht="27.75" customHeight="1" x14ac:dyDescent="0.2">
      <c r="A600" s="12"/>
      <c r="B600" s="12"/>
      <c r="C600" s="12"/>
      <c r="D600" s="12"/>
      <c r="E600" s="51" t="s">
        <v>40</v>
      </c>
      <c r="F600" s="12">
        <f>SUM(F603)</f>
        <v>60000</v>
      </c>
      <c r="G600" s="12">
        <f>SUM(G603)</f>
        <v>60000</v>
      </c>
      <c r="H600" s="12">
        <f>SUM(H603)</f>
        <v>28693.040000000001</v>
      </c>
      <c r="I600" s="119">
        <f t="shared" si="46"/>
        <v>0.47821733333333333</v>
      </c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  <c r="BO600" s="109"/>
      <c r="BP600" s="109"/>
      <c r="BQ600" s="109"/>
      <c r="BR600" s="109"/>
      <c r="BS600" s="109"/>
      <c r="BT600" s="109"/>
      <c r="BU600" s="109"/>
      <c r="BV600" s="109"/>
      <c r="BW600" s="109"/>
      <c r="BX600" s="109"/>
      <c r="BY600" s="109"/>
      <c r="BZ600" s="109"/>
      <c r="CA600" s="109"/>
      <c r="CB600" s="109"/>
      <c r="CC600" s="109"/>
      <c r="CD600" s="109"/>
      <c r="CE600" s="109"/>
      <c r="CF600" s="109"/>
    </row>
    <row r="601" spans="1:84" s="42" customFormat="1" ht="24" customHeight="1" x14ac:dyDescent="0.2">
      <c r="A601" s="10"/>
      <c r="B601" s="10"/>
      <c r="C601" s="10"/>
      <c r="D601" s="10"/>
      <c r="E601" s="13" t="s">
        <v>69</v>
      </c>
      <c r="F601" s="123"/>
      <c r="G601" s="121"/>
      <c r="H601" s="121"/>
      <c r="I601" s="122" t="str">
        <f t="shared" si="46"/>
        <v xml:space="preserve">       </v>
      </c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  <c r="BO601" s="109"/>
      <c r="BP601" s="109"/>
      <c r="BQ601" s="109"/>
      <c r="BR601" s="109"/>
      <c r="BS601" s="109"/>
      <c r="BT601" s="109"/>
      <c r="BU601" s="109"/>
      <c r="BV601" s="109"/>
      <c r="BW601" s="109"/>
      <c r="BX601" s="109"/>
      <c r="BY601" s="109"/>
      <c r="BZ601" s="109"/>
      <c r="CA601" s="109"/>
      <c r="CB601" s="109"/>
      <c r="CC601" s="109"/>
      <c r="CD601" s="109"/>
      <c r="CE601" s="109"/>
      <c r="CF601" s="109"/>
    </row>
    <row r="602" spans="1:84" s="43" customFormat="1" ht="93.75" customHeight="1" x14ac:dyDescent="0.2">
      <c r="A602" s="10" t="s">
        <v>41</v>
      </c>
      <c r="B602" s="10" t="s">
        <v>42</v>
      </c>
      <c r="C602" s="10" t="s">
        <v>41</v>
      </c>
      <c r="D602" s="10" t="s">
        <v>46</v>
      </c>
      <c r="E602" s="15" t="s">
        <v>99</v>
      </c>
      <c r="F602" s="12">
        <f>SUM(F603:F604)</f>
        <v>513269.60000000003</v>
      </c>
      <c r="G602" s="12">
        <f>SUM(G603:G604)</f>
        <v>513269.60000000003</v>
      </c>
      <c r="H602" s="12">
        <f>SUM(H603:H604)</f>
        <v>434465.07</v>
      </c>
      <c r="I602" s="119">
        <f t="shared" si="46"/>
        <v>0.84646561962757971</v>
      </c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111"/>
      <c r="AU602" s="111"/>
      <c r="AV602" s="111"/>
      <c r="AW602" s="111"/>
      <c r="AX602" s="111"/>
      <c r="AY602" s="111"/>
      <c r="AZ602" s="111"/>
      <c r="BA602" s="111"/>
      <c r="BB602" s="111"/>
      <c r="BC602" s="111"/>
      <c r="BD602" s="111"/>
      <c r="BE602" s="111"/>
      <c r="BF602" s="111"/>
      <c r="BG602" s="111"/>
      <c r="BH602" s="111"/>
      <c r="BI602" s="111"/>
      <c r="BJ602" s="111"/>
      <c r="BK602" s="111"/>
      <c r="BL602" s="111"/>
      <c r="BM602" s="111"/>
      <c r="BN602" s="111"/>
      <c r="BO602" s="111"/>
      <c r="BP602" s="111"/>
      <c r="BQ602" s="111"/>
      <c r="BR602" s="111"/>
      <c r="BS602" s="111"/>
      <c r="BT602" s="111"/>
      <c r="BU602" s="111"/>
      <c r="BV602" s="111"/>
      <c r="BW602" s="111"/>
      <c r="BX602" s="111"/>
      <c r="BY602" s="111"/>
      <c r="BZ602" s="111"/>
      <c r="CA602" s="111"/>
      <c r="CB602" s="111"/>
      <c r="CC602" s="111"/>
      <c r="CD602" s="111"/>
      <c r="CE602" s="111"/>
      <c r="CF602" s="111"/>
    </row>
    <row r="603" spans="1:84" s="43" customFormat="1" ht="30" customHeight="1" x14ac:dyDescent="0.2">
      <c r="A603" s="10"/>
      <c r="B603" s="10"/>
      <c r="C603" s="10"/>
      <c r="D603" s="10"/>
      <c r="E603" s="51" t="s">
        <v>40</v>
      </c>
      <c r="F603" s="12">
        <v>60000</v>
      </c>
      <c r="G603" s="57">
        <v>60000</v>
      </c>
      <c r="H603" s="57">
        <v>28693.040000000001</v>
      </c>
      <c r="I603" s="119">
        <f t="shared" si="46"/>
        <v>0.47821733333333333</v>
      </c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111"/>
      <c r="AU603" s="111"/>
      <c r="AV603" s="111"/>
      <c r="AW603" s="111"/>
      <c r="AX603" s="111"/>
      <c r="AY603" s="111"/>
      <c r="AZ603" s="111"/>
      <c r="BA603" s="111"/>
      <c r="BB603" s="111"/>
      <c r="BC603" s="111"/>
      <c r="BD603" s="111"/>
      <c r="BE603" s="111"/>
      <c r="BF603" s="111"/>
      <c r="BG603" s="111"/>
      <c r="BH603" s="111"/>
      <c r="BI603" s="111"/>
      <c r="BJ603" s="111"/>
      <c r="BK603" s="111"/>
      <c r="BL603" s="111"/>
      <c r="BM603" s="111"/>
      <c r="BN603" s="111"/>
      <c r="BO603" s="111"/>
      <c r="BP603" s="111"/>
      <c r="BQ603" s="111"/>
      <c r="BR603" s="111"/>
      <c r="BS603" s="111"/>
      <c r="BT603" s="111"/>
      <c r="BU603" s="111"/>
      <c r="BV603" s="111"/>
      <c r="BW603" s="111"/>
      <c r="BX603" s="111"/>
      <c r="BY603" s="111"/>
      <c r="BZ603" s="111"/>
      <c r="CA603" s="111"/>
      <c r="CB603" s="111"/>
      <c r="CC603" s="111"/>
      <c r="CD603" s="111"/>
      <c r="CE603" s="111"/>
      <c r="CF603" s="111"/>
    </row>
    <row r="604" spans="1:84" s="42" customFormat="1" ht="33.75" customHeight="1" x14ac:dyDescent="0.2">
      <c r="A604" s="12"/>
      <c r="B604" s="12"/>
      <c r="C604" s="12"/>
      <c r="D604" s="12"/>
      <c r="E604" s="15" t="s">
        <v>49</v>
      </c>
      <c r="F604" s="8">
        <f>SUM(F605:F613)</f>
        <v>453269.60000000003</v>
      </c>
      <c r="G604" s="8">
        <f>SUM(G605:G613)</f>
        <v>453269.60000000003</v>
      </c>
      <c r="H604" s="8">
        <f>SUM(H605:H613)</f>
        <v>405772.03</v>
      </c>
      <c r="I604" s="119">
        <f t="shared" si="46"/>
        <v>0.89521121645925517</v>
      </c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  <c r="BI604" s="109"/>
      <c r="BJ604" s="109"/>
      <c r="BK604" s="109"/>
      <c r="BL604" s="109"/>
      <c r="BM604" s="109"/>
      <c r="BN604" s="109"/>
      <c r="BO604" s="109"/>
      <c r="BP604" s="109"/>
      <c r="BQ604" s="109"/>
      <c r="BR604" s="109"/>
      <c r="BS604" s="109"/>
      <c r="BT604" s="109"/>
      <c r="BU604" s="109"/>
      <c r="BV604" s="109"/>
      <c r="BW604" s="109"/>
      <c r="BX604" s="109"/>
      <c r="BY604" s="109"/>
      <c r="BZ604" s="109"/>
      <c r="CA604" s="109"/>
      <c r="CB604" s="109"/>
      <c r="CC604" s="109"/>
      <c r="CD604" s="109"/>
      <c r="CE604" s="109"/>
      <c r="CF604" s="109"/>
    </row>
    <row r="605" spans="1:84" s="42" customFormat="1" ht="46.5" customHeight="1" x14ac:dyDescent="0.2">
      <c r="A605" s="12"/>
      <c r="B605" s="12"/>
      <c r="C605" s="12"/>
      <c r="D605" s="12"/>
      <c r="E605" s="38" t="s">
        <v>180</v>
      </c>
      <c r="F605" s="131">
        <v>34739.9</v>
      </c>
      <c r="G605" s="131">
        <v>34739.9</v>
      </c>
      <c r="H605" s="143">
        <v>33145.08</v>
      </c>
      <c r="I605" s="122">
        <f t="shared" si="46"/>
        <v>0.95409255639768686</v>
      </c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09"/>
      <c r="BI605" s="109"/>
      <c r="BJ605" s="109"/>
      <c r="BK605" s="109"/>
      <c r="BL605" s="109"/>
      <c r="BM605" s="109"/>
      <c r="BN605" s="109"/>
      <c r="BO605" s="109"/>
      <c r="BP605" s="109"/>
      <c r="BQ605" s="109"/>
      <c r="BR605" s="109"/>
      <c r="BS605" s="109"/>
      <c r="BT605" s="109"/>
      <c r="BU605" s="109"/>
      <c r="BV605" s="109"/>
      <c r="BW605" s="109"/>
      <c r="BX605" s="109"/>
      <c r="BY605" s="109"/>
      <c r="BZ605" s="109"/>
      <c r="CA605" s="109"/>
      <c r="CB605" s="109"/>
      <c r="CC605" s="109"/>
      <c r="CD605" s="109"/>
      <c r="CE605" s="109"/>
      <c r="CF605" s="109"/>
    </row>
    <row r="606" spans="1:84" s="42" customFormat="1" ht="96" customHeight="1" x14ac:dyDescent="0.2">
      <c r="A606" s="12"/>
      <c r="B606" s="12"/>
      <c r="C606" s="12"/>
      <c r="D606" s="12"/>
      <c r="E606" s="38" t="s">
        <v>290</v>
      </c>
      <c r="F606" s="131">
        <v>13044.9</v>
      </c>
      <c r="G606" s="131">
        <v>13044.9</v>
      </c>
      <c r="H606" s="143">
        <v>7863.51</v>
      </c>
      <c r="I606" s="122">
        <f t="shared" si="46"/>
        <v>0.60280339443000719</v>
      </c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  <c r="BI606" s="109"/>
      <c r="BJ606" s="109"/>
      <c r="BK606" s="109"/>
      <c r="BL606" s="109"/>
      <c r="BM606" s="109"/>
      <c r="BN606" s="109"/>
      <c r="BO606" s="109"/>
      <c r="BP606" s="109"/>
      <c r="BQ606" s="109"/>
      <c r="BR606" s="109"/>
      <c r="BS606" s="109"/>
      <c r="BT606" s="109"/>
      <c r="BU606" s="109"/>
      <c r="BV606" s="109"/>
      <c r="BW606" s="109"/>
      <c r="BX606" s="109"/>
      <c r="BY606" s="109"/>
      <c r="BZ606" s="109"/>
      <c r="CA606" s="109"/>
      <c r="CB606" s="109"/>
      <c r="CC606" s="109"/>
      <c r="CD606" s="109"/>
      <c r="CE606" s="109"/>
      <c r="CF606" s="109"/>
    </row>
    <row r="607" spans="1:84" s="42" customFormat="1" ht="31.5" customHeight="1" x14ac:dyDescent="0.2">
      <c r="A607" s="12"/>
      <c r="B607" s="12"/>
      <c r="C607" s="12"/>
      <c r="D607" s="12"/>
      <c r="E607" s="38" t="s">
        <v>181</v>
      </c>
      <c r="F607" s="131">
        <v>58343.3</v>
      </c>
      <c r="G607" s="131">
        <v>58343.3</v>
      </c>
      <c r="H607" s="143">
        <v>46665.42</v>
      </c>
      <c r="I607" s="122">
        <f t="shared" si="46"/>
        <v>0.79984196985772138</v>
      </c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  <c r="BI607" s="109"/>
      <c r="BJ607" s="109"/>
      <c r="BK607" s="109"/>
      <c r="BL607" s="109"/>
      <c r="BM607" s="109"/>
      <c r="BN607" s="109"/>
      <c r="BO607" s="109"/>
      <c r="BP607" s="109"/>
      <c r="BQ607" s="109"/>
      <c r="BR607" s="109"/>
      <c r="BS607" s="109"/>
      <c r="BT607" s="109"/>
      <c r="BU607" s="109"/>
      <c r="BV607" s="109"/>
      <c r="BW607" s="109"/>
      <c r="BX607" s="109"/>
      <c r="BY607" s="109"/>
      <c r="BZ607" s="109"/>
      <c r="CA607" s="109"/>
      <c r="CB607" s="109"/>
      <c r="CC607" s="109"/>
      <c r="CD607" s="109"/>
      <c r="CE607" s="109"/>
      <c r="CF607" s="109"/>
    </row>
    <row r="608" spans="1:84" s="42" customFormat="1" ht="48.75" customHeight="1" x14ac:dyDescent="0.2">
      <c r="A608" s="12"/>
      <c r="B608" s="12"/>
      <c r="C608" s="12"/>
      <c r="D608" s="12"/>
      <c r="E608" s="38" t="s">
        <v>291</v>
      </c>
      <c r="F608" s="131">
        <v>10398.799999999999</v>
      </c>
      <c r="G608" s="131">
        <v>10398.799999999999</v>
      </c>
      <c r="H608" s="143">
        <v>8766.58</v>
      </c>
      <c r="I608" s="122">
        <f t="shared" si="46"/>
        <v>0.84303765819132981</v>
      </c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  <c r="BI608" s="109"/>
      <c r="BJ608" s="109"/>
      <c r="BK608" s="109"/>
      <c r="BL608" s="109"/>
      <c r="BM608" s="109"/>
      <c r="BN608" s="109"/>
      <c r="BO608" s="109"/>
      <c r="BP608" s="109"/>
      <c r="BQ608" s="109"/>
      <c r="BR608" s="109"/>
      <c r="BS608" s="109"/>
      <c r="BT608" s="109"/>
      <c r="BU608" s="109"/>
      <c r="BV608" s="109"/>
      <c r="BW608" s="109"/>
      <c r="BX608" s="109"/>
      <c r="BY608" s="109"/>
      <c r="BZ608" s="109"/>
      <c r="CA608" s="109"/>
      <c r="CB608" s="109"/>
      <c r="CC608" s="109"/>
      <c r="CD608" s="109"/>
      <c r="CE608" s="109"/>
      <c r="CF608" s="109"/>
    </row>
    <row r="609" spans="1:84" s="42" customFormat="1" ht="40.5" customHeight="1" x14ac:dyDescent="0.2">
      <c r="A609" s="12"/>
      <c r="B609" s="12"/>
      <c r="C609" s="12"/>
      <c r="D609" s="12"/>
      <c r="E609" s="38" t="s">
        <v>292</v>
      </c>
      <c r="F609" s="131">
        <v>101193.5</v>
      </c>
      <c r="G609" s="131">
        <v>101193.5</v>
      </c>
      <c r="H609" s="143">
        <v>78453.679999999993</v>
      </c>
      <c r="I609" s="122">
        <f t="shared" si="46"/>
        <v>0.77528378799033526</v>
      </c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  <c r="BI609" s="109"/>
      <c r="BJ609" s="109"/>
      <c r="BK609" s="109"/>
      <c r="BL609" s="109"/>
      <c r="BM609" s="109"/>
      <c r="BN609" s="109"/>
      <c r="BO609" s="109"/>
      <c r="BP609" s="109"/>
      <c r="BQ609" s="109"/>
      <c r="BR609" s="109"/>
      <c r="BS609" s="109"/>
      <c r="BT609" s="109"/>
      <c r="BU609" s="109"/>
      <c r="BV609" s="109"/>
      <c r="BW609" s="109"/>
      <c r="BX609" s="109"/>
      <c r="BY609" s="109"/>
      <c r="BZ609" s="109"/>
      <c r="CA609" s="109"/>
      <c r="CB609" s="109"/>
      <c r="CC609" s="109"/>
      <c r="CD609" s="109"/>
      <c r="CE609" s="109"/>
      <c r="CF609" s="109"/>
    </row>
    <row r="610" spans="1:84" s="42" customFormat="1" ht="31.5" customHeight="1" x14ac:dyDescent="0.2">
      <c r="A610" s="12"/>
      <c r="B610" s="12"/>
      <c r="C610" s="12"/>
      <c r="D610" s="12"/>
      <c r="E610" s="38" t="s">
        <v>137</v>
      </c>
      <c r="F610" s="131">
        <v>11988.5</v>
      </c>
      <c r="G610" s="131">
        <v>11988.5</v>
      </c>
      <c r="H610" s="143">
        <v>10023.17</v>
      </c>
      <c r="I610" s="122">
        <f t="shared" si="46"/>
        <v>0.83606539600450436</v>
      </c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  <c r="BI610" s="109"/>
      <c r="BJ610" s="109"/>
      <c r="BK610" s="109"/>
      <c r="BL610" s="109"/>
      <c r="BM610" s="109"/>
      <c r="BN610" s="109"/>
      <c r="BO610" s="109"/>
      <c r="BP610" s="109"/>
      <c r="BQ610" s="109"/>
      <c r="BR610" s="109"/>
      <c r="BS610" s="109"/>
      <c r="BT610" s="109"/>
      <c r="BU610" s="109"/>
      <c r="BV610" s="109"/>
      <c r="BW610" s="109"/>
      <c r="BX610" s="109"/>
      <c r="BY610" s="109"/>
      <c r="BZ610" s="109"/>
      <c r="CA610" s="109"/>
      <c r="CB610" s="109"/>
      <c r="CC610" s="109"/>
      <c r="CD610" s="109"/>
      <c r="CE610" s="109"/>
      <c r="CF610" s="109"/>
    </row>
    <row r="611" spans="1:84" s="42" customFormat="1" ht="32.25" customHeight="1" x14ac:dyDescent="0.2">
      <c r="A611" s="12"/>
      <c r="B611" s="12"/>
      <c r="C611" s="12"/>
      <c r="D611" s="12"/>
      <c r="E611" s="38" t="s">
        <v>178</v>
      </c>
      <c r="F611" s="131">
        <v>171955.3</v>
      </c>
      <c r="G611" s="131">
        <v>171955.3</v>
      </c>
      <c r="H611" s="143">
        <v>170793.23</v>
      </c>
      <c r="I611" s="122">
        <f t="shared" si="46"/>
        <v>0.99324202278150209</v>
      </c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  <c r="BI611" s="109"/>
      <c r="BJ611" s="109"/>
      <c r="BK611" s="109"/>
      <c r="BL611" s="109"/>
      <c r="BM611" s="109"/>
      <c r="BN611" s="109"/>
      <c r="BO611" s="109"/>
      <c r="BP611" s="109"/>
      <c r="BQ611" s="109"/>
      <c r="BR611" s="109"/>
      <c r="BS611" s="109"/>
      <c r="BT611" s="109"/>
      <c r="BU611" s="109"/>
      <c r="BV611" s="109"/>
      <c r="BW611" s="109"/>
      <c r="BX611" s="109"/>
      <c r="BY611" s="109"/>
      <c r="BZ611" s="109"/>
      <c r="CA611" s="109"/>
      <c r="CB611" s="109"/>
      <c r="CC611" s="109"/>
      <c r="CD611" s="109"/>
      <c r="CE611" s="109"/>
      <c r="CF611" s="109"/>
    </row>
    <row r="612" spans="1:84" s="42" customFormat="1" ht="30" customHeight="1" x14ac:dyDescent="0.2">
      <c r="A612" s="12"/>
      <c r="B612" s="12"/>
      <c r="C612" s="12"/>
      <c r="D612" s="12"/>
      <c r="E612" s="38" t="s">
        <v>293</v>
      </c>
      <c r="F612" s="131">
        <v>49605.4</v>
      </c>
      <c r="G612" s="131">
        <v>49605.4</v>
      </c>
      <c r="H612" s="143">
        <v>49605.36</v>
      </c>
      <c r="I612" s="122">
        <f t="shared" si="46"/>
        <v>0.99999919363617673</v>
      </c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  <c r="BI612" s="109"/>
      <c r="BJ612" s="109"/>
      <c r="BK612" s="109"/>
      <c r="BL612" s="109"/>
      <c r="BM612" s="109"/>
      <c r="BN612" s="109"/>
      <c r="BO612" s="109"/>
      <c r="BP612" s="109"/>
      <c r="BQ612" s="109"/>
      <c r="BR612" s="109"/>
      <c r="BS612" s="109"/>
      <c r="BT612" s="109"/>
      <c r="BU612" s="109"/>
      <c r="BV612" s="109"/>
      <c r="BW612" s="109"/>
      <c r="BX612" s="109"/>
      <c r="BY612" s="109"/>
      <c r="BZ612" s="109"/>
      <c r="CA612" s="109"/>
      <c r="CB612" s="109"/>
      <c r="CC612" s="109"/>
      <c r="CD612" s="109"/>
      <c r="CE612" s="109"/>
      <c r="CF612" s="109"/>
    </row>
    <row r="613" spans="1:84" s="42" customFormat="1" ht="36" customHeight="1" x14ac:dyDescent="0.2">
      <c r="A613" s="12"/>
      <c r="B613" s="12"/>
      <c r="C613" s="12"/>
      <c r="D613" s="12"/>
      <c r="E613" s="38" t="s">
        <v>138</v>
      </c>
      <c r="F613" s="131">
        <v>2000</v>
      </c>
      <c r="G613" s="131">
        <v>2000</v>
      </c>
      <c r="H613" s="143">
        <v>456</v>
      </c>
      <c r="I613" s="122">
        <f t="shared" si="46"/>
        <v>0.22800000000000001</v>
      </c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09"/>
      <c r="BI613" s="109"/>
      <c r="BJ613" s="109"/>
      <c r="BK613" s="109"/>
      <c r="BL613" s="109"/>
      <c r="BM613" s="109"/>
      <c r="BN613" s="109"/>
      <c r="BO613" s="109"/>
      <c r="BP613" s="109"/>
      <c r="BQ613" s="109"/>
      <c r="BR613" s="109"/>
      <c r="BS613" s="109"/>
      <c r="BT613" s="109"/>
      <c r="BU613" s="109"/>
      <c r="BV613" s="109"/>
      <c r="BW613" s="109"/>
      <c r="BX613" s="109"/>
      <c r="BY613" s="109"/>
      <c r="BZ613" s="109"/>
      <c r="CA613" s="109"/>
      <c r="CB613" s="109"/>
      <c r="CC613" s="109"/>
      <c r="CD613" s="109"/>
      <c r="CE613" s="109"/>
      <c r="CF613" s="109"/>
    </row>
    <row r="614" spans="1:84" s="67" customFormat="1" ht="51.75" customHeight="1" x14ac:dyDescent="0.2">
      <c r="A614" s="65"/>
      <c r="B614" s="65"/>
      <c r="C614" s="65"/>
      <c r="D614" s="65"/>
      <c r="E614" s="66" t="s">
        <v>294</v>
      </c>
      <c r="F614" s="65">
        <f>SUM(F618,F620,F622)</f>
        <v>1000000</v>
      </c>
      <c r="G614" s="65">
        <f>SUM(G618,G620,G622)</f>
        <v>288069.49</v>
      </c>
      <c r="H614" s="65">
        <f>SUM(H618,H620,H622)</f>
        <v>22630.14</v>
      </c>
      <c r="I614" s="118">
        <f t="shared" si="46"/>
        <v>7.8557920174052442E-2</v>
      </c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  <c r="BI614" s="109"/>
      <c r="BJ614" s="109"/>
      <c r="BK614" s="109"/>
      <c r="BL614" s="109"/>
      <c r="BM614" s="109"/>
      <c r="BN614" s="109"/>
      <c r="BO614" s="109"/>
      <c r="BP614" s="109"/>
      <c r="BQ614" s="109"/>
      <c r="BR614" s="109"/>
      <c r="BS614" s="109"/>
      <c r="BT614" s="109"/>
      <c r="BU614" s="109"/>
      <c r="BV614" s="109"/>
      <c r="BW614" s="109"/>
      <c r="BX614" s="109"/>
      <c r="BY614" s="109"/>
      <c r="BZ614" s="109"/>
      <c r="CA614" s="109"/>
      <c r="CB614" s="109"/>
      <c r="CC614" s="109"/>
      <c r="CD614" s="109"/>
      <c r="CE614" s="109"/>
      <c r="CF614" s="109"/>
    </row>
    <row r="615" spans="1:84" s="42" customFormat="1" ht="36" customHeight="1" x14ac:dyDescent="0.2">
      <c r="A615" s="12"/>
      <c r="B615" s="12"/>
      <c r="C615" s="12"/>
      <c r="D615" s="12"/>
      <c r="E615" s="15" t="s">
        <v>49</v>
      </c>
      <c r="F615" s="12">
        <f>SUM(F621,F623)</f>
        <v>0</v>
      </c>
      <c r="G615" s="12">
        <f>SUM(G621,G623)</f>
        <v>288069.49</v>
      </c>
      <c r="H615" s="12">
        <f>SUM(H621,H623)</f>
        <v>22630.14</v>
      </c>
      <c r="I615" s="119">
        <f t="shared" si="46"/>
        <v>7.8557920174052442E-2</v>
      </c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  <c r="BI615" s="109"/>
      <c r="BJ615" s="109"/>
      <c r="BK615" s="109"/>
      <c r="BL615" s="109"/>
      <c r="BM615" s="109"/>
      <c r="BN615" s="109"/>
      <c r="BO615" s="109"/>
      <c r="BP615" s="109"/>
      <c r="BQ615" s="109"/>
      <c r="BR615" s="109"/>
      <c r="BS615" s="109"/>
      <c r="BT615" s="109"/>
      <c r="BU615" s="109"/>
      <c r="BV615" s="109"/>
      <c r="BW615" s="109"/>
      <c r="BX615" s="109"/>
      <c r="BY615" s="109"/>
      <c r="BZ615" s="109"/>
      <c r="CA615" s="109"/>
      <c r="CB615" s="109"/>
      <c r="CC615" s="109"/>
      <c r="CD615" s="109"/>
      <c r="CE615" s="109"/>
      <c r="CF615" s="109"/>
    </row>
    <row r="616" spans="1:84" s="42" customFormat="1" ht="35.25" customHeight="1" x14ac:dyDescent="0.2">
      <c r="A616" s="12"/>
      <c r="B616" s="12"/>
      <c r="C616" s="12"/>
      <c r="D616" s="12"/>
      <c r="E616" s="51" t="s">
        <v>39</v>
      </c>
      <c r="F616" s="12">
        <f>SUM(F619)</f>
        <v>1000000</v>
      </c>
      <c r="G616" s="12">
        <f>SUM(G619)</f>
        <v>0</v>
      </c>
      <c r="H616" s="12">
        <f>SUM(H619)</f>
        <v>0</v>
      </c>
      <c r="I616" s="119" t="str">
        <f t="shared" si="46"/>
        <v xml:space="preserve">       </v>
      </c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  <c r="BI616" s="109"/>
      <c r="BJ616" s="109"/>
      <c r="BK616" s="109"/>
      <c r="BL616" s="109"/>
      <c r="BM616" s="109"/>
      <c r="BN616" s="109"/>
      <c r="BO616" s="109"/>
      <c r="BP616" s="109"/>
      <c r="BQ616" s="109"/>
      <c r="BR616" s="109"/>
      <c r="BS616" s="109"/>
      <c r="BT616" s="109"/>
      <c r="BU616" s="109"/>
      <c r="BV616" s="109"/>
      <c r="BW616" s="109"/>
      <c r="BX616" s="109"/>
      <c r="BY616" s="109"/>
      <c r="BZ616" s="109"/>
      <c r="CA616" s="109"/>
      <c r="CB616" s="109"/>
      <c r="CC616" s="109"/>
      <c r="CD616" s="109"/>
      <c r="CE616" s="109"/>
      <c r="CF616" s="109"/>
    </row>
    <row r="617" spans="1:84" s="42" customFormat="1" x14ac:dyDescent="0.2">
      <c r="A617" s="10"/>
      <c r="B617" s="10"/>
      <c r="C617" s="10"/>
      <c r="D617" s="10"/>
      <c r="E617" s="13" t="s">
        <v>69</v>
      </c>
      <c r="F617" s="12"/>
      <c r="G617" s="12"/>
      <c r="H617" s="12"/>
      <c r="I617" s="122" t="str">
        <f t="shared" si="46"/>
        <v xml:space="preserve">       </v>
      </c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  <c r="BI617" s="109"/>
      <c r="BJ617" s="109"/>
      <c r="BK617" s="109"/>
      <c r="BL617" s="109"/>
      <c r="BM617" s="109"/>
      <c r="BN617" s="109"/>
      <c r="BO617" s="109"/>
      <c r="BP617" s="109"/>
      <c r="BQ617" s="109"/>
      <c r="BR617" s="109"/>
      <c r="BS617" s="109"/>
      <c r="BT617" s="109"/>
      <c r="BU617" s="109"/>
      <c r="BV617" s="109"/>
      <c r="BW617" s="109"/>
      <c r="BX617" s="109"/>
      <c r="BY617" s="109"/>
      <c r="BZ617" s="109"/>
      <c r="CA617" s="109"/>
      <c r="CB617" s="109"/>
      <c r="CC617" s="109"/>
      <c r="CD617" s="109"/>
      <c r="CE617" s="109"/>
      <c r="CF617" s="109"/>
    </row>
    <row r="618" spans="1:84" s="42" customFormat="1" ht="27" customHeight="1" x14ac:dyDescent="0.2">
      <c r="A618" s="19" t="s">
        <v>66</v>
      </c>
      <c r="B618" s="19" t="s">
        <v>67</v>
      </c>
      <c r="C618" s="19" t="s">
        <v>66</v>
      </c>
      <c r="D618" s="19" t="s">
        <v>58</v>
      </c>
      <c r="E618" s="20" t="s">
        <v>68</v>
      </c>
      <c r="F618" s="12">
        <f>SUM(F619:F619)</f>
        <v>1000000</v>
      </c>
      <c r="G618" s="12">
        <f>SUM(G619:G619)</f>
        <v>0</v>
      </c>
      <c r="H618" s="12">
        <f>SUM(H619:H619)</f>
        <v>0</v>
      </c>
      <c r="I618" s="119" t="str">
        <f t="shared" si="46"/>
        <v xml:space="preserve">       </v>
      </c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  <c r="BI618" s="109"/>
      <c r="BJ618" s="109"/>
      <c r="BK618" s="109"/>
      <c r="BL618" s="109"/>
      <c r="BM618" s="109"/>
      <c r="BN618" s="109"/>
      <c r="BO618" s="109"/>
      <c r="BP618" s="109"/>
      <c r="BQ618" s="109"/>
      <c r="BR618" s="109"/>
      <c r="BS618" s="109"/>
      <c r="BT618" s="109"/>
      <c r="BU618" s="109"/>
      <c r="BV618" s="109"/>
      <c r="BW618" s="109"/>
      <c r="BX618" s="109"/>
      <c r="BY618" s="109"/>
      <c r="BZ618" s="109"/>
      <c r="CA618" s="109"/>
      <c r="CB618" s="109"/>
      <c r="CC618" s="109"/>
      <c r="CD618" s="109"/>
      <c r="CE618" s="109"/>
      <c r="CF618" s="109"/>
    </row>
    <row r="619" spans="1:84" s="42" customFormat="1" ht="22.5" customHeight="1" x14ac:dyDescent="0.2">
      <c r="A619" s="19"/>
      <c r="B619" s="19"/>
      <c r="C619" s="19"/>
      <c r="D619" s="19"/>
      <c r="E619" s="50" t="s">
        <v>39</v>
      </c>
      <c r="F619" s="120">
        <v>1000000</v>
      </c>
      <c r="G619" s="121"/>
      <c r="H619" s="121"/>
      <c r="I619" s="122" t="str">
        <f t="shared" si="46"/>
        <v xml:space="preserve">       </v>
      </c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  <c r="BI619" s="109"/>
      <c r="BJ619" s="109"/>
      <c r="BK619" s="109"/>
      <c r="BL619" s="109"/>
      <c r="BM619" s="109"/>
      <c r="BN619" s="109"/>
      <c r="BO619" s="109"/>
      <c r="BP619" s="109"/>
      <c r="BQ619" s="109"/>
      <c r="BR619" s="109"/>
      <c r="BS619" s="109"/>
      <c r="BT619" s="109"/>
      <c r="BU619" s="109"/>
      <c r="BV619" s="109"/>
      <c r="BW619" s="109"/>
      <c r="BX619" s="109"/>
      <c r="BY619" s="109"/>
      <c r="BZ619" s="109"/>
      <c r="CA619" s="109"/>
      <c r="CB619" s="109"/>
      <c r="CC619" s="109"/>
      <c r="CD619" s="109"/>
      <c r="CE619" s="109"/>
      <c r="CF619" s="109"/>
    </row>
    <row r="620" spans="1:84" s="42" customFormat="1" ht="67.5" customHeight="1" x14ac:dyDescent="0.2">
      <c r="A620" s="10" t="s">
        <v>58</v>
      </c>
      <c r="B620" s="10" t="s">
        <v>66</v>
      </c>
      <c r="C620" s="10" t="s">
        <v>41</v>
      </c>
      <c r="D620" s="10" t="s">
        <v>129</v>
      </c>
      <c r="E620" s="14" t="s">
        <v>29</v>
      </c>
      <c r="F620" s="12">
        <f>SUM(F621)</f>
        <v>0</v>
      </c>
      <c r="G620" s="12">
        <f>SUM(G621)</f>
        <v>18000</v>
      </c>
      <c r="H620" s="12">
        <f>SUM(H621)</f>
        <v>17946</v>
      </c>
      <c r="I620" s="119">
        <f t="shared" si="46"/>
        <v>0.997</v>
      </c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09"/>
      <c r="BE620" s="109"/>
      <c r="BF620" s="109"/>
      <c r="BG620" s="109"/>
      <c r="BH620" s="109"/>
      <c r="BI620" s="109"/>
      <c r="BJ620" s="109"/>
      <c r="BK620" s="109"/>
      <c r="BL620" s="109"/>
      <c r="BM620" s="109"/>
      <c r="BN620" s="109"/>
      <c r="BO620" s="109"/>
      <c r="BP620" s="109"/>
      <c r="BQ620" s="109"/>
      <c r="BR620" s="109"/>
      <c r="BS620" s="109"/>
      <c r="BT620" s="109"/>
      <c r="BU620" s="109"/>
      <c r="BV620" s="109"/>
      <c r="BW620" s="109"/>
      <c r="BX620" s="109"/>
      <c r="BY620" s="109"/>
      <c r="BZ620" s="109"/>
      <c r="CA620" s="109"/>
      <c r="CB620" s="109"/>
      <c r="CC620" s="109"/>
      <c r="CD620" s="109"/>
      <c r="CE620" s="109"/>
      <c r="CF620" s="109"/>
    </row>
    <row r="621" spans="1:84" s="42" customFormat="1" ht="40.5" customHeight="1" x14ac:dyDescent="0.2">
      <c r="A621" s="10"/>
      <c r="B621" s="10"/>
      <c r="C621" s="10"/>
      <c r="D621" s="19"/>
      <c r="E621" s="16" t="s">
        <v>49</v>
      </c>
      <c r="F621" s="120"/>
      <c r="G621" s="121">
        <v>18000</v>
      </c>
      <c r="H621" s="121">
        <v>17946</v>
      </c>
      <c r="I621" s="122">
        <f t="shared" si="46"/>
        <v>0.997</v>
      </c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09"/>
      <c r="BE621" s="109"/>
      <c r="BF621" s="109"/>
      <c r="BG621" s="109"/>
      <c r="BH621" s="109"/>
      <c r="BI621" s="109"/>
      <c r="BJ621" s="109"/>
      <c r="BK621" s="109"/>
      <c r="BL621" s="109"/>
      <c r="BM621" s="109"/>
      <c r="BN621" s="109"/>
      <c r="BO621" s="109"/>
      <c r="BP621" s="109"/>
      <c r="BQ621" s="109"/>
      <c r="BR621" s="109"/>
      <c r="BS621" s="109"/>
      <c r="BT621" s="109"/>
      <c r="BU621" s="109"/>
      <c r="BV621" s="109"/>
      <c r="BW621" s="109"/>
      <c r="BX621" s="109"/>
      <c r="BY621" s="109"/>
      <c r="BZ621" s="109"/>
      <c r="CA621" s="109"/>
      <c r="CB621" s="109"/>
      <c r="CC621" s="109"/>
      <c r="CD621" s="109"/>
      <c r="CE621" s="109"/>
      <c r="CF621" s="109"/>
    </row>
    <row r="622" spans="1:84" s="42" customFormat="1" ht="21" customHeight="1" x14ac:dyDescent="0.2">
      <c r="A622" s="10" t="s">
        <v>46</v>
      </c>
      <c r="B622" s="10" t="s">
        <v>41</v>
      </c>
      <c r="C622" s="10" t="s">
        <v>41</v>
      </c>
      <c r="D622" s="10" t="s">
        <v>41</v>
      </c>
      <c r="E622" s="14" t="s">
        <v>47</v>
      </c>
      <c r="F622" s="12">
        <f>SUM(F623:F623)</f>
        <v>0</v>
      </c>
      <c r="G622" s="12">
        <f>SUM(G623:G623)</f>
        <v>270069.49</v>
      </c>
      <c r="H622" s="12">
        <f>SUM(H623:H623)</f>
        <v>4684.1400000000003</v>
      </c>
      <c r="I622" s="119">
        <f t="shared" si="46"/>
        <v>1.7344202782772686E-2</v>
      </c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09"/>
      <c r="BE622" s="109"/>
      <c r="BF622" s="109"/>
      <c r="BG622" s="109"/>
      <c r="BH622" s="109"/>
      <c r="BI622" s="109"/>
      <c r="BJ622" s="109"/>
      <c r="BK622" s="109"/>
      <c r="BL622" s="109"/>
      <c r="BM622" s="109"/>
      <c r="BN622" s="109"/>
      <c r="BO622" s="109"/>
      <c r="BP622" s="109"/>
      <c r="BQ622" s="109"/>
      <c r="BR622" s="109"/>
      <c r="BS622" s="109"/>
      <c r="BT622" s="109"/>
      <c r="BU622" s="109"/>
      <c r="BV622" s="109"/>
      <c r="BW622" s="109"/>
      <c r="BX622" s="109"/>
      <c r="BY622" s="109"/>
      <c r="BZ622" s="109"/>
      <c r="CA622" s="109"/>
      <c r="CB622" s="109"/>
      <c r="CC622" s="109"/>
      <c r="CD622" s="109"/>
      <c r="CE622" s="109"/>
      <c r="CF622" s="109"/>
    </row>
    <row r="623" spans="1:84" s="42" customFormat="1" ht="36" customHeight="1" x14ac:dyDescent="0.2">
      <c r="A623" s="10"/>
      <c r="B623" s="10"/>
      <c r="C623" s="10"/>
      <c r="D623" s="19"/>
      <c r="E623" s="16" t="s">
        <v>49</v>
      </c>
      <c r="F623" s="120"/>
      <c r="G623" s="121">
        <v>270069.49</v>
      </c>
      <c r="H623" s="121">
        <v>4684.1400000000003</v>
      </c>
      <c r="I623" s="122">
        <f t="shared" si="46"/>
        <v>1.7344202782772686E-2</v>
      </c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09"/>
      <c r="BI623" s="109"/>
      <c r="BJ623" s="109"/>
      <c r="BK623" s="109"/>
      <c r="BL623" s="109"/>
      <c r="BM623" s="109"/>
      <c r="BN623" s="109"/>
      <c r="BO623" s="109"/>
      <c r="BP623" s="109"/>
      <c r="BQ623" s="109"/>
      <c r="BR623" s="109"/>
      <c r="BS623" s="109"/>
      <c r="BT623" s="109"/>
      <c r="BU623" s="109"/>
      <c r="BV623" s="109"/>
      <c r="BW623" s="109"/>
      <c r="BX623" s="109"/>
      <c r="BY623" s="109"/>
      <c r="BZ623" s="109"/>
      <c r="CA623" s="109"/>
      <c r="CB623" s="109"/>
      <c r="CC623" s="109"/>
      <c r="CD623" s="109"/>
      <c r="CE623" s="109"/>
      <c r="CF623" s="109"/>
    </row>
    <row r="624" spans="1:84" s="42" customFormat="1" ht="36" customHeight="1" x14ac:dyDescent="0.2">
      <c r="A624" s="65"/>
      <c r="B624" s="65"/>
      <c r="C624" s="65"/>
      <c r="D624" s="65"/>
      <c r="E624" s="66" t="s">
        <v>295</v>
      </c>
      <c r="F624" s="65">
        <f t="shared" ref="F624:H625" si="50">SUM(F630,F632)</f>
        <v>0</v>
      </c>
      <c r="G624" s="65">
        <f t="shared" si="50"/>
        <v>2230636.2999999998</v>
      </c>
      <c r="H624" s="65">
        <f t="shared" si="50"/>
        <v>1492529.7</v>
      </c>
      <c r="I624" s="118">
        <f t="shared" si="46"/>
        <v>0.66910490966187541</v>
      </c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09"/>
      <c r="BE624" s="109"/>
      <c r="BF624" s="109"/>
      <c r="BG624" s="109"/>
      <c r="BH624" s="109"/>
      <c r="BI624" s="109"/>
      <c r="BJ624" s="109"/>
      <c r="BK624" s="109"/>
      <c r="BL624" s="109"/>
      <c r="BM624" s="109"/>
      <c r="BN624" s="109"/>
      <c r="BO624" s="109"/>
      <c r="BP624" s="109"/>
      <c r="BQ624" s="109"/>
      <c r="BR624" s="109"/>
      <c r="BS624" s="109"/>
      <c r="BT624" s="109"/>
      <c r="BU624" s="109"/>
      <c r="BV624" s="109"/>
      <c r="BW624" s="109"/>
      <c r="BX624" s="109"/>
      <c r="BY624" s="109"/>
      <c r="BZ624" s="109"/>
      <c r="CA624" s="109"/>
      <c r="CB624" s="109"/>
      <c r="CC624" s="109"/>
      <c r="CD624" s="109"/>
      <c r="CE624" s="109"/>
      <c r="CF624" s="109"/>
    </row>
    <row r="625" spans="1:84" s="42" customFormat="1" ht="36" customHeight="1" x14ac:dyDescent="0.2">
      <c r="A625" s="10"/>
      <c r="B625" s="10"/>
      <c r="C625" s="10"/>
      <c r="D625" s="10"/>
      <c r="E625" s="51" t="s">
        <v>40</v>
      </c>
      <c r="F625" s="12">
        <f t="shared" si="50"/>
        <v>0</v>
      </c>
      <c r="G625" s="12">
        <f t="shared" si="50"/>
        <v>1112643.8999999999</v>
      </c>
      <c r="H625" s="12">
        <f t="shared" si="50"/>
        <v>783473.6100000001</v>
      </c>
      <c r="I625" s="119">
        <f t="shared" si="46"/>
        <v>0.70415486032862817</v>
      </c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09"/>
      <c r="BI625" s="109"/>
      <c r="BJ625" s="109"/>
      <c r="BK625" s="109"/>
      <c r="BL625" s="109"/>
      <c r="BM625" s="109"/>
      <c r="BN625" s="109"/>
      <c r="BO625" s="109"/>
      <c r="BP625" s="109"/>
      <c r="BQ625" s="109"/>
      <c r="BR625" s="109"/>
      <c r="BS625" s="109"/>
      <c r="BT625" s="109"/>
      <c r="BU625" s="109"/>
      <c r="BV625" s="109"/>
      <c r="BW625" s="109"/>
      <c r="BX625" s="109"/>
      <c r="BY625" s="109"/>
      <c r="BZ625" s="109"/>
      <c r="CA625" s="109"/>
      <c r="CB625" s="109"/>
      <c r="CC625" s="109"/>
      <c r="CD625" s="109"/>
      <c r="CE625" s="109"/>
      <c r="CF625" s="109"/>
    </row>
    <row r="626" spans="1:84" s="42" customFormat="1" ht="32.25" customHeight="1" x14ac:dyDescent="0.2">
      <c r="A626" s="10"/>
      <c r="B626" s="10"/>
      <c r="C626" s="10"/>
      <c r="D626" s="10"/>
      <c r="E626" s="51" t="s">
        <v>38</v>
      </c>
      <c r="F626" s="12">
        <f t="shared" ref="F626:H628" si="51">SUM(F634)</f>
        <v>0</v>
      </c>
      <c r="G626" s="12">
        <f t="shared" si="51"/>
        <v>777399.7</v>
      </c>
      <c r="H626" s="12">
        <f t="shared" si="51"/>
        <v>699366.09</v>
      </c>
      <c r="I626" s="119">
        <f t="shared" si="46"/>
        <v>0.89962227924708482</v>
      </c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09"/>
      <c r="BE626" s="109"/>
      <c r="BF626" s="109"/>
      <c r="BG626" s="109"/>
      <c r="BH626" s="109"/>
      <c r="BI626" s="109"/>
      <c r="BJ626" s="109"/>
      <c r="BK626" s="109"/>
      <c r="BL626" s="109"/>
      <c r="BM626" s="109"/>
      <c r="BN626" s="109"/>
      <c r="BO626" s="109"/>
      <c r="BP626" s="109"/>
      <c r="BQ626" s="109"/>
      <c r="BR626" s="109"/>
      <c r="BS626" s="109"/>
      <c r="BT626" s="109"/>
      <c r="BU626" s="109"/>
      <c r="BV626" s="109"/>
      <c r="BW626" s="109"/>
      <c r="BX626" s="109"/>
      <c r="BY626" s="109"/>
      <c r="BZ626" s="109"/>
      <c r="CA626" s="109"/>
      <c r="CB626" s="109"/>
      <c r="CC626" s="109"/>
      <c r="CD626" s="109"/>
      <c r="CE626" s="109"/>
      <c r="CF626" s="109"/>
    </row>
    <row r="627" spans="1:84" s="42" customFormat="1" ht="36" customHeight="1" x14ac:dyDescent="0.2">
      <c r="A627" s="10"/>
      <c r="B627" s="10"/>
      <c r="C627" s="10"/>
      <c r="D627" s="10"/>
      <c r="E627" s="51" t="s">
        <v>39</v>
      </c>
      <c r="F627" s="12">
        <f t="shared" si="51"/>
        <v>0</v>
      </c>
      <c r="G627" s="12">
        <f t="shared" si="51"/>
        <v>276678.7</v>
      </c>
      <c r="H627" s="12">
        <f t="shared" si="51"/>
        <v>0</v>
      </c>
      <c r="I627" s="119" t="str">
        <f t="shared" si="46"/>
        <v xml:space="preserve">       </v>
      </c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09"/>
      <c r="BE627" s="109"/>
      <c r="BF627" s="109"/>
      <c r="BG627" s="109"/>
      <c r="BH627" s="109"/>
      <c r="BI627" s="109"/>
      <c r="BJ627" s="109"/>
      <c r="BK627" s="109"/>
      <c r="BL627" s="109"/>
      <c r="BM627" s="109"/>
      <c r="BN627" s="109"/>
      <c r="BO627" s="109"/>
      <c r="BP627" s="109"/>
      <c r="BQ627" s="109"/>
      <c r="BR627" s="109"/>
      <c r="BS627" s="109"/>
      <c r="BT627" s="109"/>
      <c r="BU627" s="109"/>
      <c r="BV627" s="109"/>
      <c r="BW627" s="109"/>
      <c r="BX627" s="109"/>
      <c r="BY627" s="109"/>
      <c r="BZ627" s="109"/>
      <c r="CA627" s="109"/>
      <c r="CB627" s="109"/>
      <c r="CC627" s="109"/>
      <c r="CD627" s="109"/>
      <c r="CE627" s="109"/>
      <c r="CF627" s="109"/>
    </row>
    <row r="628" spans="1:84" s="42" customFormat="1" ht="36" customHeight="1" x14ac:dyDescent="0.2">
      <c r="A628" s="10"/>
      <c r="B628" s="10"/>
      <c r="C628" s="10"/>
      <c r="D628" s="10"/>
      <c r="E628" s="15" t="s">
        <v>49</v>
      </c>
      <c r="F628" s="12">
        <f t="shared" si="51"/>
        <v>0</v>
      </c>
      <c r="G628" s="12">
        <f t="shared" si="51"/>
        <v>63914</v>
      </c>
      <c r="H628" s="12">
        <f t="shared" si="51"/>
        <v>9690</v>
      </c>
      <c r="I628" s="119">
        <f t="shared" si="46"/>
        <v>0.15160997590512251</v>
      </c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09"/>
      <c r="BI628" s="109"/>
      <c r="BJ628" s="109"/>
      <c r="BK628" s="109"/>
      <c r="BL628" s="109"/>
      <c r="BM628" s="109"/>
      <c r="BN628" s="109"/>
      <c r="BO628" s="109"/>
      <c r="BP628" s="109"/>
      <c r="BQ628" s="109"/>
      <c r="BR628" s="109"/>
      <c r="BS628" s="109"/>
      <c r="BT628" s="109"/>
      <c r="BU628" s="109"/>
      <c r="BV628" s="109"/>
      <c r="BW628" s="109"/>
      <c r="BX628" s="109"/>
      <c r="BY628" s="109"/>
      <c r="BZ628" s="109"/>
      <c r="CA628" s="109"/>
      <c r="CB628" s="109"/>
      <c r="CC628" s="109"/>
      <c r="CD628" s="109"/>
      <c r="CE628" s="109"/>
      <c r="CF628" s="109"/>
    </row>
    <row r="629" spans="1:84" s="42" customFormat="1" ht="23.25" customHeight="1" x14ac:dyDescent="0.2">
      <c r="A629" s="10"/>
      <c r="B629" s="10"/>
      <c r="C629" s="10"/>
      <c r="D629" s="10"/>
      <c r="E629" s="60" t="s">
        <v>69</v>
      </c>
      <c r="F629" s="12"/>
      <c r="G629" s="12"/>
      <c r="H629" s="12"/>
      <c r="I629" s="122" t="str">
        <f t="shared" si="46"/>
        <v xml:space="preserve">       </v>
      </c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09"/>
      <c r="BI629" s="109"/>
      <c r="BJ629" s="109"/>
      <c r="BK629" s="109"/>
      <c r="BL629" s="109"/>
      <c r="BM629" s="109"/>
      <c r="BN629" s="109"/>
      <c r="BO629" s="109"/>
      <c r="BP629" s="109"/>
      <c r="BQ629" s="109"/>
      <c r="BR629" s="109"/>
      <c r="BS629" s="109"/>
      <c r="BT629" s="109"/>
      <c r="BU629" s="109"/>
      <c r="BV629" s="109"/>
      <c r="BW629" s="109"/>
      <c r="BX629" s="109"/>
      <c r="BY629" s="109"/>
      <c r="BZ629" s="109"/>
      <c r="CA629" s="109"/>
      <c r="CB629" s="109"/>
      <c r="CC629" s="109"/>
      <c r="CD629" s="109"/>
      <c r="CE629" s="109"/>
      <c r="CF629" s="109"/>
    </row>
    <row r="630" spans="1:84" s="42" customFormat="1" ht="70.5" customHeight="1" x14ac:dyDescent="0.2">
      <c r="A630" s="10" t="s">
        <v>41</v>
      </c>
      <c r="B630" s="10" t="s">
        <v>41</v>
      </c>
      <c r="C630" s="10" t="s">
        <v>67</v>
      </c>
      <c r="D630" s="10" t="s">
        <v>44</v>
      </c>
      <c r="E630" s="14" t="s">
        <v>80</v>
      </c>
      <c r="F630" s="12">
        <f>SUM(F631:F631)</f>
        <v>0</v>
      </c>
      <c r="G630" s="57">
        <f>SUM(G631:G631)</f>
        <v>240000</v>
      </c>
      <c r="H630" s="57">
        <f>SUM(H631:H631)</f>
        <v>233744.7</v>
      </c>
      <c r="I630" s="119">
        <f t="shared" si="46"/>
        <v>0.97393625000000006</v>
      </c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09"/>
      <c r="BI630" s="109"/>
      <c r="BJ630" s="109"/>
      <c r="BK630" s="109"/>
      <c r="BL630" s="109"/>
      <c r="BM630" s="109"/>
      <c r="BN630" s="109"/>
      <c r="BO630" s="109"/>
      <c r="BP630" s="109"/>
      <c r="BQ630" s="109"/>
      <c r="BR630" s="109"/>
      <c r="BS630" s="109"/>
      <c r="BT630" s="109"/>
      <c r="BU630" s="109"/>
      <c r="BV630" s="109"/>
      <c r="BW630" s="109"/>
      <c r="BX630" s="109"/>
      <c r="BY630" s="109"/>
      <c r="BZ630" s="109"/>
      <c r="CA630" s="109"/>
      <c r="CB630" s="109"/>
      <c r="CC630" s="109"/>
      <c r="CD630" s="109"/>
      <c r="CE630" s="109"/>
      <c r="CF630" s="109"/>
    </row>
    <row r="631" spans="1:84" s="42" customFormat="1" ht="36" customHeight="1" x14ac:dyDescent="0.2">
      <c r="A631" s="32"/>
      <c r="B631" s="32"/>
      <c r="C631" s="32"/>
      <c r="D631" s="32"/>
      <c r="E631" s="50" t="s">
        <v>40</v>
      </c>
      <c r="F631" s="120"/>
      <c r="G631" s="121">
        <v>240000</v>
      </c>
      <c r="H631" s="121">
        <v>233744.7</v>
      </c>
      <c r="I631" s="122">
        <f t="shared" si="46"/>
        <v>0.97393625000000006</v>
      </c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09"/>
      <c r="BI631" s="109"/>
      <c r="BJ631" s="109"/>
      <c r="BK631" s="109"/>
      <c r="BL631" s="109"/>
      <c r="BM631" s="109"/>
      <c r="BN631" s="109"/>
      <c r="BO631" s="109"/>
      <c r="BP631" s="109"/>
      <c r="BQ631" s="109"/>
      <c r="BR631" s="109"/>
      <c r="BS631" s="109"/>
      <c r="BT631" s="109"/>
      <c r="BU631" s="109"/>
      <c r="BV631" s="109"/>
      <c r="BW631" s="109"/>
      <c r="BX631" s="109"/>
      <c r="BY631" s="109"/>
      <c r="BZ631" s="109"/>
      <c r="CA631" s="109"/>
      <c r="CB631" s="109"/>
      <c r="CC631" s="109"/>
      <c r="CD631" s="109"/>
      <c r="CE631" s="109"/>
      <c r="CF631" s="109"/>
    </row>
    <row r="632" spans="1:84" s="42" customFormat="1" ht="62.25" customHeight="1" x14ac:dyDescent="0.2">
      <c r="A632" s="59" t="s">
        <v>41</v>
      </c>
      <c r="B632" s="59" t="s">
        <v>41</v>
      </c>
      <c r="C632" s="59" t="s">
        <v>67</v>
      </c>
      <c r="D632" s="59" t="s">
        <v>95</v>
      </c>
      <c r="E632" s="14" t="s">
        <v>28</v>
      </c>
      <c r="F632" s="57">
        <f>SUM(F633:F636)</f>
        <v>0</v>
      </c>
      <c r="G632" s="57">
        <f>SUM(G633:G636)</f>
        <v>1990636.3</v>
      </c>
      <c r="H632" s="57">
        <f>SUM(H633:H636)</f>
        <v>1258785</v>
      </c>
      <c r="I632" s="144">
        <f>IF(H632=0,"       ",H632/G632)</f>
        <v>0.63235308227826448</v>
      </c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09"/>
      <c r="BE632" s="109"/>
      <c r="BF632" s="109"/>
      <c r="BG632" s="109"/>
      <c r="BH632" s="109"/>
      <c r="BI632" s="109"/>
      <c r="BJ632" s="109"/>
      <c r="BK632" s="109"/>
      <c r="BL632" s="109"/>
      <c r="BM632" s="109"/>
      <c r="BN632" s="109"/>
      <c r="BO632" s="109"/>
      <c r="BP632" s="109"/>
      <c r="BQ632" s="109"/>
      <c r="BR632" s="109"/>
      <c r="BS632" s="109"/>
      <c r="BT632" s="109"/>
      <c r="BU632" s="109"/>
      <c r="BV632" s="109"/>
      <c r="BW632" s="109"/>
      <c r="BX632" s="109"/>
      <c r="BY632" s="109"/>
      <c r="BZ632" s="109"/>
      <c r="CA632" s="109"/>
      <c r="CB632" s="109"/>
      <c r="CC632" s="109"/>
      <c r="CD632" s="109"/>
      <c r="CE632" s="109"/>
      <c r="CF632" s="109"/>
    </row>
    <row r="633" spans="1:84" s="42" customFormat="1" ht="31.5" customHeight="1" x14ac:dyDescent="0.2">
      <c r="A633" s="75"/>
      <c r="B633" s="75"/>
      <c r="C633" s="75"/>
      <c r="D633" s="75"/>
      <c r="E633" s="50" t="s">
        <v>40</v>
      </c>
      <c r="F633" s="121"/>
      <c r="G633" s="121">
        <v>872643.9</v>
      </c>
      <c r="H633" s="121">
        <v>549728.91</v>
      </c>
      <c r="I633" s="145">
        <f>IF(H633=0,"       ",H633/G633)</f>
        <v>0.62995789003968283</v>
      </c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09"/>
      <c r="BI633" s="109"/>
      <c r="BJ633" s="109"/>
      <c r="BK633" s="109"/>
      <c r="BL633" s="109"/>
      <c r="BM633" s="109"/>
      <c r="BN633" s="109"/>
      <c r="BO633" s="109"/>
      <c r="BP633" s="109"/>
      <c r="BQ633" s="109"/>
      <c r="BR633" s="109"/>
      <c r="BS633" s="109"/>
      <c r="BT633" s="109"/>
      <c r="BU633" s="109"/>
      <c r="BV633" s="109"/>
      <c r="BW633" s="109"/>
      <c r="BX633" s="109"/>
      <c r="BY633" s="109"/>
      <c r="BZ633" s="109"/>
      <c r="CA633" s="109"/>
      <c r="CB633" s="109"/>
      <c r="CC633" s="109"/>
      <c r="CD633" s="109"/>
      <c r="CE633" s="109"/>
      <c r="CF633" s="109"/>
    </row>
    <row r="634" spans="1:84" s="42" customFormat="1" ht="32.25" customHeight="1" x14ac:dyDescent="0.2">
      <c r="A634" s="75"/>
      <c r="B634" s="75"/>
      <c r="C634" s="75"/>
      <c r="D634" s="75"/>
      <c r="E634" s="50" t="s">
        <v>38</v>
      </c>
      <c r="F634" s="121"/>
      <c r="G634" s="121">
        <v>777399.7</v>
      </c>
      <c r="H634" s="121">
        <v>699366.09</v>
      </c>
      <c r="I634" s="145">
        <f>IF(H634=0,"       ",H634/G634)</f>
        <v>0.89962227924708482</v>
      </c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09"/>
      <c r="BI634" s="109"/>
      <c r="BJ634" s="109"/>
      <c r="BK634" s="109"/>
      <c r="BL634" s="109"/>
      <c r="BM634" s="109"/>
      <c r="BN634" s="109"/>
      <c r="BO634" s="109"/>
      <c r="BP634" s="109"/>
      <c r="BQ634" s="109"/>
      <c r="BR634" s="109"/>
      <c r="BS634" s="109"/>
      <c r="BT634" s="109"/>
      <c r="BU634" s="109"/>
      <c r="BV634" s="109"/>
      <c r="BW634" s="109"/>
      <c r="BX634" s="109"/>
      <c r="BY634" s="109"/>
      <c r="BZ634" s="109"/>
      <c r="CA634" s="109"/>
      <c r="CB634" s="109"/>
      <c r="CC634" s="109"/>
      <c r="CD634" s="109"/>
      <c r="CE634" s="109"/>
      <c r="CF634" s="109"/>
    </row>
    <row r="635" spans="1:84" s="42" customFormat="1" ht="31.5" customHeight="1" x14ac:dyDescent="0.2">
      <c r="A635" s="75"/>
      <c r="B635" s="75"/>
      <c r="C635" s="75"/>
      <c r="D635" s="75"/>
      <c r="E635" s="50" t="s">
        <v>39</v>
      </c>
      <c r="F635" s="121"/>
      <c r="G635" s="121">
        <v>276678.7</v>
      </c>
      <c r="H635" s="121"/>
      <c r="I635" s="145" t="str">
        <f>IF(H635=0,"       ",H635/G635)</f>
        <v xml:space="preserve">       </v>
      </c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09"/>
      <c r="BI635" s="109"/>
      <c r="BJ635" s="109"/>
      <c r="BK635" s="109"/>
      <c r="BL635" s="109"/>
      <c r="BM635" s="109"/>
      <c r="BN635" s="109"/>
      <c r="BO635" s="109"/>
      <c r="BP635" s="109"/>
      <c r="BQ635" s="109"/>
      <c r="BR635" s="109"/>
      <c r="BS635" s="109"/>
      <c r="BT635" s="109"/>
      <c r="BU635" s="109"/>
      <c r="BV635" s="109"/>
      <c r="BW635" s="109"/>
      <c r="BX635" s="109"/>
      <c r="BY635" s="109"/>
      <c r="BZ635" s="109"/>
      <c r="CA635" s="109"/>
      <c r="CB635" s="109"/>
      <c r="CC635" s="109"/>
      <c r="CD635" s="109"/>
      <c r="CE635" s="109"/>
      <c r="CF635" s="109"/>
    </row>
    <row r="636" spans="1:84" s="42" customFormat="1" ht="39" customHeight="1" x14ac:dyDescent="0.2">
      <c r="A636" s="75"/>
      <c r="B636" s="75"/>
      <c r="C636" s="75"/>
      <c r="D636" s="75"/>
      <c r="E636" s="16" t="s">
        <v>49</v>
      </c>
      <c r="F636" s="121"/>
      <c r="G636" s="121">
        <v>63914</v>
      </c>
      <c r="H636" s="121">
        <v>9690</v>
      </c>
      <c r="I636" s="145">
        <f>IF(H636=0,"       ",H636/G636)</f>
        <v>0.15160997590512251</v>
      </c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09"/>
      <c r="BI636" s="109"/>
      <c r="BJ636" s="109"/>
      <c r="BK636" s="109"/>
      <c r="BL636" s="109"/>
      <c r="BM636" s="109"/>
      <c r="BN636" s="109"/>
      <c r="BO636" s="109"/>
      <c r="BP636" s="109"/>
      <c r="BQ636" s="109"/>
      <c r="BR636" s="109"/>
      <c r="BS636" s="109"/>
      <c r="BT636" s="109"/>
      <c r="BU636" s="109"/>
      <c r="BV636" s="109"/>
      <c r="BW636" s="109"/>
      <c r="BX636" s="109"/>
      <c r="BY636" s="109"/>
      <c r="BZ636" s="109"/>
      <c r="CA636" s="109"/>
      <c r="CB636" s="109"/>
      <c r="CC636" s="109"/>
      <c r="CD636" s="109"/>
      <c r="CE636" s="109"/>
      <c r="CF636" s="109"/>
    </row>
    <row r="637" spans="1:84" s="42" customFormat="1" ht="48.75" customHeight="1" x14ac:dyDescent="0.2">
      <c r="A637" s="65"/>
      <c r="B637" s="65"/>
      <c r="C637" s="65"/>
      <c r="D637" s="65"/>
      <c r="E637" s="66" t="s">
        <v>30</v>
      </c>
      <c r="F637" s="65">
        <f t="shared" ref="F637:H638" si="52">SUM(F640)</f>
        <v>0</v>
      </c>
      <c r="G637" s="66">
        <f t="shared" si="52"/>
        <v>14274.2</v>
      </c>
      <c r="H637" s="66">
        <f t="shared" si="52"/>
        <v>4262.88</v>
      </c>
      <c r="I637" s="118">
        <f t="shared" si="46"/>
        <v>0.2986423056983929</v>
      </c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09"/>
      <c r="BI637" s="109"/>
      <c r="BJ637" s="109"/>
      <c r="BK637" s="109"/>
      <c r="BL637" s="109"/>
      <c r="BM637" s="109"/>
      <c r="BN637" s="109"/>
      <c r="BO637" s="109"/>
      <c r="BP637" s="109"/>
      <c r="BQ637" s="109"/>
      <c r="BR637" s="109"/>
      <c r="BS637" s="109"/>
      <c r="BT637" s="109"/>
      <c r="BU637" s="109"/>
      <c r="BV637" s="109"/>
      <c r="BW637" s="109"/>
      <c r="BX637" s="109"/>
      <c r="BY637" s="109"/>
      <c r="BZ637" s="109"/>
      <c r="CA637" s="109"/>
      <c r="CB637" s="109"/>
      <c r="CC637" s="109"/>
      <c r="CD637" s="109"/>
      <c r="CE637" s="109"/>
      <c r="CF637" s="109"/>
    </row>
    <row r="638" spans="1:84" s="42" customFormat="1" ht="36" customHeight="1" x14ac:dyDescent="0.2">
      <c r="A638" s="12"/>
      <c r="B638" s="12"/>
      <c r="C638" s="12"/>
      <c r="D638" s="12"/>
      <c r="E638" s="51" t="s">
        <v>40</v>
      </c>
      <c r="F638" s="12">
        <f t="shared" si="52"/>
        <v>0</v>
      </c>
      <c r="G638" s="57">
        <f t="shared" si="52"/>
        <v>14274.2</v>
      </c>
      <c r="H638" s="57">
        <f t="shared" si="52"/>
        <v>4262.88</v>
      </c>
      <c r="I638" s="119">
        <f t="shared" si="46"/>
        <v>0.2986423056983929</v>
      </c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09"/>
      <c r="BE638" s="109"/>
      <c r="BF638" s="109"/>
      <c r="BG638" s="109"/>
      <c r="BH638" s="109"/>
      <c r="BI638" s="109"/>
      <c r="BJ638" s="109"/>
      <c r="BK638" s="109"/>
      <c r="BL638" s="109"/>
      <c r="BM638" s="109"/>
      <c r="BN638" s="109"/>
      <c r="BO638" s="109"/>
      <c r="BP638" s="109"/>
      <c r="BQ638" s="109"/>
      <c r="BR638" s="109"/>
      <c r="BS638" s="109"/>
      <c r="BT638" s="109"/>
      <c r="BU638" s="109"/>
      <c r="BV638" s="109"/>
      <c r="BW638" s="109"/>
      <c r="BX638" s="109"/>
      <c r="BY638" s="109"/>
      <c r="BZ638" s="109"/>
      <c r="CA638" s="109"/>
      <c r="CB638" s="109"/>
      <c r="CC638" s="109"/>
      <c r="CD638" s="109"/>
      <c r="CE638" s="109"/>
      <c r="CF638" s="109"/>
    </row>
    <row r="639" spans="1:84" s="42" customFormat="1" ht="15" customHeight="1" x14ac:dyDescent="0.2">
      <c r="A639" s="10"/>
      <c r="B639" s="10"/>
      <c r="C639" s="10"/>
      <c r="D639" s="10"/>
      <c r="E639" s="13" t="s">
        <v>69</v>
      </c>
      <c r="F639" s="12"/>
      <c r="G639" s="57"/>
      <c r="H639" s="57"/>
      <c r="I639" s="119" t="str">
        <f t="shared" si="46"/>
        <v xml:space="preserve">       </v>
      </c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09"/>
      <c r="BI639" s="109"/>
      <c r="BJ639" s="109"/>
      <c r="BK639" s="109"/>
      <c r="BL639" s="109"/>
      <c r="BM639" s="109"/>
      <c r="BN639" s="109"/>
      <c r="BO639" s="109"/>
      <c r="BP639" s="109"/>
      <c r="BQ639" s="109"/>
      <c r="BR639" s="109"/>
      <c r="BS639" s="109"/>
      <c r="BT639" s="109"/>
      <c r="BU639" s="109"/>
      <c r="BV639" s="109"/>
      <c r="BW639" s="109"/>
      <c r="BX639" s="109"/>
      <c r="BY639" s="109"/>
      <c r="BZ639" s="109"/>
      <c r="CA639" s="109"/>
      <c r="CB639" s="109"/>
      <c r="CC639" s="109"/>
      <c r="CD639" s="109"/>
      <c r="CE639" s="109"/>
      <c r="CF639" s="109"/>
    </row>
    <row r="640" spans="1:84" s="42" customFormat="1" ht="64.5" customHeight="1" x14ac:dyDescent="0.2">
      <c r="A640" s="10" t="s">
        <v>66</v>
      </c>
      <c r="B640" s="10" t="s">
        <v>58</v>
      </c>
      <c r="C640" s="10" t="s">
        <v>66</v>
      </c>
      <c r="D640" s="10" t="s">
        <v>66</v>
      </c>
      <c r="E640" s="14" t="s">
        <v>31</v>
      </c>
      <c r="F640" s="12">
        <f>SUM(F641)</f>
        <v>0</v>
      </c>
      <c r="G640" s="57">
        <f>SUM(G641)</f>
        <v>14274.2</v>
      </c>
      <c r="H640" s="57">
        <f>SUM(H641)</f>
        <v>4262.88</v>
      </c>
      <c r="I640" s="119">
        <f t="shared" ref="I640:I704" si="53">IF(H640=0,"       ",H640/G640)</f>
        <v>0.2986423056983929</v>
      </c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09"/>
      <c r="BE640" s="109"/>
      <c r="BF640" s="109"/>
      <c r="BG640" s="109"/>
      <c r="BH640" s="109"/>
      <c r="BI640" s="109"/>
      <c r="BJ640" s="109"/>
      <c r="BK640" s="109"/>
      <c r="BL640" s="109"/>
      <c r="BM640" s="109"/>
      <c r="BN640" s="109"/>
      <c r="BO640" s="109"/>
      <c r="BP640" s="109"/>
      <c r="BQ640" s="109"/>
      <c r="BR640" s="109"/>
      <c r="BS640" s="109"/>
      <c r="BT640" s="109"/>
      <c r="BU640" s="109"/>
      <c r="BV640" s="109"/>
      <c r="BW640" s="109"/>
      <c r="BX640" s="109"/>
      <c r="BY640" s="109"/>
      <c r="BZ640" s="109"/>
      <c r="CA640" s="109"/>
      <c r="CB640" s="109"/>
      <c r="CC640" s="109"/>
      <c r="CD640" s="109"/>
      <c r="CE640" s="109"/>
      <c r="CF640" s="109"/>
    </row>
    <row r="641" spans="1:84" s="42" customFormat="1" ht="36" customHeight="1" x14ac:dyDescent="0.2">
      <c r="A641" s="10"/>
      <c r="B641" s="10"/>
      <c r="C641" s="10"/>
      <c r="D641" s="10"/>
      <c r="E641" s="50" t="s">
        <v>40</v>
      </c>
      <c r="F641" s="120"/>
      <c r="G641" s="120">
        <v>14274.2</v>
      </c>
      <c r="H641" s="121">
        <v>4262.88</v>
      </c>
      <c r="I641" s="122">
        <f t="shared" si="53"/>
        <v>0.2986423056983929</v>
      </c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09"/>
      <c r="BE641" s="109"/>
      <c r="BF641" s="109"/>
      <c r="BG641" s="109"/>
      <c r="BH641" s="109"/>
      <c r="BI641" s="109"/>
      <c r="BJ641" s="109"/>
      <c r="BK641" s="109"/>
      <c r="BL641" s="109"/>
      <c r="BM641" s="109"/>
      <c r="BN641" s="109"/>
      <c r="BO641" s="109"/>
      <c r="BP641" s="109"/>
      <c r="BQ641" s="109"/>
      <c r="BR641" s="109"/>
      <c r="BS641" s="109"/>
      <c r="BT641" s="109"/>
      <c r="BU641" s="109"/>
      <c r="BV641" s="109"/>
      <c r="BW641" s="109"/>
      <c r="BX641" s="109"/>
      <c r="BY641" s="109"/>
      <c r="BZ641" s="109"/>
      <c r="CA641" s="109"/>
      <c r="CB641" s="109"/>
      <c r="CC641" s="109"/>
      <c r="CD641" s="109"/>
      <c r="CE641" s="109"/>
      <c r="CF641" s="109"/>
    </row>
    <row r="642" spans="1:84" s="67" customFormat="1" ht="45" customHeight="1" x14ac:dyDescent="0.2">
      <c r="A642" s="65"/>
      <c r="B642" s="65"/>
      <c r="C642" s="65"/>
      <c r="D642" s="65"/>
      <c r="E642" s="66" t="s">
        <v>101</v>
      </c>
      <c r="F642" s="65">
        <f t="shared" ref="F642:H643" si="54">SUM(F647)</f>
        <v>195575</v>
      </c>
      <c r="G642" s="65">
        <f t="shared" si="54"/>
        <v>346605.10000000003</v>
      </c>
      <c r="H642" s="65">
        <f t="shared" si="54"/>
        <v>332447.44</v>
      </c>
      <c r="I642" s="118">
        <f t="shared" si="53"/>
        <v>0.95915334194447799</v>
      </c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09"/>
      <c r="BE642" s="109"/>
      <c r="BF642" s="109"/>
      <c r="BG642" s="109"/>
      <c r="BH642" s="109"/>
      <c r="BI642" s="109"/>
      <c r="BJ642" s="109"/>
      <c r="BK642" s="109"/>
      <c r="BL642" s="109"/>
      <c r="BM642" s="109"/>
      <c r="BN642" s="109"/>
      <c r="BO642" s="109"/>
      <c r="BP642" s="109"/>
      <c r="BQ642" s="109"/>
      <c r="BR642" s="109"/>
      <c r="BS642" s="109"/>
      <c r="BT642" s="109"/>
      <c r="BU642" s="109"/>
      <c r="BV642" s="109"/>
      <c r="BW642" s="109"/>
      <c r="BX642" s="109"/>
      <c r="BY642" s="109"/>
      <c r="BZ642" s="109"/>
      <c r="CA642" s="109"/>
      <c r="CB642" s="109"/>
      <c r="CC642" s="109"/>
      <c r="CD642" s="109"/>
      <c r="CE642" s="109"/>
      <c r="CF642" s="109"/>
    </row>
    <row r="643" spans="1:84" s="42" customFormat="1" ht="21.75" customHeight="1" x14ac:dyDescent="0.2">
      <c r="A643" s="12"/>
      <c r="B643" s="12"/>
      <c r="C643" s="12"/>
      <c r="D643" s="12"/>
      <c r="E643" s="51" t="s">
        <v>40</v>
      </c>
      <c r="F643" s="12">
        <f t="shared" si="54"/>
        <v>124575</v>
      </c>
      <c r="G643" s="12">
        <f t="shared" si="54"/>
        <v>124575</v>
      </c>
      <c r="H643" s="12">
        <f t="shared" si="54"/>
        <v>116510.67</v>
      </c>
      <c r="I643" s="119">
        <f t="shared" si="53"/>
        <v>0.93526526189042747</v>
      </c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09"/>
      <c r="BE643" s="109"/>
      <c r="BF643" s="109"/>
      <c r="BG643" s="109"/>
      <c r="BH643" s="109"/>
      <c r="BI643" s="109"/>
      <c r="BJ643" s="109"/>
      <c r="BK643" s="109"/>
      <c r="BL643" s="109"/>
      <c r="BM643" s="109"/>
      <c r="BN643" s="109"/>
      <c r="BO643" s="109"/>
      <c r="BP643" s="109"/>
      <c r="BQ643" s="109"/>
      <c r="BR643" s="109"/>
      <c r="BS643" s="109"/>
      <c r="BT643" s="109"/>
      <c r="BU643" s="109"/>
      <c r="BV643" s="109"/>
      <c r="BW643" s="109"/>
      <c r="BX643" s="109"/>
      <c r="BY643" s="109"/>
      <c r="BZ643" s="109"/>
      <c r="CA643" s="109"/>
      <c r="CB643" s="109"/>
      <c r="CC643" s="109"/>
      <c r="CD643" s="109"/>
      <c r="CE643" s="109"/>
      <c r="CF643" s="109"/>
    </row>
    <row r="644" spans="1:84" s="42" customFormat="1" ht="36.75" customHeight="1" x14ac:dyDescent="0.2">
      <c r="A644" s="12"/>
      <c r="B644" s="12"/>
      <c r="C644" s="12"/>
      <c r="D644" s="12"/>
      <c r="E644" s="51" t="s">
        <v>141</v>
      </c>
      <c r="F644" s="12">
        <f>SUM(F651)</f>
        <v>71000</v>
      </c>
      <c r="G644" s="12">
        <f>SUM(G651)</f>
        <v>216988.90000000002</v>
      </c>
      <c r="H644" s="12">
        <f>SUM(H651)</f>
        <v>211036.77000000002</v>
      </c>
      <c r="I644" s="119">
        <f t="shared" si="53"/>
        <v>0.97256942636236232</v>
      </c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09"/>
      <c r="BE644" s="109"/>
      <c r="BF644" s="109"/>
      <c r="BG644" s="109"/>
      <c r="BH644" s="109"/>
      <c r="BI644" s="109"/>
      <c r="BJ644" s="109"/>
      <c r="BK644" s="109"/>
      <c r="BL644" s="109"/>
      <c r="BM644" s="109"/>
      <c r="BN644" s="109"/>
      <c r="BO644" s="109"/>
      <c r="BP644" s="109"/>
      <c r="BQ644" s="109"/>
      <c r="BR644" s="109"/>
      <c r="BS644" s="109"/>
      <c r="BT644" s="109"/>
      <c r="BU644" s="109"/>
      <c r="BV644" s="109"/>
      <c r="BW644" s="109"/>
      <c r="BX644" s="109"/>
      <c r="BY644" s="109"/>
      <c r="BZ644" s="109"/>
      <c r="CA644" s="109"/>
      <c r="CB644" s="109"/>
      <c r="CC644" s="109"/>
      <c r="CD644" s="109"/>
      <c r="CE644" s="109"/>
      <c r="CF644" s="109"/>
    </row>
    <row r="645" spans="1:84" s="42" customFormat="1" ht="36.75" customHeight="1" x14ac:dyDescent="0.2">
      <c r="A645" s="12"/>
      <c r="B645" s="12"/>
      <c r="C645" s="12"/>
      <c r="D645" s="12"/>
      <c r="E645" s="15" t="s">
        <v>49</v>
      </c>
      <c r="F645" s="12">
        <f>SUM(F649)</f>
        <v>0</v>
      </c>
      <c r="G645" s="12">
        <f>SUM(G649)</f>
        <v>5041.2</v>
      </c>
      <c r="H645" s="12">
        <f>SUM(H649)</f>
        <v>4900</v>
      </c>
      <c r="I645" s="119">
        <f t="shared" si="53"/>
        <v>0.97199079584225978</v>
      </c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09"/>
      <c r="BE645" s="109"/>
      <c r="BF645" s="109"/>
      <c r="BG645" s="109"/>
      <c r="BH645" s="109"/>
      <c r="BI645" s="109"/>
      <c r="BJ645" s="109"/>
      <c r="BK645" s="109"/>
      <c r="BL645" s="109"/>
      <c r="BM645" s="109"/>
      <c r="BN645" s="109"/>
      <c r="BO645" s="109"/>
      <c r="BP645" s="109"/>
      <c r="BQ645" s="109"/>
      <c r="BR645" s="109"/>
      <c r="BS645" s="109"/>
      <c r="BT645" s="109"/>
      <c r="BU645" s="109"/>
      <c r="BV645" s="109"/>
      <c r="BW645" s="109"/>
      <c r="BX645" s="109"/>
      <c r="BY645" s="109"/>
      <c r="BZ645" s="109"/>
      <c r="CA645" s="109"/>
      <c r="CB645" s="109"/>
      <c r="CC645" s="109"/>
      <c r="CD645" s="109"/>
      <c r="CE645" s="109"/>
      <c r="CF645" s="109"/>
    </row>
    <row r="646" spans="1:84" s="42" customFormat="1" ht="21.75" customHeight="1" x14ac:dyDescent="0.2">
      <c r="A646" s="10"/>
      <c r="B646" s="10"/>
      <c r="C646" s="10"/>
      <c r="D646" s="10"/>
      <c r="E646" s="13" t="s">
        <v>69</v>
      </c>
      <c r="F646" s="12"/>
      <c r="G646" s="12"/>
      <c r="H646" s="12"/>
      <c r="I646" s="119" t="str">
        <f t="shared" si="53"/>
        <v xml:space="preserve">       </v>
      </c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09"/>
      <c r="BE646" s="109"/>
      <c r="BF646" s="109"/>
      <c r="BG646" s="109"/>
      <c r="BH646" s="109"/>
      <c r="BI646" s="109"/>
      <c r="BJ646" s="109"/>
      <c r="BK646" s="109"/>
      <c r="BL646" s="109"/>
      <c r="BM646" s="109"/>
      <c r="BN646" s="109"/>
      <c r="BO646" s="109"/>
      <c r="BP646" s="109"/>
      <c r="BQ646" s="109"/>
      <c r="BR646" s="109"/>
      <c r="BS646" s="109"/>
      <c r="BT646" s="109"/>
      <c r="BU646" s="109"/>
      <c r="BV646" s="109"/>
      <c r="BW646" s="109"/>
      <c r="BX646" s="109"/>
      <c r="BY646" s="109"/>
      <c r="BZ646" s="109"/>
      <c r="CA646" s="109"/>
      <c r="CB646" s="109"/>
      <c r="CC646" s="109"/>
      <c r="CD646" s="109"/>
      <c r="CE646" s="109"/>
      <c r="CF646" s="109"/>
    </row>
    <row r="647" spans="1:84" s="42" customFormat="1" ht="24.75" customHeight="1" x14ac:dyDescent="0.2">
      <c r="A647" s="10" t="s">
        <v>54</v>
      </c>
      <c r="B647" s="10" t="s">
        <v>41</v>
      </c>
      <c r="C647" s="10" t="s">
        <v>67</v>
      </c>
      <c r="D647" s="10" t="s">
        <v>41</v>
      </c>
      <c r="E647" s="15" t="s">
        <v>102</v>
      </c>
      <c r="F647" s="12">
        <f>SUM(F648,F649,F651)</f>
        <v>195575</v>
      </c>
      <c r="G647" s="12">
        <f>SUM(G648,G649,G651)</f>
        <v>346605.10000000003</v>
      </c>
      <c r="H647" s="12">
        <f>SUM(H648,H649,H651)</f>
        <v>332447.44</v>
      </c>
      <c r="I647" s="119">
        <f t="shared" si="53"/>
        <v>0.95915334194447799</v>
      </c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09"/>
      <c r="BE647" s="109"/>
      <c r="BF647" s="109"/>
      <c r="BG647" s="109"/>
      <c r="BH647" s="109"/>
      <c r="BI647" s="109"/>
      <c r="BJ647" s="109"/>
      <c r="BK647" s="109"/>
      <c r="BL647" s="109"/>
      <c r="BM647" s="109"/>
      <c r="BN647" s="109"/>
      <c r="BO647" s="109"/>
      <c r="BP647" s="109"/>
      <c r="BQ647" s="109"/>
      <c r="BR647" s="109"/>
      <c r="BS647" s="109"/>
      <c r="BT647" s="109"/>
      <c r="BU647" s="109"/>
      <c r="BV647" s="109"/>
      <c r="BW647" s="109"/>
      <c r="BX647" s="109"/>
      <c r="BY647" s="109"/>
      <c r="BZ647" s="109"/>
      <c r="CA647" s="109"/>
      <c r="CB647" s="109"/>
      <c r="CC647" s="109"/>
      <c r="CD647" s="109"/>
      <c r="CE647" s="109"/>
      <c r="CF647" s="109"/>
    </row>
    <row r="648" spans="1:84" s="42" customFormat="1" ht="29.25" customHeight="1" x14ac:dyDescent="0.2">
      <c r="A648" s="10"/>
      <c r="B648" s="10"/>
      <c r="C648" s="10"/>
      <c r="D648" s="10"/>
      <c r="E648" s="51" t="s">
        <v>40</v>
      </c>
      <c r="F648" s="12">
        <v>124575</v>
      </c>
      <c r="G648" s="57">
        <v>124575</v>
      </c>
      <c r="H648" s="57">
        <v>116510.67</v>
      </c>
      <c r="I648" s="119">
        <f t="shared" si="53"/>
        <v>0.93526526189042747</v>
      </c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09"/>
      <c r="BE648" s="109"/>
      <c r="BF648" s="109"/>
      <c r="BG648" s="109"/>
      <c r="BH648" s="109"/>
      <c r="BI648" s="109"/>
      <c r="BJ648" s="109"/>
      <c r="BK648" s="109"/>
      <c r="BL648" s="109"/>
      <c r="BM648" s="109"/>
      <c r="BN648" s="109"/>
      <c r="BO648" s="109"/>
      <c r="BP648" s="109"/>
      <c r="BQ648" s="109"/>
      <c r="BR648" s="109"/>
      <c r="BS648" s="109"/>
      <c r="BT648" s="109"/>
      <c r="BU648" s="109"/>
      <c r="BV648" s="109"/>
      <c r="BW648" s="109"/>
      <c r="BX648" s="109"/>
      <c r="BY648" s="109"/>
      <c r="BZ648" s="109"/>
      <c r="CA648" s="109"/>
      <c r="CB648" s="109"/>
      <c r="CC648" s="109"/>
      <c r="CD648" s="109"/>
      <c r="CE648" s="109"/>
      <c r="CF648" s="109"/>
    </row>
    <row r="649" spans="1:84" s="42" customFormat="1" ht="36" customHeight="1" x14ac:dyDescent="0.2">
      <c r="A649" s="10"/>
      <c r="B649" s="10"/>
      <c r="C649" s="10"/>
      <c r="D649" s="10"/>
      <c r="E649" s="15" t="s">
        <v>49</v>
      </c>
      <c r="F649" s="12">
        <f>SUM(F650:F650)</f>
        <v>0</v>
      </c>
      <c r="G649" s="12">
        <f>SUM(G650:G650)</f>
        <v>5041.2</v>
      </c>
      <c r="H649" s="12">
        <f>SUM(H650:H650)</f>
        <v>4900</v>
      </c>
      <c r="I649" s="119">
        <f t="shared" si="53"/>
        <v>0.97199079584225978</v>
      </c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09"/>
      <c r="BE649" s="109"/>
      <c r="BF649" s="109"/>
      <c r="BG649" s="109"/>
      <c r="BH649" s="109"/>
      <c r="BI649" s="109"/>
      <c r="BJ649" s="109"/>
      <c r="BK649" s="109"/>
      <c r="BL649" s="109"/>
      <c r="BM649" s="109"/>
      <c r="BN649" s="109"/>
      <c r="BO649" s="109"/>
      <c r="BP649" s="109"/>
      <c r="BQ649" s="109"/>
      <c r="BR649" s="109"/>
      <c r="BS649" s="109"/>
      <c r="BT649" s="109"/>
      <c r="BU649" s="109"/>
      <c r="BV649" s="109"/>
      <c r="BW649" s="109"/>
      <c r="BX649" s="109"/>
      <c r="BY649" s="109"/>
      <c r="BZ649" s="109"/>
      <c r="CA649" s="109"/>
      <c r="CB649" s="109"/>
      <c r="CC649" s="109"/>
      <c r="CD649" s="109"/>
      <c r="CE649" s="109"/>
      <c r="CF649" s="109"/>
    </row>
    <row r="650" spans="1:84" s="42" customFormat="1" ht="60" customHeight="1" x14ac:dyDescent="0.2">
      <c r="A650" s="10"/>
      <c r="B650" s="10"/>
      <c r="C650" s="10"/>
      <c r="D650" s="10"/>
      <c r="E650" s="38" t="s">
        <v>0</v>
      </c>
      <c r="F650" s="120"/>
      <c r="G650" s="120">
        <v>5041.2</v>
      </c>
      <c r="H650" s="120">
        <v>4900</v>
      </c>
      <c r="I650" s="122">
        <f t="shared" si="53"/>
        <v>0.97199079584225978</v>
      </c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09"/>
      <c r="BE650" s="109"/>
      <c r="BF650" s="109"/>
      <c r="BG650" s="109"/>
      <c r="BH650" s="109"/>
      <c r="BI650" s="109"/>
      <c r="BJ650" s="109"/>
      <c r="BK650" s="109"/>
      <c r="BL650" s="109"/>
      <c r="BM650" s="109"/>
      <c r="BN650" s="109"/>
      <c r="BO650" s="109"/>
      <c r="BP650" s="109"/>
      <c r="BQ650" s="109"/>
      <c r="BR650" s="109"/>
      <c r="BS650" s="109"/>
      <c r="BT650" s="109"/>
      <c r="BU650" s="109"/>
      <c r="BV650" s="109"/>
      <c r="BW650" s="109"/>
      <c r="BX650" s="109"/>
      <c r="BY650" s="109"/>
      <c r="BZ650" s="109"/>
      <c r="CA650" s="109"/>
      <c r="CB650" s="109"/>
      <c r="CC650" s="109"/>
      <c r="CD650" s="109"/>
      <c r="CE650" s="109"/>
      <c r="CF650" s="109"/>
    </row>
    <row r="651" spans="1:84" s="42" customFormat="1" ht="33" customHeight="1" x14ac:dyDescent="0.2">
      <c r="A651" s="10"/>
      <c r="B651" s="10"/>
      <c r="C651" s="10"/>
      <c r="D651" s="10"/>
      <c r="E651" s="51" t="s">
        <v>141</v>
      </c>
      <c r="F651" s="12">
        <f>SUM(F653:F655)</f>
        <v>71000</v>
      </c>
      <c r="G651" s="12">
        <f>SUM(G653:G655)</f>
        <v>216988.90000000002</v>
      </c>
      <c r="H651" s="12">
        <f>SUM(H653:H655)</f>
        <v>211036.77000000002</v>
      </c>
      <c r="I651" s="119">
        <f t="shared" si="53"/>
        <v>0.97256942636236232</v>
      </c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09"/>
      <c r="BE651" s="109"/>
      <c r="BF651" s="109"/>
      <c r="BG651" s="109"/>
      <c r="BH651" s="109"/>
      <c r="BI651" s="109"/>
      <c r="BJ651" s="109"/>
      <c r="BK651" s="109"/>
      <c r="BL651" s="109"/>
      <c r="BM651" s="109"/>
      <c r="BN651" s="109"/>
      <c r="BO651" s="109"/>
      <c r="BP651" s="109"/>
      <c r="BQ651" s="109"/>
      <c r="BR651" s="109"/>
      <c r="BS651" s="109"/>
      <c r="BT651" s="109"/>
      <c r="BU651" s="109"/>
      <c r="BV651" s="109"/>
      <c r="BW651" s="109"/>
      <c r="BX651" s="109"/>
      <c r="BY651" s="109"/>
      <c r="BZ651" s="109"/>
      <c r="CA651" s="109"/>
      <c r="CB651" s="109"/>
      <c r="CC651" s="109"/>
      <c r="CD651" s="109"/>
      <c r="CE651" s="109"/>
      <c r="CF651" s="109"/>
    </row>
    <row r="652" spans="1:84" s="42" customFormat="1" ht="17.25" customHeight="1" x14ac:dyDescent="0.2">
      <c r="A652" s="10"/>
      <c r="B652" s="10"/>
      <c r="C652" s="10"/>
      <c r="D652" s="10"/>
      <c r="E652" s="13" t="s">
        <v>69</v>
      </c>
      <c r="F652" s="120"/>
      <c r="G652" s="121"/>
      <c r="H652" s="121"/>
      <c r="I652" s="122" t="str">
        <f t="shared" si="53"/>
        <v xml:space="preserve">       </v>
      </c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09"/>
      <c r="BE652" s="109"/>
      <c r="BF652" s="109"/>
      <c r="BG652" s="109"/>
      <c r="BH652" s="109"/>
      <c r="BI652" s="109"/>
      <c r="BJ652" s="109"/>
      <c r="BK652" s="109"/>
      <c r="BL652" s="109"/>
      <c r="BM652" s="109"/>
      <c r="BN652" s="109"/>
      <c r="BO652" s="109"/>
      <c r="BP652" s="109"/>
      <c r="BQ652" s="109"/>
      <c r="BR652" s="109"/>
      <c r="BS652" s="109"/>
      <c r="BT652" s="109"/>
      <c r="BU652" s="109"/>
      <c r="BV652" s="109"/>
      <c r="BW652" s="109"/>
      <c r="BX652" s="109"/>
      <c r="BY652" s="109"/>
      <c r="BZ652" s="109"/>
      <c r="CA652" s="109"/>
      <c r="CB652" s="109"/>
      <c r="CC652" s="109"/>
      <c r="CD652" s="109"/>
      <c r="CE652" s="109"/>
      <c r="CF652" s="109"/>
    </row>
    <row r="653" spans="1:84" s="42" customFormat="1" ht="67.5" customHeight="1" x14ac:dyDescent="0.2">
      <c r="A653" s="10"/>
      <c r="B653" s="10"/>
      <c r="C653" s="10"/>
      <c r="D653" s="10"/>
      <c r="E653" s="38" t="s">
        <v>296</v>
      </c>
      <c r="F653" s="120">
        <v>46000</v>
      </c>
      <c r="G653" s="120">
        <v>37251.800000000003</v>
      </c>
      <c r="H653" s="121">
        <v>35267.4</v>
      </c>
      <c r="I653" s="122">
        <f t="shared" si="53"/>
        <v>0.94673009089493654</v>
      </c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09"/>
      <c r="BE653" s="109"/>
      <c r="BF653" s="109"/>
      <c r="BG653" s="109"/>
      <c r="BH653" s="109"/>
      <c r="BI653" s="109"/>
      <c r="BJ653" s="109"/>
      <c r="BK653" s="109"/>
      <c r="BL653" s="109"/>
      <c r="BM653" s="109"/>
      <c r="BN653" s="109"/>
      <c r="BO653" s="109"/>
      <c r="BP653" s="109"/>
      <c r="BQ653" s="109"/>
      <c r="BR653" s="109"/>
      <c r="BS653" s="109"/>
      <c r="BT653" s="109"/>
      <c r="BU653" s="109"/>
      <c r="BV653" s="109"/>
      <c r="BW653" s="109"/>
      <c r="BX653" s="109"/>
      <c r="BY653" s="109"/>
      <c r="BZ653" s="109"/>
      <c r="CA653" s="109"/>
      <c r="CB653" s="109"/>
      <c r="CC653" s="109"/>
      <c r="CD653" s="109"/>
      <c r="CE653" s="109"/>
      <c r="CF653" s="109"/>
    </row>
    <row r="654" spans="1:84" s="42" customFormat="1" ht="51" customHeight="1" x14ac:dyDescent="0.2">
      <c r="A654" s="10"/>
      <c r="B654" s="10"/>
      <c r="C654" s="10"/>
      <c r="D654" s="10"/>
      <c r="E654" s="38" t="s">
        <v>297</v>
      </c>
      <c r="F654" s="120">
        <v>25000</v>
      </c>
      <c r="G654" s="120">
        <v>18314.400000000001</v>
      </c>
      <c r="H654" s="120">
        <v>15269.37</v>
      </c>
      <c r="I654" s="122">
        <f t="shared" si="53"/>
        <v>0.83373574891888347</v>
      </c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09"/>
      <c r="BE654" s="109"/>
      <c r="BF654" s="109"/>
      <c r="BG654" s="109"/>
      <c r="BH654" s="109"/>
      <c r="BI654" s="109"/>
      <c r="BJ654" s="109"/>
      <c r="BK654" s="109"/>
      <c r="BL654" s="109"/>
      <c r="BM654" s="109"/>
      <c r="BN654" s="109"/>
      <c r="BO654" s="109"/>
      <c r="BP654" s="109"/>
      <c r="BQ654" s="109"/>
      <c r="BR654" s="109"/>
      <c r="BS654" s="109"/>
      <c r="BT654" s="109"/>
      <c r="BU654" s="109"/>
      <c r="BV654" s="109"/>
      <c r="BW654" s="109"/>
      <c r="BX654" s="109"/>
      <c r="BY654" s="109"/>
      <c r="BZ654" s="109"/>
      <c r="CA654" s="109"/>
      <c r="CB654" s="109"/>
      <c r="CC654" s="109"/>
      <c r="CD654" s="109"/>
      <c r="CE654" s="109"/>
      <c r="CF654" s="109"/>
    </row>
    <row r="655" spans="1:84" s="42" customFormat="1" ht="53.25" customHeight="1" x14ac:dyDescent="0.2">
      <c r="A655" s="10"/>
      <c r="B655" s="10"/>
      <c r="C655" s="10"/>
      <c r="D655" s="10"/>
      <c r="E655" s="41" t="s">
        <v>403</v>
      </c>
      <c r="F655" s="120"/>
      <c r="G655" s="120">
        <v>161422.70000000001</v>
      </c>
      <c r="H655" s="121">
        <v>160500</v>
      </c>
      <c r="I655" s="122">
        <f t="shared" si="53"/>
        <v>0.99428395138973635</v>
      </c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09"/>
      <c r="BE655" s="109"/>
      <c r="BF655" s="109"/>
      <c r="BG655" s="109"/>
      <c r="BH655" s="109"/>
      <c r="BI655" s="109"/>
      <c r="BJ655" s="109"/>
      <c r="BK655" s="109"/>
      <c r="BL655" s="109"/>
      <c r="BM655" s="109"/>
      <c r="BN655" s="109"/>
      <c r="BO655" s="109"/>
      <c r="BP655" s="109"/>
      <c r="BQ655" s="109"/>
      <c r="BR655" s="109"/>
      <c r="BS655" s="109"/>
      <c r="BT655" s="109"/>
      <c r="BU655" s="109"/>
      <c r="BV655" s="109"/>
      <c r="BW655" s="109"/>
      <c r="BX655" s="109"/>
      <c r="BY655" s="109"/>
      <c r="BZ655" s="109"/>
      <c r="CA655" s="109"/>
      <c r="CB655" s="109"/>
      <c r="CC655" s="109"/>
      <c r="CD655" s="109"/>
      <c r="CE655" s="109"/>
      <c r="CF655" s="109"/>
    </row>
    <row r="656" spans="1:84" s="67" customFormat="1" ht="45" customHeight="1" x14ac:dyDescent="0.2">
      <c r="A656" s="65"/>
      <c r="B656" s="65"/>
      <c r="C656" s="65"/>
      <c r="D656" s="65"/>
      <c r="E656" s="66" t="s">
        <v>100</v>
      </c>
      <c r="F656" s="65">
        <f>SUM(F662,F664,F673,F704,F706,F716)</f>
        <v>0</v>
      </c>
      <c r="G656" s="65">
        <f>SUM(G662,G664,G673,G704,G706,G716)</f>
        <v>2110900.3000000003</v>
      </c>
      <c r="H656" s="65">
        <f>SUM(H662,H664,H673,H704,H706,H716)</f>
        <v>1975516.34</v>
      </c>
      <c r="I656" s="118">
        <f t="shared" si="53"/>
        <v>0.93586435133862067</v>
      </c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09"/>
      <c r="BE656" s="109"/>
      <c r="BF656" s="109"/>
      <c r="BG656" s="109"/>
      <c r="BH656" s="109"/>
      <c r="BI656" s="109"/>
      <c r="BJ656" s="109"/>
      <c r="BK656" s="109"/>
      <c r="BL656" s="109"/>
      <c r="BM656" s="109"/>
      <c r="BN656" s="109"/>
      <c r="BO656" s="109"/>
      <c r="BP656" s="109"/>
      <c r="BQ656" s="109"/>
      <c r="BR656" s="109"/>
      <c r="BS656" s="109"/>
      <c r="BT656" s="109"/>
      <c r="BU656" s="109"/>
      <c r="BV656" s="109"/>
      <c r="BW656" s="109"/>
      <c r="BX656" s="109"/>
      <c r="BY656" s="109"/>
      <c r="BZ656" s="109"/>
      <c r="CA656" s="109"/>
      <c r="CB656" s="109"/>
      <c r="CC656" s="109"/>
      <c r="CD656" s="109"/>
      <c r="CE656" s="109"/>
      <c r="CF656" s="109"/>
    </row>
    <row r="657" spans="1:84" s="42" customFormat="1" ht="40.5" customHeight="1" x14ac:dyDescent="0.2">
      <c r="A657" s="12"/>
      <c r="B657" s="12"/>
      <c r="C657" s="12"/>
      <c r="D657" s="12"/>
      <c r="E657" s="15" t="s">
        <v>49</v>
      </c>
      <c r="F657" s="12">
        <f>SUM(F693)</f>
        <v>0</v>
      </c>
      <c r="G657" s="12">
        <f>SUM(G693)</f>
        <v>3500.4</v>
      </c>
      <c r="H657" s="12">
        <f>SUM(H693)</f>
        <v>3322.7899999999991</v>
      </c>
      <c r="I657" s="119">
        <f t="shared" si="53"/>
        <v>0.94926008456176403</v>
      </c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09"/>
      <c r="BE657" s="109"/>
      <c r="BF657" s="109"/>
      <c r="BG657" s="109"/>
      <c r="BH657" s="109"/>
      <c r="BI657" s="109"/>
      <c r="BJ657" s="109"/>
      <c r="BK657" s="109"/>
      <c r="BL657" s="109"/>
      <c r="BM657" s="109"/>
      <c r="BN657" s="109"/>
      <c r="BO657" s="109"/>
      <c r="BP657" s="109"/>
      <c r="BQ657" s="109"/>
      <c r="BR657" s="109"/>
      <c r="BS657" s="109"/>
      <c r="BT657" s="109"/>
      <c r="BU657" s="109"/>
      <c r="BV657" s="109"/>
      <c r="BW657" s="109"/>
      <c r="BX657" s="109"/>
      <c r="BY657" s="109"/>
      <c r="BZ657" s="109"/>
      <c r="CA657" s="109"/>
      <c r="CB657" s="109"/>
      <c r="CC657" s="109"/>
      <c r="CD657" s="109"/>
      <c r="CE657" s="109"/>
      <c r="CF657" s="109"/>
    </row>
    <row r="658" spans="1:84" s="42" customFormat="1" ht="23.25" customHeight="1" x14ac:dyDescent="0.2">
      <c r="A658" s="12"/>
      <c r="B658" s="12"/>
      <c r="C658" s="12"/>
      <c r="D658" s="12"/>
      <c r="E658" s="51" t="s">
        <v>40</v>
      </c>
      <c r="F658" s="12">
        <f>SUM(F663,F665,F705,F707,F717)</f>
        <v>0</v>
      </c>
      <c r="G658" s="12">
        <f>SUM(G663,G665,G705,G707,G717)+G703</f>
        <v>1284595.3</v>
      </c>
      <c r="H658" s="12">
        <f>SUM(H663,H665,H705,H707,H717)+H703</f>
        <v>1165463.4100000001</v>
      </c>
      <c r="I658" s="119">
        <f t="shared" si="53"/>
        <v>0.9072611506518824</v>
      </c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09"/>
      <c r="BI658" s="109"/>
      <c r="BJ658" s="109"/>
      <c r="BK658" s="109"/>
      <c r="BL658" s="109"/>
      <c r="BM658" s="109"/>
      <c r="BN658" s="109"/>
      <c r="BO658" s="109"/>
      <c r="BP658" s="109"/>
      <c r="BQ658" s="109"/>
      <c r="BR658" s="109"/>
      <c r="BS658" s="109"/>
      <c r="BT658" s="109"/>
      <c r="BU658" s="109"/>
      <c r="BV658" s="109"/>
      <c r="BW658" s="109"/>
      <c r="BX658" s="109"/>
      <c r="BY658" s="109"/>
      <c r="BZ658" s="109"/>
      <c r="CA658" s="109"/>
      <c r="CB658" s="109"/>
      <c r="CC658" s="109"/>
      <c r="CD658" s="109"/>
      <c r="CE658" s="109"/>
      <c r="CF658" s="109"/>
    </row>
    <row r="659" spans="1:84" s="42" customFormat="1" ht="28.5" x14ac:dyDescent="0.2">
      <c r="A659" s="12"/>
      <c r="B659" s="12"/>
      <c r="C659" s="12"/>
      <c r="D659" s="12"/>
      <c r="E659" s="51" t="s">
        <v>39</v>
      </c>
      <c r="F659" s="12">
        <f>SUM(F685,F710)</f>
        <v>0</v>
      </c>
      <c r="G659" s="12">
        <f>SUM(G685,G710)</f>
        <v>167617.60000000001</v>
      </c>
      <c r="H659" s="12">
        <f>SUM(H685,H710)</f>
        <v>163525.20000000001</v>
      </c>
      <c r="I659" s="119">
        <f t="shared" si="53"/>
        <v>0.9755849027787058</v>
      </c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09"/>
      <c r="BE659" s="109"/>
      <c r="BF659" s="109"/>
      <c r="BG659" s="109"/>
      <c r="BH659" s="109"/>
      <c r="BI659" s="109"/>
      <c r="BJ659" s="109"/>
      <c r="BK659" s="109"/>
      <c r="BL659" s="109"/>
      <c r="BM659" s="109"/>
      <c r="BN659" s="109"/>
      <c r="BO659" s="109"/>
      <c r="BP659" s="109"/>
      <c r="BQ659" s="109"/>
      <c r="BR659" s="109"/>
      <c r="BS659" s="109"/>
      <c r="BT659" s="109"/>
      <c r="BU659" s="109"/>
      <c r="BV659" s="109"/>
      <c r="BW659" s="109"/>
      <c r="BX659" s="109"/>
      <c r="BY659" s="109"/>
      <c r="BZ659" s="109"/>
      <c r="CA659" s="109"/>
      <c r="CB659" s="109"/>
      <c r="CC659" s="109"/>
      <c r="CD659" s="109"/>
      <c r="CE659" s="109"/>
      <c r="CF659" s="109"/>
    </row>
    <row r="660" spans="1:84" s="42" customFormat="1" ht="21" customHeight="1" x14ac:dyDescent="0.2">
      <c r="A660" s="12"/>
      <c r="B660" s="12"/>
      <c r="C660" s="12"/>
      <c r="D660" s="12"/>
      <c r="E660" s="51" t="s">
        <v>38</v>
      </c>
      <c r="F660" s="12">
        <f>SUM(F666,F674,F714)</f>
        <v>0</v>
      </c>
      <c r="G660" s="12">
        <f>SUM(G666,G674,G714)</f>
        <v>655187</v>
      </c>
      <c r="H660" s="12">
        <f>SUM(H666,H674,H714)</f>
        <v>643204.93999999994</v>
      </c>
      <c r="I660" s="119">
        <f t="shared" si="53"/>
        <v>0.98171199978021528</v>
      </c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09"/>
      <c r="BE660" s="109"/>
      <c r="BF660" s="109"/>
      <c r="BG660" s="109"/>
      <c r="BH660" s="109"/>
      <c r="BI660" s="109"/>
      <c r="BJ660" s="109"/>
      <c r="BK660" s="109"/>
      <c r="BL660" s="109"/>
      <c r="BM660" s="109"/>
      <c r="BN660" s="109"/>
      <c r="BO660" s="109"/>
      <c r="BP660" s="109"/>
      <c r="BQ660" s="109"/>
      <c r="BR660" s="109"/>
      <c r="BS660" s="109"/>
      <c r="BT660" s="109"/>
      <c r="BU660" s="109"/>
      <c r="BV660" s="109"/>
      <c r="BW660" s="109"/>
      <c r="BX660" s="109"/>
      <c r="BY660" s="109"/>
      <c r="BZ660" s="109"/>
      <c r="CA660" s="109"/>
      <c r="CB660" s="109"/>
      <c r="CC660" s="109"/>
      <c r="CD660" s="109"/>
      <c r="CE660" s="109"/>
      <c r="CF660" s="109"/>
    </row>
    <row r="661" spans="1:84" s="43" customFormat="1" ht="21" customHeight="1" x14ac:dyDescent="0.2">
      <c r="A661" s="10"/>
      <c r="B661" s="10"/>
      <c r="C661" s="10"/>
      <c r="D661" s="10"/>
      <c r="E661" s="13" t="s">
        <v>69</v>
      </c>
      <c r="F661" s="123"/>
      <c r="G661" s="123"/>
      <c r="H661" s="123"/>
      <c r="I661" s="122" t="str">
        <f t="shared" si="53"/>
        <v xml:space="preserve">       </v>
      </c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111"/>
      <c r="AU661" s="111"/>
      <c r="AV661" s="111"/>
      <c r="AW661" s="111"/>
      <c r="AX661" s="111"/>
      <c r="AY661" s="111"/>
      <c r="AZ661" s="111"/>
      <c r="BA661" s="111"/>
      <c r="BB661" s="111"/>
      <c r="BC661" s="111"/>
      <c r="BD661" s="111"/>
      <c r="BE661" s="111"/>
      <c r="BF661" s="111"/>
      <c r="BG661" s="111"/>
      <c r="BH661" s="111"/>
      <c r="BI661" s="111"/>
      <c r="BJ661" s="111"/>
      <c r="BK661" s="111"/>
      <c r="BL661" s="111"/>
      <c r="BM661" s="111"/>
      <c r="BN661" s="111"/>
      <c r="BO661" s="111"/>
      <c r="BP661" s="111"/>
      <c r="BQ661" s="111"/>
      <c r="BR661" s="111"/>
      <c r="BS661" s="111"/>
      <c r="BT661" s="111"/>
      <c r="BU661" s="111"/>
      <c r="BV661" s="111"/>
      <c r="BW661" s="111"/>
      <c r="BX661" s="111"/>
      <c r="BY661" s="111"/>
      <c r="BZ661" s="111"/>
      <c r="CA661" s="111"/>
      <c r="CB661" s="111"/>
      <c r="CC661" s="111"/>
      <c r="CD661" s="111"/>
      <c r="CE661" s="111"/>
      <c r="CF661" s="111"/>
    </row>
    <row r="662" spans="1:84" s="43" customFormat="1" ht="93" customHeight="1" x14ac:dyDescent="0.2">
      <c r="A662" s="10" t="s">
        <v>54</v>
      </c>
      <c r="B662" s="10" t="s">
        <v>41</v>
      </c>
      <c r="C662" s="10" t="s">
        <v>41</v>
      </c>
      <c r="D662" s="10" t="s">
        <v>41</v>
      </c>
      <c r="E662" s="23" t="s">
        <v>150</v>
      </c>
      <c r="F662" s="12">
        <f>SUM(F663:F663)</f>
        <v>0</v>
      </c>
      <c r="G662" s="57">
        <f>SUM(G663:G663)</f>
        <v>233160.8</v>
      </c>
      <c r="H662" s="57">
        <f>SUM(H663:H663)</f>
        <v>230694.55</v>
      </c>
      <c r="I662" s="119">
        <f t="shared" si="53"/>
        <v>0.98942253586366147</v>
      </c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111"/>
      <c r="AU662" s="111"/>
      <c r="AV662" s="111"/>
      <c r="AW662" s="111"/>
      <c r="AX662" s="111"/>
      <c r="AY662" s="111"/>
      <c r="AZ662" s="111"/>
      <c r="BA662" s="111"/>
      <c r="BB662" s="111"/>
      <c r="BC662" s="111"/>
      <c r="BD662" s="111"/>
      <c r="BE662" s="111"/>
      <c r="BF662" s="111"/>
      <c r="BG662" s="111"/>
      <c r="BH662" s="111"/>
      <c r="BI662" s="111"/>
      <c r="BJ662" s="111"/>
      <c r="BK662" s="111"/>
      <c r="BL662" s="111"/>
      <c r="BM662" s="111"/>
      <c r="BN662" s="111"/>
      <c r="BO662" s="111"/>
      <c r="BP662" s="111"/>
      <c r="BQ662" s="111"/>
      <c r="BR662" s="111"/>
      <c r="BS662" s="111"/>
      <c r="BT662" s="111"/>
      <c r="BU662" s="111"/>
      <c r="BV662" s="111"/>
      <c r="BW662" s="111"/>
      <c r="BX662" s="111"/>
      <c r="BY662" s="111"/>
      <c r="BZ662" s="111"/>
      <c r="CA662" s="111"/>
      <c r="CB662" s="111"/>
      <c r="CC662" s="111"/>
      <c r="CD662" s="111"/>
      <c r="CE662" s="111"/>
      <c r="CF662" s="111"/>
    </row>
    <row r="663" spans="1:84" s="43" customFormat="1" ht="23.25" customHeight="1" x14ac:dyDescent="0.2">
      <c r="A663" s="12"/>
      <c r="B663" s="12"/>
      <c r="C663" s="12"/>
      <c r="D663" s="12"/>
      <c r="E663" s="50" t="s">
        <v>40</v>
      </c>
      <c r="F663" s="120"/>
      <c r="G663" s="121">
        <v>233160.8</v>
      </c>
      <c r="H663" s="121">
        <v>230694.55</v>
      </c>
      <c r="I663" s="122">
        <f t="shared" si="53"/>
        <v>0.98942253586366147</v>
      </c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111"/>
      <c r="AQ663" s="111"/>
      <c r="AR663" s="111"/>
      <c r="AS663" s="111"/>
      <c r="AT663" s="111"/>
      <c r="AU663" s="111"/>
      <c r="AV663" s="111"/>
      <c r="AW663" s="111"/>
      <c r="AX663" s="111"/>
      <c r="AY663" s="111"/>
      <c r="AZ663" s="111"/>
      <c r="BA663" s="111"/>
      <c r="BB663" s="111"/>
      <c r="BC663" s="111"/>
      <c r="BD663" s="111"/>
      <c r="BE663" s="111"/>
      <c r="BF663" s="111"/>
      <c r="BG663" s="111"/>
      <c r="BH663" s="111"/>
      <c r="BI663" s="111"/>
      <c r="BJ663" s="111"/>
      <c r="BK663" s="111"/>
      <c r="BL663" s="111"/>
      <c r="BM663" s="111"/>
      <c r="BN663" s="111"/>
      <c r="BO663" s="111"/>
      <c r="BP663" s="111"/>
      <c r="BQ663" s="111"/>
      <c r="BR663" s="111"/>
      <c r="BS663" s="111"/>
      <c r="BT663" s="111"/>
      <c r="BU663" s="111"/>
      <c r="BV663" s="111"/>
      <c r="BW663" s="111"/>
      <c r="BX663" s="111"/>
      <c r="BY663" s="111"/>
      <c r="BZ663" s="111"/>
      <c r="CA663" s="111"/>
      <c r="CB663" s="111"/>
      <c r="CC663" s="111"/>
      <c r="CD663" s="111"/>
      <c r="CE663" s="111"/>
      <c r="CF663" s="111"/>
    </row>
    <row r="664" spans="1:84" s="43" customFormat="1" ht="72.75" customHeight="1" x14ac:dyDescent="0.2">
      <c r="A664" s="10" t="s">
        <v>54</v>
      </c>
      <c r="B664" s="10" t="s">
        <v>41</v>
      </c>
      <c r="C664" s="10" t="s">
        <v>41</v>
      </c>
      <c r="D664" s="10" t="s">
        <v>58</v>
      </c>
      <c r="E664" s="23" t="s">
        <v>187</v>
      </c>
      <c r="F664" s="12">
        <f>SUM(F665,F666)</f>
        <v>0</v>
      </c>
      <c r="G664" s="12">
        <f>SUM(G665,G666)</f>
        <v>183702.8</v>
      </c>
      <c r="H664" s="12">
        <f>SUM(H665,H666)</f>
        <v>132813</v>
      </c>
      <c r="I664" s="119">
        <f t="shared" si="53"/>
        <v>0.72297754851858553</v>
      </c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111"/>
      <c r="AU664" s="111"/>
      <c r="AV664" s="111"/>
      <c r="AW664" s="111"/>
      <c r="AX664" s="111"/>
      <c r="AY664" s="111"/>
      <c r="AZ664" s="111"/>
      <c r="BA664" s="111"/>
      <c r="BB664" s="111"/>
      <c r="BC664" s="111"/>
      <c r="BD664" s="111"/>
      <c r="BE664" s="111"/>
      <c r="BF664" s="111"/>
      <c r="BG664" s="111"/>
      <c r="BH664" s="111"/>
      <c r="BI664" s="111"/>
      <c r="BJ664" s="111"/>
      <c r="BK664" s="111"/>
      <c r="BL664" s="111"/>
      <c r="BM664" s="111"/>
      <c r="BN664" s="111"/>
      <c r="BO664" s="111"/>
      <c r="BP664" s="111"/>
      <c r="BQ664" s="111"/>
      <c r="BR664" s="111"/>
      <c r="BS664" s="111"/>
      <c r="BT664" s="111"/>
      <c r="BU664" s="111"/>
      <c r="BV664" s="111"/>
      <c r="BW664" s="111"/>
      <c r="BX664" s="111"/>
      <c r="BY664" s="111"/>
      <c r="BZ664" s="111"/>
      <c r="CA664" s="111"/>
      <c r="CB664" s="111"/>
      <c r="CC664" s="111"/>
      <c r="CD664" s="111"/>
      <c r="CE664" s="111"/>
      <c r="CF664" s="111"/>
    </row>
    <row r="665" spans="1:84" s="42" customFormat="1" ht="22.5" customHeight="1" x14ac:dyDescent="0.2">
      <c r="A665" s="12"/>
      <c r="B665" s="12"/>
      <c r="C665" s="12"/>
      <c r="D665" s="12"/>
      <c r="E665" s="51" t="s">
        <v>40</v>
      </c>
      <c r="F665" s="12"/>
      <c r="G665" s="57">
        <v>92974.8</v>
      </c>
      <c r="H665" s="57">
        <v>45190</v>
      </c>
      <c r="I665" s="119">
        <f t="shared" si="53"/>
        <v>0.48604568119533464</v>
      </c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09"/>
      <c r="BE665" s="109"/>
      <c r="BF665" s="109"/>
      <c r="BG665" s="109"/>
      <c r="BH665" s="109"/>
      <c r="BI665" s="109"/>
      <c r="BJ665" s="109"/>
      <c r="BK665" s="109"/>
      <c r="BL665" s="109"/>
      <c r="BM665" s="109"/>
      <c r="BN665" s="109"/>
      <c r="BO665" s="109"/>
      <c r="BP665" s="109"/>
      <c r="BQ665" s="109"/>
      <c r="BR665" s="109"/>
      <c r="BS665" s="109"/>
      <c r="BT665" s="109"/>
      <c r="BU665" s="109"/>
      <c r="BV665" s="109"/>
      <c r="BW665" s="109"/>
      <c r="BX665" s="109"/>
      <c r="BY665" s="109"/>
      <c r="BZ665" s="109"/>
      <c r="CA665" s="109"/>
      <c r="CB665" s="109"/>
      <c r="CC665" s="109"/>
      <c r="CD665" s="109"/>
      <c r="CE665" s="109"/>
      <c r="CF665" s="109"/>
    </row>
    <row r="666" spans="1:84" s="42" customFormat="1" ht="26.25" customHeight="1" x14ac:dyDescent="0.2">
      <c r="A666" s="12"/>
      <c r="B666" s="12"/>
      <c r="C666" s="12"/>
      <c r="D666" s="12"/>
      <c r="E666" s="51" t="s">
        <v>38</v>
      </c>
      <c r="F666" s="12">
        <f>SUM(F667:F672)</f>
        <v>0</v>
      </c>
      <c r="G666" s="12">
        <f>SUM(G667:G672)</f>
        <v>90728</v>
      </c>
      <c r="H666" s="12">
        <f>SUM(H667:H672)</f>
        <v>87623</v>
      </c>
      <c r="I666" s="119">
        <f t="shared" si="53"/>
        <v>0.96577682744026105</v>
      </c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  <c r="BD666" s="109"/>
      <c r="BE666" s="109"/>
      <c r="BF666" s="109"/>
      <c r="BG666" s="109"/>
      <c r="BH666" s="109"/>
      <c r="BI666" s="109"/>
      <c r="BJ666" s="109"/>
      <c r="BK666" s="109"/>
      <c r="BL666" s="109"/>
      <c r="BM666" s="109"/>
      <c r="BN666" s="109"/>
      <c r="BO666" s="109"/>
      <c r="BP666" s="109"/>
      <c r="BQ666" s="109"/>
      <c r="BR666" s="109"/>
      <c r="BS666" s="109"/>
      <c r="BT666" s="109"/>
      <c r="BU666" s="109"/>
      <c r="BV666" s="109"/>
      <c r="BW666" s="109"/>
      <c r="BX666" s="109"/>
      <c r="BY666" s="109"/>
      <c r="BZ666" s="109"/>
      <c r="CA666" s="109"/>
      <c r="CB666" s="109"/>
      <c r="CC666" s="109"/>
      <c r="CD666" s="109"/>
      <c r="CE666" s="109"/>
      <c r="CF666" s="109"/>
    </row>
    <row r="667" spans="1:84" s="42" customFormat="1" ht="30.75" customHeight="1" x14ac:dyDescent="0.2">
      <c r="A667" s="12"/>
      <c r="B667" s="12"/>
      <c r="C667" s="12"/>
      <c r="D667" s="12"/>
      <c r="E667" s="76" t="s">
        <v>191</v>
      </c>
      <c r="F667" s="12"/>
      <c r="G667" s="120">
        <v>68493.2</v>
      </c>
      <c r="H667" s="120">
        <v>66450</v>
      </c>
      <c r="I667" s="122">
        <f t="shared" si="53"/>
        <v>0.97016930147810299</v>
      </c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  <c r="BD667" s="109"/>
      <c r="BE667" s="109"/>
      <c r="BF667" s="109"/>
      <c r="BG667" s="109"/>
      <c r="BH667" s="109"/>
      <c r="BI667" s="109"/>
      <c r="BJ667" s="109"/>
      <c r="BK667" s="109"/>
      <c r="BL667" s="109"/>
      <c r="BM667" s="109"/>
      <c r="BN667" s="109"/>
      <c r="BO667" s="109"/>
      <c r="BP667" s="109"/>
      <c r="BQ667" s="109"/>
      <c r="BR667" s="109"/>
      <c r="BS667" s="109"/>
      <c r="BT667" s="109"/>
      <c r="BU667" s="109"/>
      <c r="BV667" s="109"/>
      <c r="BW667" s="109"/>
      <c r="BX667" s="109"/>
      <c r="BY667" s="109"/>
      <c r="BZ667" s="109"/>
      <c r="CA667" s="109"/>
      <c r="CB667" s="109"/>
      <c r="CC667" s="109"/>
      <c r="CD667" s="109"/>
      <c r="CE667" s="109"/>
      <c r="CF667" s="109"/>
    </row>
    <row r="668" spans="1:84" s="42" customFormat="1" ht="39" customHeight="1" x14ac:dyDescent="0.2">
      <c r="A668" s="12"/>
      <c r="B668" s="12"/>
      <c r="C668" s="12"/>
      <c r="D668" s="12"/>
      <c r="E668" s="76" t="s">
        <v>192</v>
      </c>
      <c r="F668" s="12"/>
      <c r="G668" s="120">
        <v>1232.8</v>
      </c>
      <c r="H668" s="120">
        <v>900</v>
      </c>
      <c r="I668" s="122">
        <f t="shared" si="53"/>
        <v>0.73004542504866976</v>
      </c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  <c r="BD668" s="109"/>
      <c r="BE668" s="109"/>
      <c r="BF668" s="109"/>
      <c r="BG668" s="109"/>
      <c r="BH668" s="109"/>
      <c r="BI668" s="109"/>
      <c r="BJ668" s="109"/>
      <c r="BK668" s="109"/>
      <c r="BL668" s="109"/>
      <c r="BM668" s="109"/>
      <c r="BN668" s="109"/>
      <c r="BO668" s="109"/>
      <c r="BP668" s="109"/>
      <c r="BQ668" s="109"/>
      <c r="BR668" s="109"/>
      <c r="BS668" s="109"/>
      <c r="BT668" s="109"/>
      <c r="BU668" s="109"/>
      <c r="BV668" s="109"/>
      <c r="BW668" s="109"/>
      <c r="BX668" s="109"/>
      <c r="BY668" s="109"/>
      <c r="BZ668" s="109"/>
      <c r="CA668" s="109"/>
      <c r="CB668" s="109"/>
      <c r="CC668" s="109"/>
      <c r="CD668" s="109"/>
      <c r="CE668" s="109"/>
      <c r="CF668" s="109"/>
    </row>
    <row r="669" spans="1:84" s="42" customFormat="1" ht="40.5" customHeight="1" x14ac:dyDescent="0.2">
      <c r="A669" s="12"/>
      <c r="B669" s="12"/>
      <c r="C669" s="12"/>
      <c r="D669" s="12"/>
      <c r="E669" s="76" t="s">
        <v>193</v>
      </c>
      <c r="F669" s="12"/>
      <c r="G669" s="120">
        <v>274</v>
      </c>
      <c r="H669" s="120">
        <v>273</v>
      </c>
      <c r="I669" s="122">
        <f t="shared" si="53"/>
        <v>0.9963503649635036</v>
      </c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09"/>
      <c r="BE669" s="109"/>
      <c r="BF669" s="109"/>
      <c r="BG669" s="109"/>
      <c r="BH669" s="109"/>
      <c r="BI669" s="109"/>
      <c r="BJ669" s="109"/>
      <c r="BK669" s="109"/>
      <c r="BL669" s="109"/>
      <c r="BM669" s="109"/>
      <c r="BN669" s="109"/>
      <c r="BO669" s="109"/>
      <c r="BP669" s="109"/>
      <c r="BQ669" s="109"/>
      <c r="BR669" s="109"/>
      <c r="BS669" s="109"/>
      <c r="BT669" s="109"/>
      <c r="BU669" s="109"/>
      <c r="BV669" s="109"/>
      <c r="BW669" s="109"/>
      <c r="BX669" s="109"/>
      <c r="BY669" s="109"/>
      <c r="BZ669" s="109"/>
      <c r="CA669" s="109"/>
      <c r="CB669" s="109"/>
      <c r="CC669" s="109"/>
      <c r="CD669" s="109"/>
      <c r="CE669" s="109"/>
      <c r="CF669" s="109"/>
    </row>
    <row r="670" spans="1:84" s="42" customFormat="1" ht="60" customHeight="1" x14ac:dyDescent="0.2">
      <c r="A670" s="12"/>
      <c r="B670" s="12"/>
      <c r="C670" s="12"/>
      <c r="D670" s="12"/>
      <c r="E670" s="76" t="s">
        <v>313</v>
      </c>
      <c r="F670" s="12"/>
      <c r="G670" s="120">
        <v>20000</v>
      </c>
      <c r="H670" s="120">
        <v>20000</v>
      </c>
      <c r="I670" s="122">
        <f t="shared" si="53"/>
        <v>1</v>
      </c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09"/>
      <c r="BF670" s="109"/>
      <c r="BG670" s="109"/>
      <c r="BH670" s="109"/>
      <c r="BI670" s="109"/>
      <c r="BJ670" s="109"/>
      <c r="BK670" s="109"/>
      <c r="BL670" s="109"/>
      <c r="BM670" s="109"/>
      <c r="BN670" s="109"/>
      <c r="BO670" s="109"/>
      <c r="BP670" s="109"/>
      <c r="BQ670" s="109"/>
      <c r="BR670" s="109"/>
      <c r="BS670" s="109"/>
      <c r="BT670" s="109"/>
      <c r="BU670" s="109"/>
      <c r="BV670" s="109"/>
      <c r="BW670" s="109"/>
      <c r="BX670" s="109"/>
      <c r="BY670" s="109"/>
      <c r="BZ670" s="109"/>
      <c r="CA670" s="109"/>
      <c r="CB670" s="109"/>
      <c r="CC670" s="109"/>
      <c r="CD670" s="109"/>
      <c r="CE670" s="109"/>
      <c r="CF670" s="109"/>
    </row>
    <row r="671" spans="1:84" s="42" customFormat="1" ht="45" customHeight="1" x14ac:dyDescent="0.2">
      <c r="A671" s="12"/>
      <c r="B671" s="12"/>
      <c r="C671" s="12"/>
      <c r="D671" s="12"/>
      <c r="E671" s="77" t="s">
        <v>314</v>
      </c>
      <c r="F671" s="12"/>
      <c r="G671" s="146">
        <v>560</v>
      </c>
      <c r="H671" s="147"/>
      <c r="I671" s="122" t="str">
        <f t="shared" si="53"/>
        <v xml:space="preserve">       </v>
      </c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09"/>
      <c r="BE671" s="109"/>
      <c r="BF671" s="109"/>
      <c r="BG671" s="109"/>
      <c r="BH671" s="109"/>
      <c r="BI671" s="109"/>
      <c r="BJ671" s="109"/>
      <c r="BK671" s="109"/>
      <c r="BL671" s="109"/>
      <c r="BM671" s="109"/>
      <c r="BN671" s="109"/>
      <c r="BO671" s="109"/>
      <c r="BP671" s="109"/>
      <c r="BQ671" s="109"/>
      <c r="BR671" s="109"/>
      <c r="BS671" s="109"/>
      <c r="BT671" s="109"/>
      <c r="BU671" s="109"/>
      <c r="BV671" s="109"/>
      <c r="BW671" s="109"/>
      <c r="BX671" s="109"/>
      <c r="BY671" s="109"/>
      <c r="BZ671" s="109"/>
      <c r="CA671" s="109"/>
      <c r="CB671" s="109"/>
      <c r="CC671" s="109"/>
      <c r="CD671" s="109"/>
      <c r="CE671" s="109"/>
      <c r="CF671" s="109"/>
    </row>
    <row r="672" spans="1:84" s="42" customFormat="1" ht="51.75" customHeight="1" x14ac:dyDescent="0.2">
      <c r="A672" s="12"/>
      <c r="B672" s="12"/>
      <c r="C672" s="12"/>
      <c r="D672" s="12"/>
      <c r="E672" s="78" t="s">
        <v>315</v>
      </c>
      <c r="F672" s="12"/>
      <c r="G672" s="148">
        <v>168</v>
      </c>
      <c r="H672" s="149"/>
      <c r="I672" s="122" t="str">
        <f t="shared" si="53"/>
        <v xml:space="preserve">       </v>
      </c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  <c r="BD672" s="109"/>
      <c r="BE672" s="109"/>
      <c r="BF672" s="109"/>
      <c r="BG672" s="109"/>
      <c r="BH672" s="109"/>
      <c r="BI672" s="109"/>
      <c r="BJ672" s="109"/>
      <c r="BK672" s="109"/>
      <c r="BL672" s="109"/>
      <c r="BM672" s="109"/>
      <c r="BN672" s="109"/>
      <c r="BO672" s="109"/>
      <c r="BP672" s="109"/>
      <c r="BQ672" s="109"/>
      <c r="BR672" s="109"/>
      <c r="BS672" s="109"/>
      <c r="BT672" s="109"/>
      <c r="BU672" s="109"/>
      <c r="BV672" s="109"/>
      <c r="BW672" s="109"/>
      <c r="BX672" s="109"/>
      <c r="BY672" s="109"/>
      <c r="BZ672" s="109"/>
      <c r="CA672" s="109"/>
      <c r="CB672" s="109"/>
      <c r="CC672" s="109"/>
      <c r="CD672" s="109"/>
      <c r="CE672" s="109"/>
      <c r="CF672" s="109"/>
    </row>
    <row r="673" spans="1:84" s="42" customFormat="1" ht="102.75" customHeight="1" x14ac:dyDescent="0.2">
      <c r="A673" s="10" t="s">
        <v>54</v>
      </c>
      <c r="B673" s="10" t="s">
        <v>41</v>
      </c>
      <c r="C673" s="10" t="s">
        <v>41</v>
      </c>
      <c r="D673" s="10" t="s">
        <v>42</v>
      </c>
      <c r="E673" s="23" t="s">
        <v>194</v>
      </c>
      <c r="F673" s="12">
        <f>SUM(F674,F685,F693,F703)</f>
        <v>0</v>
      </c>
      <c r="G673" s="12">
        <f>SUM(G674,G685,G693,G703)</f>
        <v>1439947.5</v>
      </c>
      <c r="H673" s="12">
        <f>SUM(H674,H685,H693,H703)</f>
        <v>1387431.69</v>
      </c>
      <c r="I673" s="119">
        <f t="shared" si="53"/>
        <v>0.96352935784117122</v>
      </c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  <c r="BD673" s="109"/>
      <c r="BE673" s="109"/>
      <c r="BF673" s="109"/>
      <c r="BG673" s="109"/>
      <c r="BH673" s="109"/>
      <c r="BI673" s="109"/>
      <c r="BJ673" s="109"/>
      <c r="BK673" s="109"/>
      <c r="BL673" s="109"/>
      <c r="BM673" s="109"/>
      <c r="BN673" s="109"/>
      <c r="BO673" s="109"/>
      <c r="BP673" s="109"/>
      <c r="BQ673" s="109"/>
      <c r="BR673" s="109"/>
      <c r="BS673" s="109"/>
      <c r="BT673" s="109"/>
      <c r="BU673" s="109"/>
      <c r="BV673" s="109"/>
      <c r="BW673" s="109"/>
      <c r="BX673" s="109"/>
      <c r="BY673" s="109"/>
      <c r="BZ673" s="109"/>
      <c r="CA673" s="109"/>
      <c r="CB673" s="109"/>
      <c r="CC673" s="109"/>
      <c r="CD673" s="109"/>
      <c r="CE673" s="109"/>
      <c r="CF673" s="109"/>
    </row>
    <row r="674" spans="1:84" s="42" customFormat="1" ht="30" customHeight="1" x14ac:dyDescent="0.2">
      <c r="A674" s="10"/>
      <c r="B674" s="10"/>
      <c r="C674" s="10"/>
      <c r="D674" s="10"/>
      <c r="E674" s="51" t="s">
        <v>38</v>
      </c>
      <c r="F674" s="12">
        <f>SUM(F675:F684)</f>
        <v>0</v>
      </c>
      <c r="G674" s="12">
        <f>SUM(G675:G684)</f>
        <v>474459</v>
      </c>
      <c r="H674" s="12">
        <f>SUM(H675:H684)</f>
        <v>465581.94</v>
      </c>
      <c r="I674" s="119">
        <f t="shared" si="53"/>
        <v>0.98129014308928697</v>
      </c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09"/>
      <c r="BE674" s="109"/>
      <c r="BF674" s="109"/>
      <c r="BG674" s="109"/>
      <c r="BH674" s="109"/>
      <c r="BI674" s="109"/>
      <c r="BJ674" s="109"/>
      <c r="BK674" s="109"/>
      <c r="BL674" s="109"/>
      <c r="BM674" s="109"/>
      <c r="BN674" s="109"/>
      <c r="BO674" s="109"/>
      <c r="BP674" s="109"/>
      <c r="BQ674" s="109"/>
      <c r="BR674" s="109"/>
      <c r="BS674" s="109"/>
      <c r="BT674" s="109"/>
      <c r="BU674" s="109"/>
      <c r="BV674" s="109"/>
      <c r="BW674" s="109"/>
      <c r="BX674" s="109"/>
      <c r="BY674" s="109"/>
      <c r="BZ674" s="109"/>
      <c r="CA674" s="109"/>
      <c r="CB674" s="109"/>
      <c r="CC674" s="109"/>
      <c r="CD674" s="109"/>
      <c r="CE674" s="109"/>
      <c r="CF674" s="109"/>
    </row>
    <row r="675" spans="1:84" s="42" customFormat="1" ht="36" customHeight="1" x14ac:dyDescent="0.2">
      <c r="A675" s="10"/>
      <c r="B675" s="10"/>
      <c r="C675" s="10"/>
      <c r="D675" s="10"/>
      <c r="E675" s="78" t="s">
        <v>316</v>
      </c>
      <c r="F675" s="12"/>
      <c r="G675" s="150">
        <v>39175</v>
      </c>
      <c r="H675" s="151">
        <v>39175</v>
      </c>
      <c r="I675" s="122">
        <f t="shared" si="53"/>
        <v>1</v>
      </c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  <c r="BD675" s="109"/>
      <c r="BE675" s="109"/>
      <c r="BF675" s="109"/>
      <c r="BG675" s="109"/>
      <c r="BH675" s="109"/>
      <c r="BI675" s="109"/>
      <c r="BJ675" s="109"/>
      <c r="BK675" s="109"/>
      <c r="BL675" s="109"/>
      <c r="BM675" s="109"/>
      <c r="BN675" s="109"/>
      <c r="BO675" s="109"/>
      <c r="BP675" s="109"/>
      <c r="BQ675" s="109"/>
      <c r="BR675" s="109"/>
      <c r="BS675" s="109"/>
      <c r="BT675" s="109"/>
      <c r="BU675" s="109"/>
      <c r="BV675" s="109"/>
      <c r="BW675" s="109"/>
      <c r="BX675" s="109"/>
      <c r="BY675" s="109"/>
      <c r="BZ675" s="109"/>
      <c r="CA675" s="109"/>
      <c r="CB675" s="109"/>
      <c r="CC675" s="109"/>
      <c r="CD675" s="109"/>
      <c r="CE675" s="109"/>
      <c r="CF675" s="109"/>
    </row>
    <row r="676" spans="1:84" s="42" customFormat="1" ht="37.5" customHeight="1" x14ac:dyDescent="0.2">
      <c r="A676" s="10"/>
      <c r="B676" s="10"/>
      <c r="C676" s="10"/>
      <c r="D676" s="10"/>
      <c r="E676" s="78" t="s">
        <v>317</v>
      </c>
      <c r="F676" s="12"/>
      <c r="G676" s="150">
        <v>365369</v>
      </c>
      <c r="H676" s="151">
        <v>365368.19</v>
      </c>
      <c r="I676" s="122">
        <f t="shared" si="53"/>
        <v>0.9999977830631499</v>
      </c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  <c r="BD676" s="109"/>
      <c r="BE676" s="109"/>
      <c r="BF676" s="109"/>
      <c r="BG676" s="109"/>
      <c r="BH676" s="109"/>
      <c r="BI676" s="109"/>
      <c r="BJ676" s="109"/>
      <c r="BK676" s="109"/>
      <c r="BL676" s="109"/>
      <c r="BM676" s="109"/>
      <c r="BN676" s="109"/>
      <c r="BO676" s="109"/>
      <c r="BP676" s="109"/>
      <c r="BQ676" s="109"/>
      <c r="BR676" s="109"/>
      <c r="BS676" s="109"/>
      <c r="BT676" s="109"/>
      <c r="BU676" s="109"/>
      <c r="BV676" s="109"/>
      <c r="BW676" s="109"/>
      <c r="BX676" s="109"/>
      <c r="BY676" s="109"/>
      <c r="BZ676" s="109"/>
      <c r="CA676" s="109"/>
      <c r="CB676" s="109"/>
      <c r="CC676" s="109"/>
      <c r="CD676" s="109"/>
      <c r="CE676" s="109"/>
      <c r="CF676" s="109"/>
    </row>
    <row r="677" spans="1:84" s="42" customFormat="1" ht="30" customHeight="1" x14ac:dyDescent="0.2">
      <c r="A677" s="10"/>
      <c r="B677" s="10"/>
      <c r="C677" s="10"/>
      <c r="D677" s="10"/>
      <c r="E677" s="78" t="s">
        <v>318</v>
      </c>
      <c r="F677" s="12"/>
      <c r="G677" s="150">
        <v>17000</v>
      </c>
      <c r="H677" s="151">
        <v>13319.1</v>
      </c>
      <c r="I677" s="122">
        <f t="shared" si="53"/>
        <v>0.78347647058823533</v>
      </c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  <c r="BD677" s="109"/>
      <c r="BE677" s="109"/>
      <c r="BF677" s="109"/>
      <c r="BG677" s="109"/>
      <c r="BH677" s="109"/>
      <c r="BI677" s="109"/>
      <c r="BJ677" s="109"/>
      <c r="BK677" s="109"/>
      <c r="BL677" s="109"/>
      <c r="BM677" s="109"/>
      <c r="BN677" s="109"/>
      <c r="BO677" s="109"/>
      <c r="BP677" s="109"/>
      <c r="BQ677" s="109"/>
      <c r="BR677" s="109"/>
      <c r="BS677" s="109"/>
      <c r="BT677" s="109"/>
      <c r="BU677" s="109"/>
      <c r="BV677" s="109"/>
      <c r="BW677" s="109"/>
      <c r="BX677" s="109"/>
      <c r="BY677" s="109"/>
      <c r="BZ677" s="109"/>
      <c r="CA677" s="109"/>
      <c r="CB677" s="109"/>
      <c r="CC677" s="109"/>
      <c r="CD677" s="109"/>
      <c r="CE677" s="109"/>
      <c r="CF677" s="109"/>
    </row>
    <row r="678" spans="1:84" s="42" customFormat="1" ht="30" customHeight="1" x14ac:dyDescent="0.2">
      <c r="A678" s="10"/>
      <c r="B678" s="10"/>
      <c r="C678" s="10"/>
      <c r="D678" s="10"/>
      <c r="E678" s="78" t="s">
        <v>319</v>
      </c>
      <c r="F678" s="12"/>
      <c r="G678" s="150">
        <v>17000</v>
      </c>
      <c r="H678" s="151">
        <v>17000</v>
      </c>
      <c r="I678" s="122">
        <f t="shared" si="53"/>
        <v>1</v>
      </c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  <c r="BD678" s="109"/>
      <c r="BE678" s="109"/>
      <c r="BF678" s="109"/>
      <c r="BG678" s="109"/>
      <c r="BH678" s="109"/>
      <c r="BI678" s="109"/>
      <c r="BJ678" s="109"/>
      <c r="BK678" s="109"/>
      <c r="BL678" s="109"/>
      <c r="BM678" s="109"/>
      <c r="BN678" s="109"/>
      <c r="BO678" s="109"/>
      <c r="BP678" s="109"/>
      <c r="BQ678" s="109"/>
      <c r="BR678" s="109"/>
      <c r="BS678" s="109"/>
      <c r="BT678" s="109"/>
      <c r="BU678" s="109"/>
      <c r="BV678" s="109"/>
      <c r="BW678" s="109"/>
      <c r="BX678" s="109"/>
      <c r="BY678" s="109"/>
      <c r="BZ678" s="109"/>
      <c r="CA678" s="109"/>
      <c r="CB678" s="109"/>
      <c r="CC678" s="109"/>
      <c r="CD678" s="109"/>
      <c r="CE678" s="109"/>
      <c r="CF678" s="109"/>
    </row>
    <row r="679" spans="1:84" s="42" customFormat="1" ht="30" customHeight="1" x14ac:dyDescent="0.2">
      <c r="A679" s="10"/>
      <c r="B679" s="10"/>
      <c r="C679" s="10"/>
      <c r="D679" s="10"/>
      <c r="E679" s="78" t="s">
        <v>320</v>
      </c>
      <c r="F679" s="12"/>
      <c r="G679" s="150">
        <v>15900</v>
      </c>
      <c r="H679" s="151">
        <v>13427.1</v>
      </c>
      <c r="I679" s="122">
        <f t="shared" si="53"/>
        <v>0.84447169811320755</v>
      </c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  <c r="BD679" s="109"/>
      <c r="BE679" s="109"/>
      <c r="BF679" s="109"/>
      <c r="BG679" s="109"/>
      <c r="BH679" s="109"/>
      <c r="BI679" s="109"/>
      <c r="BJ679" s="109"/>
      <c r="BK679" s="109"/>
      <c r="BL679" s="109"/>
      <c r="BM679" s="109"/>
      <c r="BN679" s="109"/>
      <c r="BO679" s="109"/>
      <c r="BP679" s="109"/>
      <c r="BQ679" s="109"/>
      <c r="BR679" s="109"/>
      <c r="BS679" s="109"/>
      <c r="BT679" s="109"/>
      <c r="BU679" s="109"/>
      <c r="BV679" s="109"/>
      <c r="BW679" s="109"/>
      <c r="BX679" s="109"/>
      <c r="BY679" s="109"/>
      <c r="BZ679" s="109"/>
      <c r="CA679" s="109"/>
      <c r="CB679" s="109"/>
      <c r="CC679" s="109"/>
      <c r="CD679" s="109"/>
      <c r="CE679" s="109"/>
      <c r="CF679" s="109"/>
    </row>
    <row r="680" spans="1:84" s="42" customFormat="1" ht="30" customHeight="1" x14ac:dyDescent="0.2">
      <c r="A680" s="10"/>
      <c r="B680" s="10"/>
      <c r="C680" s="10"/>
      <c r="D680" s="10"/>
      <c r="E680" s="78" t="s">
        <v>321</v>
      </c>
      <c r="F680" s="12"/>
      <c r="G680" s="150">
        <v>17000</v>
      </c>
      <c r="H680" s="151">
        <v>16702.150000000001</v>
      </c>
      <c r="I680" s="122">
        <f t="shared" si="53"/>
        <v>0.98247941176470599</v>
      </c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  <c r="BD680" s="109"/>
      <c r="BE680" s="109"/>
      <c r="BF680" s="109"/>
      <c r="BG680" s="109"/>
      <c r="BH680" s="109"/>
      <c r="BI680" s="109"/>
      <c r="BJ680" s="109"/>
      <c r="BK680" s="109"/>
      <c r="BL680" s="109"/>
      <c r="BM680" s="109"/>
      <c r="BN680" s="109"/>
      <c r="BO680" s="109"/>
      <c r="BP680" s="109"/>
      <c r="BQ680" s="109"/>
      <c r="BR680" s="109"/>
      <c r="BS680" s="109"/>
      <c r="BT680" s="109"/>
      <c r="BU680" s="109"/>
      <c r="BV680" s="109"/>
      <c r="BW680" s="109"/>
      <c r="BX680" s="109"/>
      <c r="BY680" s="109"/>
      <c r="BZ680" s="109"/>
      <c r="CA680" s="109"/>
      <c r="CB680" s="109"/>
      <c r="CC680" s="109"/>
      <c r="CD680" s="109"/>
      <c r="CE680" s="109"/>
      <c r="CF680" s="109"/>
    </row>
    <row r="681" spans="1:84" s="42" customFormat="1" ht="36.75" customHeight="1" x14ac:dyDescent="0.2">
      <c r="A681" s="10"/>
      <c r="B681" s="10"/>
      <c r="C681" s="10"/>
      <c r="D681" s="10"/>
      <c r="E681" s="78" t="s">
        <v>322</v>
      </c>
      <c r="F681" s="12"/>
      <c r="G681" s="150">
        <v>1340</v>
      </c>
      <c r="H681" s="151"/>
      <c r="I681" s="122" t="str">
        <f t="shared" si="53"/>
        <v xml:space="preserve">       </v>
      </c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09"/>
      <c r="BE681" s="109"/>
      <c r="BF681" s="109"/>
      <c r="BG681" s="109"/>
      <c r="BH681" s="109"/>
      <c r="BI681" s="109"/>
      <c r="BJ681" s="109"/>
      <c r="BK681" s="109"/>
      <c r="BL681" s="109"/>
      <c r="BM681" s="109"/>
      <c r="BN681" s="109"/>
      <c r="BO681" s="109"/>
      <c r="BP681" s="109"/>
      <c r="BQ681" s="109"/>
      <c r="BR681" s="109"/>
      <c r="BS681" s="109"/>
      <c r="BT681" s="109"/>
      <c r="BU681" s="109"/>
      <c r="BV681" s="109"/>
      <c r="BW681" s="109"/>
      <c r="BX681" s="109"/>
      <c r="BY681" s="109"/>
      <c r="BZ681" s="109"/>
      <c r="CA681" s="109"/>
      <c r="CB681" s="109"/>
      <c r="CC681" s="109"/>
      <c r="CD681" s="109"/>
      <c r="CE681" s="109"/>
      <c r="CF681" s="109"/>
    </row>
    <row r="682" spans="1:84" s="42" customFormat="1" ht="36" customHeight="1" x14ac:dyDescent="0.2">
      <c r="A682" s="10"/>
      <c r="B682" s="10"/>
      <c r="C682" s="10"/>
      <c r="D682" s="10"/>
      <c r="E682" s="78" t="s">
        <v>323</v>
      </c>
      <c r="F682" s="12"/>
      <c r="G682" s="150">
        <v>800</v>
      </c>
      <c r="H682" s="151">
        <v>590.4</v>
      </c>
      <c r="I682" s="122">
        <f t="shared" si="53"/>
        <v>0.73799999999999999</v>
      </c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09"/>
      <c r="BE682" s="109"/>
      <c r="BF682" s="109"/>
      <c r="BG682" s="109"/>
      <c r="BH682" s="109"/>
      <c r="BI682" s="109"/>
      <c r="BJ682" s="109"/>
      <c r="BK682" s="109"/>
      <c r="BL682" s="109"/>
      <c r="BM682" s="109"/>
      <c r="BN682" s="109"/>
      <c r="BO682" s="109"/>
      <c r="BP682" s="109"/>
      <c r="BQ682" s="109"/>
      <c r="BR682" s="109"/>
      <c r="BS682" s="109"/>
      <c r="BT682" s="109"/>
      <c r="BU682" s="109"/>
      <c r="BV682" s="109"/>
      <c r="BW682" s="109"/>
      <c r="BX682" s="109"/>
      <c r="BY682" s="109"/>
      <c r="BZ682" s="109"/>
      <c r="CA682" s="109"/>
      <c r="CB682" s="109"/>
      <c r="CC682" s="109"/>
      <c r="CD682" s="109"/>
      <c r="CE682" s="109"/>
      <c r="CF682" s="109"/>
    </row>
    <row r="683" spans="1:84" s="42" customFormat="1" ht="35.25" customHeight="1" x14ac:dyDescent="0.2">
      <c r="A683" s="12"/>
      <c r="B683" s="12"/>
      <c r="C683" s="12"/>
      <c r="D683" s="12"/>
      <c r="E683" s="78" t="s">
        <v>324</v>
      </c>
      <c r="F683" s="120"/>
      <c r="G683" s="150">
        <v>535</v>
      </c>
      <c r="H683" s="151"/>
      <c r="I683" s="122" t="str">
        <f t="shared" si="53"/>
        <v xml:space="preserve">       </v>
      </c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09"/>
      <c r="BE683" s="109"/>
      <c r="BF683" s="109"/>
      <c r="BG683" s="109"/>
      <c r="BH683" s="109"/>
      <c r="BI683" s="109"/>
      <c r="BJ683" s="109"/>
      <c r="BK683" s="109"/>
      <c r="BL683" s="109"/>
      <c r="BM683" s="109"/>
      <c r="BN683" s="109"/>
      <c r="BO683" s="109"/>
      <c r="BP683" s="109"/>
      <c r="BQ683" s="109"/>
      <c r="BR683" s="109"/>
      <c r="BS683" s="109"/>
      <c r="BT683" s="109"/>
      <c r="BU683" s="109"/>
      <c r="BV683" s="109"/>
      <c r="BW683" s="109"/>
      <c r="BX683" s="109"/>
      <c r="BY683" s="109"/>
      <c r="BZ683" s="109"/>
      <c r="CA683" s="109"/>
      <c r="CB683" s="109"/>
      <c r="CC683" s="109"/>
      <c r="CD683" s="109"/>
      <c r="CE683" s="109"/>
      <c r="CF683" s="109"/>
    </row>
    <row r="684" spans="1:84" s="42" customFormat="1" ht="42" customHeight="1" x14ac:dyDescent="0.2">
      <c r="A684" s="12"/>
      <c r="B684" s="12"/>
      <c r="C684" s="12"/>
      <c r="D684" s="12"/>
      <c r="E684" s="78" t="s">
        <v>325</v>
      </c>
      <c r="F684" s="120"/>
      <c r="G684" s="150">
        <v>340</v>
      </c>
      <c r="H684" s="152"/>
      <c r="I684" s="122" t="str">
        <f t="shared" si="53"/>
        <v xml:space="preserve">       </v>
      </c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09"/>
      <c r="BE684" s="109"/>
      <c r="BF684" s="109"/>
      <c r="BG684" s="109"/>
      <c r="BH684" s="109"/>
      <c r="BI684" s="109"/>
      <c r="BJ684" s="109"/>
      <c r="BK684" s="109"/>
      <c r="BL684" s="109"/>
      <c r="BM684" s="109"/>
      <c r="BN684" s="109"/>
      <c r="BO684" s="109"/>
      <c r="BP684" s="109"/>
      <c r="BQ684" s="109"/>
      <c r="BR684" s="109"/>
      <c r="BS684" s="109"/>
      <c r="BT684" s="109"/>
      <c r="BU684" s="109"/>
      <c r="BV684" s="109"/>
      <c r="BW684" s="109"/>
      <c r="BX684" s="109"/>
      <c r="BY684" s="109"/>
      <c r="BZ684" s="109"/>
      <c r="CA684" s="109"/>
      <c r="CB684" s="109"/>
      <c r="CC684" s="109"/>
      <c r="CD684" s="109"/>
      <c r="CE684" s="109"/>
      <c r="CF684" s="109"/>
    </row>
    <row r="685" spans="1:84" s="42" customFormat="1" ht="32.25" customHeight="1" x14ac:dyDescent="0.2">
      <c r="A685" s="12"/>
      <c r="B685" s="12"/>
      <c r="C685" s="12"/>
      <c r="D685" s="12"/>
      <c r="E685" s="51" t="s">
        <v>39</v>
      </c>
      <c r="F685" s="12">
        <f>SUM(F686:F692)</f>
        <v>0</v>
      </c>
      <c r="G685" s="12">
        <f>SUM(G686:G692)</f>
        <v>166607.6</v>
      </c>
      <c r="H685" s="12">
        <f>SUM(H686:H692)</f>
        <v>163525.20000000001</v>
      </c>
      <c r="I685" s="119">
        <f t="shared" si="53"/>
        <v>0.98149904326093174</v>
      </c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09"/>
      <c r="BE685" s="109"/>
      <c r="BF685" s="109"/>
      <c r="BG685" s="109"/>
      <c r="BH685" s="109"/>
      <c r="BI685" s="109"/>
      <c r="BJ685" s="109"/>
      <c r="BK685" s="109"/>
      <c r="BL685" s="109"/>
      <c r="BM685" s="109"/>
      <c r="BN685" s="109"/>
      <c r="BO685" s="109"/>
      <c r="BP685" s="109"/>
      <c r="BQ685" s="109"/>
      <c r="BR685" s="109"/>
      <c r="BS685" s="109"/>
      <c r="BT685" s="109"/>
      <c r="BU685" s="109"/>
      <c r="BV685" s="109"/>
      <c r="BW685" s="109"/>
      <c r="BX685" s="109"/>
      <c r="BY685" s="109"/>
      <c r="BZ685" s="109"/>
      <c r="CA685" s="109"/>
      <c r="CB685" s="109"/>
      <c r="CC685" s="109"/>
      <c r="CD685" s="109"/>
      <c r="CE685" s="109"/>
      <c r="CF685" s="109"/>
    </row>
    <row r="686" spans="1:84" s="42" customFormat="1" ht="39" customHeight="1" x14ac:dyDescent="0.2">
      <c r="A686" s="12"/>
      <c r="B686" s="12"/>
      <c r="C686" s="12"/>
      <c r="D686" s="12"/>
      <c r="E686" s="79" t="s">
        <v>326</v>
      </c>
      <c r="F686" s="12"/>
      <c r="G686" s="150">
        <v>1400</v>
      </c>
      <c r="H686" s="120"/>
      <c r="I686" s="122" t="str">
        <f t="shared" si="53"/>
        <v xml:space="preserve">       </v>
      </c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09"/>
      <c r="BE686" s="109"/>
      <c r="BF686" s="109"/>
      <c r="BG686" s="109"/>
      <c r="BH686" s="109"/>
      <c r="BI686" s="109"/>
      <c r="BJ686" s="109"/>
      <c r="BK686" s="109"/>
      <c r="BL686" s="109"/>
      <c r="BM686" s="109"/>
      <c r="BN686" s="109"/>
      <c r="BO686" s="109"/>
      <c r="BP686" s="109"/>
      <c r="BQ686" s="109"/>
      <c r="BR686" s="109"/>
      <c r="BS686" s="109"/>
      <c r="BT686" s="109"/>
      <c r="BU686" s="109"/>
      <c r="BV686" s="109"/>
      <c r="BW686" s="109"/>
      <c r="BX686" s="109"/>
      <c r="BY686" s="109"/>
      <c r="BZ686" s="109"/>
      <c r="CA686" s="109"/>
      <c r="CB686" s="109"/>
      <c r="CC686" s="109"/>
      <c r="CD686" s="109"/>
      <c r="CE686" s="109"/>
      <c r="CF686" s="109"/>
    </row>
    <row r="687" spans="1:84" s="42" customFormat="1" ht="36" customHeight="1" x14ac:dyDescent="0.2">
      <c r="A687" s="12"/>
      <c r="B687" s="12"/>
      <c r="C687" s="12"/>
      <c r="D687" s="12"/>
      <c r="E687" s="78" t="s">
        <v>327</v>
      </c>
      <c r="F687" s="12"/>
      <c r="G687" s="150">
        <v>18225.599999999999</v>
      </c>
      <c r="H687" s="150">
        <v>18225.599999999999</v>
      </c>
      <c r="I687" s="122">
        <f t="shared" si="53"/>
        <v>1</v>
      </c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09"/>
      <c r="BE687" s="109"/>
      <c r="BF687" s="109"/>
      <c r="BG687" s="109"/>
      <c r="BH687" s="109"/>
      <c r="BI687" s="109"/>
      <c r="BJ687" s="109"/>
      <c r="BK687" s="109"/>
      <c r="BL687" s="109"/>
      <c r="BM687" s="109"/>
      <c r="BN687" s="109"/>
      <c r="BO687" s="109"/>
      <c r="BP687" s="109"/>
      <c r="BQ687" s="109"/>
      <c r="BR687" s="109"/>
      <c r="BS687" s="109"/>
      <c r="BT687" s="109"/>
      <c r="BU687" s="109"/>
      <c r="BV687" s="109"/>
      <c r="BW687" s="109"/>
      <c r="BX687" s="109"/>
      <c r="BY687" s="109"/>
      <c r="BZ687" s="109"/>
      <c r="CA687" s="109"/>
      <c r="CB687" s="109"/>
      <c r="CC687" s="109"/>
      <c r="CD687" s="109"/>
      <c r="CE687" s="109"/>
      <c r="CF687" s="109"/>
    </row>
    <row r="688" spans="1:84" s="42" customFormat="1" ht="51" customHeight="1" x14ac:dyDescent="0.2">
      <c r="A688" s="12"/>
      <c r="B688" s="12"/>
      <c r="C688" s="12"/>
      <c r="D688" s="12"/>
      <c r="E688" s="78" t="s">
        <v>328</v>
      </c>
      <c r="F688" s="12"/>
      <c r="G688" s="150">
        <v>52</v>
      </c>
      <c r="H688" s="150"/>
      <c r="I688" s="122" t="str">
        <f t="shared" si="53"/>
        <v xml:space="preserve">       </v>
      </c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09"/>
      <c r="BE688" s="109"/>
      <c r="BF688" s="109"/>
      <c r="BG688" s="109"/>
      <c r="BH688" s="109"/>
      <c r="BI688" s="109"/>
      <c r="BJ688" s="109"/>
      <c r="BK688" s="109"/>
      <c r="BL688" s="109"/>
      <c r="BM688" s="109"/>
      <c r="BN688" s="109"/>
      <c r="BO688" s="109"/>
      <c r="BP688" s="109"/>
      <c r="BQ688" s="109"/>
      <c r="BR688" s="109"/>
      <c r="BS688" s="109"/>
      <c r="BT688" s="109"/>
      <c r="BU688" s="109"/>
      <c r="BV688" s="109"/>
      <c r="BW688" s="109"/>
      <c r="BX688" s="109"/>
      <c r="BY688" s="109"/>
      <c r="BZ688" s="109"/>
      <c r="CA688" s="109"/>
      <c r="CB688" s="109"/>
      <c r="CC688" s="109"/>
      <c r="CD688" s="109"/>
      <c r="CE688" s="109"/>
      <c r="CF688" s="109"/>
    </row>
    <row r="689" spans="1:84" s="42" customFormat="1" ht="34.5" customHeight="1" x14ac:dyDescent="0.2">
      <c r="A689" s="12"/>
      <c r="B689" s="12"/>
      <c r="C689" s="12"/>
      <c r="D689" s="12"/>
      <c r="E689" s="78" t="s">
        <v>329</v>
      </c>
      <c r="F689" s="12"/>
      <c r="G689" s="150">
        <v>144000</v>
      </c>
      <c r="H689" s="150">
        <v>144000</v>
      </c>
      <c r="I689" s="122">
        <f t="shared" si="53"/>
        <v>1</v>
      </c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09"/>
      <c r="BE689" s="109"/>
      <c r="BF689" s="109"/>
      <c r="BG689" s="109"/>
      <c r="BH689" s="109"/>
      <c r="BI689" s="109"/>
      <c r="BJ689" s="109"/>
      <c r="BK689" s="109"/>
      <c r="BL689" s="109"/>
      <c r="BM689" s="109"/>
      <c r="BN689" s="109"/>
      <c r="BO689" s="109"/>
      <c r="BP689" s="109"/>
      <c r="BQ689" s="109"/>
      <c r="BR689" s="109"/>
      <c r="BS689" s="109"/>
      <c r="BT689" s="109"/>
      <c r="BU689" s="109"/>
      <c r="BV689" s="109"/>
      <c r="BW689" s="109"/>
      <c r="BX689" s="109"/>
      <c r="BY689" s="109"/>
      <c r="BZ689" s="109"/>
      <c r="CA689" s="109"/>
      <c r="CB689" s="109"/>
      <c r="CC689" s="109"/>
      <c r="CD689" s="109"/>
      <c r="CE689" s="109"/>
      <c r="CF689" s="109"/>
    </row>
    <row r="690" spans="1:84" s="42" customFormat="1" ht="41.25" customHeight="1" x14ac:dyDescent="0.2">
      <c r="A690" s="12"/>
      <c r="B690" s="12"/>
      <c r="C690" s="12"/>
      <c r="D690" s="12"/>
      <c r="E690" s="78" t="s">
        <v>330</v>
      </c>
      <c r="F690" s="12"/>
      <c r="G690" s="150">
        <v>2000</v>
      </c>
      <c r="H690" s="150">
        <v>600</v>
      </c>
      <c r="I690" s="122">
        <f t="shared" si="53"/>
        <v>0.3</v>
      </c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09"/>
      <c r="BE690" s="109"/>
      <c r="BF690" s="109"/>
      <c r="BG690" s="109"/>
      <c r="BH690" s="109"/>
      <c r="BI690" s="109"/>
      <c r="BJ690" s="109"/>
      <c r="BK690" s="109"/>
      <c r="BL690" s="109"/>
      <c r="BM690" s="109"/>
      <c r="BN690" s="109"/>
      <c r="BO690" s="109"/>
      <c r="BP690" s="109"/>
      <c r="BQ690" s="109"/>
      <c r="BR690" s="109"/>
      <c r="BS690" s="109"/>
      <c r="BT690" s="109"/>
      <c r="BU690" s="109"/>
      <c r="BV690" s="109"/>
      <c r="BW690" s="109"/>
      <c r="BX690" s="109"/>
      <c r="BY690" s="109"/>
      <c r="BZ690" s="109"/>
      <c r="CA690" s="109"/>
      <c r="CB690" s="109"/>
      <c r="CC690" s="109"/>
      <c r="CD690" s="109"/>
      <c r="CE690" s="109"/>
      <c r="CF690" s="109"/>
    </row>
    <row r="691" spans="1:84" s="42" customFormat="1" ht="38.25" customHeight="1" x14ac:dyDescent="0.2">
      <c r="A691" s="12"/>
      <c r="B691" s="12"/>
      <c r="C691" s="12"/>
      <c r="D691" s="12"/>
      <c r="E691" s="78" t="s">
        <v>331</v>
      </c>
      <c r="F691" s="12"/>
      <c r="G691" s="150">
        <v>700</v>
      </c>
      <c r="H691" s="150">
        <v>699.6</v>
      </c>
      <c r="I691" s="122">
        <f t="shared" si="53"/>
        <v>0.99942857142857144</v>
      </c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09"/>
      <c r="BE691" s="109"/>
      <c r="BF691" s="109"/>
      <c r="BG691" s="109"/>
      <c r="BH691" s="109"/>
      <c r="BI691" s="109"/>
      <c r="BJ691" s="109"/>
      <c r="BK691" s="109"/>
      <c r="BL691" s="109"/>
      <c r="BM691" s="109"/>
      <c r="BN691" s="109"/>
      <c r="BO691" s="109"/>
      <c r="BP691" s="109"/>
      <c r="BQ691" s="109"/>
      <c r="BR691" s="109"/>
      <c r="BS691" s="109"/>
      <c r="BT691" s="109"/>
      <c r="BU691" s="109"/>
      <c r="BV691" s="109"/>
      <c r="BW691" s="109"/>
      <c r="BX691" s="109"/>
      <c r="BY691" s="109"/>
      <c r="BZ691" s="109"/>
      <c r="CA691" s="109"/>
      <c r="CB691" s="109"/>
      <c r="CC691" s="109"/>
      <c r="CD691" s="109"/>
      <c r="CE691" s="109"/>
      <c r="CF691" s="109"/>
    </row>
    <row r="692" spans="1:84" s="42" customFormat="1" ht="49.5" customHeight="1" x14ac:dyDescent="0.2">
      <c r="A692" s="12"/>
      <c r="B692" s="12"/>
      <c r="C692" s="12"/>
      <c r="D692" s="12"/>
      <c r="E692" s="78" t="s">
        <v>332</v>
      </c>
      <c r="F692" s="12"/>
      <c r="G692" s="150">
        <v>230</v>
      </c>
      <c r="H692" s="150"/>
      <c r="I692" s="122" t="str">
        <f t="shared" si="53"/>
        <v xml:space="preserve">       </v>
      </c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09"/>
      <c r="BE692" s="109"/>
      <c r="BF692" s="109"/>
      <c r="BG692" s="109"/>
      <c r="BH692" s="109"/>
      <c r="BI692" s="109"/>
      <c r="BJ692" s="109"/>
      <c r="BK692" s="109"/>
      <c r="BL692" s="109"/>
      <c r="BM692" s="109"/>
      <c r="BN692" s="109"/>
      <c r="BO692" s="109"/>
      <c r="BP692" s="109"/>
      <c r="BQ692" s="109"/>
      <c r="BR692" s="109"/>
      <c r="BS692" s="109"/>
      <c r="BT692" s="109"/>
      <c r="BU692" s="109"/>
      <c r="BV692" s="109"/>
      <c r="BW692" s="109"/>
      <c r="BX692" s="109"/>
      <c r="BY692" s="109"/>
      <c r="BZ692" s="109"/>
      <c r="CA692" s="109"/>
      <c r="CB692" s="109"/>
      <c r="CC692" s="109"/>
      <c r="CD692" s="109"/>
      <c r="CE692" s="109"/>
      <c r="CF692" s="109"/>
    </row>
    <row r="693" spans="1:84" s="42" customFormat="1" ht="32.25" customHeight="1" x14ac:dyDescent="0.2">
      <c r="A693" s="12"/>
      <c r="B693" s="12"/>
      <c r="C693" s="12"/>
      <c r="D693" s="12"/>
      <c r="E693" s="15" t="s">
        <v>49</v>
      </c>
      <c r="F693" s="12">
        <f>SUM(F694:F702)</f>
        <v>0</v>
      </c>
      <c r="G693" s="12">
        <f>SUM(G694:G702)</f>
        <v>3500.4</v>
      </c>
      <c r="H693" s="12">
        <f>SUM(H694:H702)</f>
        <v>3322.7899999999991</v>
      </c>
      <c r="I693" s="119">
        <f t="shared" si="53"/>
        <v>0.94926008456176403</v>
      </c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09"/>
      <c r="BE693" s="109"/>
      <c r="BF693" s="109"/>
      <c r="BG693" s="109"/>
      <c r="BH693" s="109"/>
      <c r="BI693" s="109"/>
      <c r="BJ693" s="109"/>
      <c r="BK693" s="109"/>
      <c r="BL693" s="109"/>
      <c r="BM693" s="109"/>
      <c r="BN693" s="109"/>
      <c r="BO693" s="109"/>
      <c r="BP693" s="109"/>
      <c r="BQ693" s="109"/>
      <c r="BR693" s="109"/>
      <c r="BS693" s="109"/>
      <c r="BT693" s="109"/>
      <c r="BU693" s="109"/>
      <c r="BV693" s="109"/>
      <c r="BW693" s="109"/>
      <c r="BX693" s="109"/>
      <c r="BY693" s="109"/>
      <c r="BZ693" s="109"/>
      <c r="CA693" s="109"/>
      <c r="CB693" s="109"/>
      <c r="CC693" s="109"/>
      <c r="CD693" s="109"/>
      <c r="CE693" s="109"/>
      <c r="CF693" s="109"/>
    </row>
    <row r="694" spans="1:84" s="42" customFormat="1" ht="51" customHeight="1" x14ac:dyDescent="0.2">
      <c r="A694" s="12"/>
      <c r="B694" s="12"/>
      <c r="C694" s="12"/>
      <c r="D694" s="12"/>
      <c r="E694" s="78" t="s">
        <v>333</v>
      </c>
      <c r="F694" s="12"/>
      <c r="G694" s="149">
        <v>50.4</v>
      </c>
      <c r="H694" s="120"/>
      <c r="I694" s="122" t="str">
        <f t="shared" si="53"/>
        <v xml:space="preserve">       </v>
      </c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09"/>
      <c r="BE694" s="109"/>
      <c r="BF694" s="109"/>
      <c r="BG694" s="109"/>
      <c r="BH694" s="109"/>
      <c r="BI694" s="109"/>
      <c r="BJ694" s="109"/>
      <c r="BK694" s="109"/>
      <c r="BL694" s="109"/>
      <c r="BM694" s="109"/>
      <c r="BN694" s="109"/>
      <c r="BO694" s="109"/>
      <c r="BP694" s="109"/>
      <c r="BQ694" s="109"/>
      <c r="BR694" s="109"/>
      <c r="BS694" s="109"/>
      <c r="BT694" s="109"/>
      <c r="BU694" s="109"/>
      <c r="BV694" s="109"/>
      <c r="BW694" s="109"/>
      <c r="BX694" s="109"/>
      <c r="BY694" s="109"/>
      <c r="BZ694" s="109"/>
      <c r="CA694" s="109"/>
      <c r="CB694" s="109"/>
      <c r="CC694" s="109"/>
      <c r="CD694" s="109"/>
      <c r="CE694" s="109"/>
      <c r="CF694" s="109"/>
    </row>
    <row r="695" spans="1:84" s="42" customFormat="1" ht="39.75" customHeight="1" x14ac:dyDescent="0.2">
      <c r="A695" s="12"/>
      <c r="B695" s="12"/>
      <c r="C695" s="12"/>
      <c r="D695" s="12"/>
      <c r="E695" s="78" t="s">
        <v>334</v>
      </c>
      <c r="F695" s="12"/>
      <c r="G695" s="149">
        <v>500</v>
      </c>
      <c r="H695" s="120">
        <v>480</v>
      </c>
      <c r="I695" s="122">
        <f t="shared" si="53"/>
        <v>0.96</v>
      </c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09"/>
      <c r="BE695" s="109"/>
      <c r="BF695" s="109"/>
      <c r="BG695" s="109"/>
      <c r="BH695" s="109"/>
      <c r="BI695" s="109"/>
      <c r="BJ695" s="109"/>
      <c r="BK695" s="109"/>
      <c r="BL695" s="109"/>
      <c r="BM695" s="109"/>
      <c r="BN695" s="109"/>
      <c r="BO695" s="109"/>
      <c r="BP695" s="109"/>
      <c r="BQ695" s="109"/>
      <c r="BR695" s="109"/>
      <c r="BS695" s="109"/>
      <c r="BT695" s="109"/>
      <c r="BU695" s="109"/>
      <c r="BV695" s="109"/>
      <c r="BW695" s="109"/>
      <c r="BX695" s="109"/>
      <c r="BY695" s="109"/>
      <c r="BZ695" s="109"/>
      <c r="CA695" s="109"/>
      <c r="CB695" s="109"/>
      <c r="CC695" s="109"/>
      <c r="CD695" s="109"/>
      <c r="CE695" s="109"/>
      <c r="CF695" s="109"/>
    </row>
    <row r="696" spans="1:84" s="42" customFormat="1" ht="41.25" customHeight="1" x14ac:dyDescent="0.2">
      <c r="A696" s="12"/>
      <c r="B696" s="12"/>
      <c r="C696" s="12"/>
      <c r="D696" s="12"/>
      <c r="E696" s="79" t="s">
        <v>335</v>
      </c>
      <c r="F696" s="12"/>
      <c r="G696" s="149">
        <v>2200</v>
      </c>
      <c r="H696" s="120">
        <v>2112</v>
      </c>
      <c r="I696" s="122">
        <f t="shared" si="53"/>
        <v>0.96</v>
      </c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09"/>
      <c r="BE696" s="109"/>
      <c r="BF696" s="109"/>
      <c r="BG696" s="109"/>
      <c r="BH696" s="109"/>
      <c r="BI696" s="109"/>
      <c r="BJ696" s="109"/>
      <c r="BK696" s="109"/>
      <c r="BL696" s="109"/>
      <c r="BM696" s="109"/>
      <c r="BN696" s="109"/>
      <c r="BO696" s="109"/>
      <c r="BP696" s="109"/>
      <c r="BQ696" s="109"/>
      <c r="BR696" s="109"/>
      <c r="BS696" s="109"/>
      <c r="BT696" s="109"/>
      <c r="BU696" s="109"/>
      <c r="BV696" s="109"/>
      <c r="BW696" s="109"/>
      <c r="BX696" s="109"/>
      <c r="BY696" s="109"/>
      <c r="BZ696" s="109"/>
      <c r="CA696" s="109"/>
      <c r="CB696" s="109"/>
      <c r="CC696" s="109"/>
      <c r="CD696" s="109"/>
      <c r="CE696" s="109"/>
      <c r="CF696" s="109"/>
    </row>
    <row r="697" spans="1:84" s="42" customFormat="1" ht="36" customHeight="1" x14ac:dyDescent="0.2">
      <c r="A697" s="12"/>
      <c r="B697" s="12"/>
      <c r="C697" s="12"/>
      <c r="D697" s="12"/>
      <c r="E697" s="78" t="s">
        <v>336</v>
      </c>
      <c r="F697" s="12"/>
      <c r="G697" s="149">
        <v>150</v>
      </c>
      <c r="H697" s="120">
        <v>145.19999999999999</v>
      </c>
      <c r="I697" s="122">
        <f t="shared" si="53"/>
        <v>0.96799999999999997</v>
      </c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09"/>
      <c r="BE697" s="109"/>
      <c r="BF697" s="109"/>
      <c r="BG697" s="109"/>
      <c r="BH697" s="109"/>
      <c r="BI697" s="109"/>
      <c r="BJ697" s="109"/>
      <c r="BK697" s="109"/>
      <c r="BL697" s="109"/>
      <c r="BM697" s="109"/>
      <c r="BN697" s="109"/>
      <c r="BO697" s="109"/>
      <c r="BP697" s="109"/>
      <c r="BQ697" s="109"/>
      <c r="BR697" s="109"/>
      <c r="BS697" s="109"/>
      <c r="BT697" s="109"/>
      <c r="BU697" s="109"/>
      <c r="BV697" s="109"/>
      <c r="BW697" s="109"/>
      <c r="BX697" s="109"/>
      <c r="BY697" s="109"/>
      <c r="BZ697" s="109"/>
      <c r="CA697" s="109"/>
      <c r="CB697" s="109"/>
      <c r="CC697" s="109"/>
      <c r="CD697" s="109"/>
      <c r="CE697" s="109"/>
      <c r="CF697" s="109"/>
    </row>
    <row r="698" spans="1:84" s="42" customFormat="1" ht="32.25" customHeight="1" x14ac:dyDescent="0.2">
      <c r="A698" s="12"/>
      <c r="B698" s="12"/>
      <c r="C698" s="12"/>
      <c r="D698" s="12"/>
      <c r="E698" s="78" t="s">
        <v>337</v>
      </c>
      <c r="F698" s="12"/>
      <c r="G698" s="149">
        <v>150</v>
      </c>
      <c r="H698" s="120">
        <v>145.19999999999999</v>
      </c>
      <c r="I698" s="122">
        <f t="shared" si="53"/>
        <v>0.96799999999999997</v>
      </c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09"/>
      <c r="BE698" s="109"/>
      <c r="BF698" s="109"/>
      <c r="BG698" s="109"/>
      <c r="BH698" s="109"/>
      <c r="BI698" s="109"/>
      <c r="BJ698" s="109"/>
      <c r="BK698" s="109"/>
      <c r="BL698" s="109"/>
      <c r="BM698" s="109"/>
      <c r="BN698" s="109"/>
      <c r="BO698" s="109"/>
      <c r="BP698" s="109"/>
      <c r="BQ698" s="109"/>
      <c r="BR698" s="109"/>
      <c r="BS698" s="109"/>
      <c r="BT698" s="109"/>
      <c r="BU698" s="109"/>
      <c r="BV698" s="109"/>
      <c r="BW698" s="109"/>
      <c r="BX698" s="109"/>
      <c r="BY698" s="109"/>
      <c r="BZ698" s="109"/>
      <c r="CA698" s="109"/>
      <c r="CB698" s="109"/>
      <c r="CC698" s="109"/>
      <c r="CD698" s="109"/>
      <c r="CE698" s="109"/>
      <c r="CF698" s="109"/>
    </row>
    <row r="699" spans="1:84" s="42" customFormat="1" ht="49.5" customHeight="1" x14ac:dyDescent="0.2">
      <c r="A699" s="12"/>
      <c r="B699" s="12"/>
      <c r="C699" s="12"/>
      <c r="D699" s="12"/>
      <c r="E699" s="78" t="s">
        <v>338</v>
      </c>
      <c r="F699" s="12"/>
      <c r="G699" s="149">
        <v>150</v>
      </c>
      <c r="H699" s="120">
        <v>145.19999999999999</v>
      </c>
      <c r="I699" s="122">
        <f t="shared" si="53"/>
        <v>0.96799999999999997</v>
      </c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09"/>
      <c r="BE699" s="109"/>
      <c r="BF699" s="109"/>
      <c r="BG699" s="109"/>
      <c r="BH699" s="109"/>
      <c r="BI699" s="109"/>
      <c r="BJ699" s="109"/>
      <c r="BK699" s="109"/>
      <c r="BL699" s="109"/>
      <c r="BM699" s="109"/>
      <c r="BN699" s="109"/>
      <c r="BO699" s="109"/>
      <c r="BP699" s="109"/>
      <c r="BQ699" s="109"/>
      <c r="BR699" s="109"/>
      <c r="BS699" s="109"/>
      <c r="BT699" s="109"/>
      <c r="BU699" s="109"/>
      <c r="BV699" s="109"/>
      <c r="BW699" s="109"/>
      <c r="BX699" s="109"/>
      <c r="BY699" s="109"/>
      <c r="BZ699" s="109"/>
      <c r="CA699" s="109"/>
      <c r="CB699" s="109"/>
      <c r="CC699" s="109"/>
      <c r="CD699" s="109"/>
      <c r="CE699" s="109"/>
      <c r="CF699" s="109"/>
    </row>
    <row r="700" spans="1:84" s="42" customFormat="1" ht="51.75" customHeight="1" x14ac:dyDescent="0.2">
      <c r="A700" s="12"/>
      <c r="B700" s="12"/>
      <c r="C700" s="12"/>
      <c r="D700" s="12"/>
      <c r="E700" s="78" t="s">
        <v>339</v>
      </c>
      <c r="F700" s="12"/>
      <c r="G700" s="149">
        <v>50</v>
      </c>
      <c r="H700" s="120">
        <v>50</v>
      </c>
      <c r="I700" s="122">
        <f t="shared" si="53"/>
        <v>1</v>
      </c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09"/>
      <c r="BE700" s="109"/>
      <c r="BF700" s="109"/>
      <c r="BG700" s="109"/>
      <c r="BH700" s="109"/>
      <c r="BI700" s="109"/>
      <c r="BJ700" s="109"/>
      <c r="BK700" s="109"/>
      <c r="BL700" s="109"/>
      <c r="BM700" s="109"/>
      <c r="BN700" s="109"/>
      <c r="BO700" s="109"/>
      <c r="BP700" s="109"/>
      <c r="BQ700" s="109"/>
      <c r="BR700" s="109"/>
      <c r="BS700" s="109"/>
      <c r="BT700" s="109"/>
      <c r="BU700" s="109"/>
      <c r="BV700" s="109"/>
      <c r="BW700" s="109"/>
      <c r="BX700" s="109"/>
      <c r="BY700" s="109"/>
      <c r="BZ700" s="109"/>
      <c r="CA700" s="109"/>
      <c r="CB700" s="109"/>
      <c r="CC700" s="109"/>
      <c r="CD700" s="109"/>
      <c r="CE700" s="109"/>
      <c r="CF700" s="109"/>
    </row>
    <row r="701" spans="1:84" s="42" customFormat="1" ht="51" customHeight="1" x14ac:dyDescent="0.2">
      <c r="A701" s="12"/>
      <c r="B701" s="12"/>
      <c r="C701" s="12"/>
      <c r="D701" s="12"/>
      <c r="E701" s="78" t="s">
        <v>340</v>
      </c>
      <c r="F701" s="12"/>
      <c r="G701" s="149">
        <v>150</v>
      </c>
      <c r="H701" s="120">
        <v>145.19999999999999</v>
      </c>
      <c r="I701" s="122">
        <f t="shared" si="53"/>
        <v>0.96799999999999997</v>
      </c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09"/>
      <c r="BE701" s="109"/>
      <c r="BF701" s="109"/>
      <c r="BG701" s="109"/>
      <c r="BH701" s="109"/>
      <c r="BI701" s="109"/>
      <c r="BJ701" s="109"/>
      <c r="BK701" s="109"/>
      <c r="BL701" s="109"/>
      <c r="BM701" s="109"/>
      <c r="BN701" s="109"/>
      <c r="BO701" s="109"/>
      <c r="BP701" s="109"/>
      <c r="BQ701" s="109"/>
      <c r="BR701" s="109"/>
      <c r="BS701" s="109"/>
      <c r="BT701" s="109"/>
      <c r="BU701" s="109"/>
      <c r="BV701" s="109"/>
      <c r="BW701" s="109"/>
      <c r="BX701" s="109"/>
      <c r="BY701" s="109"/>
      <c r="BZ701" s="109"/>
      <c r="CA701" s="109"/>
      <c r="CB701" s="109"/>
      <c r="CC701" s="109"/>
      <c r="CD701" s="109"/>
      <c r="CE701" s="109"/>
      <c r="CF701" s="109"/>
    </row>
    <row r="702" spans="1:84" s="42" customFormat="1" ht="46.5" customHeight="1" x14ac:dyDescent="0.2">
      <c r="A702" s="12"/>
      <c r="B702" s="12"/>
      <c r="C702" s="12"/>
      <c r="D702" s="12"/>
      <c r="E702" s="78" t="s">
        <v>341</v>
      </c>
      <c r="F702" s="120"/>
      <c r="G702" s="149">
        <v>100</v>
      </c>
      <c r="H702" s="120">
        <v>99.99</v>
      </c>
      <c r="I702" s="122">
        <f>IF(H702=0,"       ",H702/G702)</f>
        <v>0.9998999999999999</v>
      </c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09"/>
      <c r="BE702" s="109"/>
      <c r="BF702" s="109"/>
      <c r="BG702" s="109"/>
      <c r="BH702" s="109"/>
      <c r="BI702" s="109"/>
      <c r="BJ702" s="109"/>
      <c r="BK702" s="109"/>
      <c r="BL702" s="109"/>
      <c r="BM702" s="109"/>
      <c r="BN702" s="109"/>
      <c r="BO702" s="109"/>
      <c r="BP702" s="109"/>
      <c r="BQ702" s="109"/>
      <c r="BR702" s="109"/>
      <c r="BS702" s="109"/>
      <c r="BT702" s="109"/>
      <c r="BU702" s="109"/>
      <c r="BV702" s="109"/>
      <c r="BW702" s="109"/>
      <c r="BX702" s="109"/>
      <c r="BY702" s="109"/>
      <c r="BZ702" s="109"/>
      <c r="CA702" s="109"/>
      <c r="CB702" s="109"/>
      <c r="CC702" s="109"/>
      <c r="CD702" s="109"/>
      <c r="CE702" s="109"/>
      <c r="CF702" s="109"/>
    </row>
    <row r="703" spans="1:84" s="42" customFormat="1" ht="32.25" customHeight="1" x14ac:dyDescent="0.2">
      <c r="A703" s="12"/>
      <c r="B703" s="12"/>
      <c r="C703" s="12"/>
      <c r="D703" s="12"/>
      <c r="E703" s="51" t="s">
        <v>40</v>
      </c>
      <c r="F703" s="12"/>
      <c r="G703" s="57">
        <v>795380.5</v>
      </c>
      <c r="H703" s="57">
        <v>755001.76</v>
      </c>
      <c r="I703" s="119">
        <f t="shared" si="53"/>
        <v>0.94923342978612124</v>
      </c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09"/>
      <c r="BE703" s="109"/>
      <c r="BF703" s="109"/>
      <c r="BG703" s="109"/>
      <c r="BH703" s="109"/>
      <c r="BI703" s="109"/>
      <c r="BJ703" s="109"/>
      <c r="BK703" s="109"/>
      <c r="BL703" s="109"/>
      <c r="BM703" s="109"/>
      <c r="BN703" s="109"/>
      <c r="BO703" s="109"/>
      <c r="BP703" s="109"/>
      <c r="BQ703" s="109"/>
      <c r="BR703" s="109"/>
      <c r="BS703" s="109"/>
      <c r="BT703" s="109"/>
      <c r="BU703" s="109"/>
      <c r="BV703" s="109"/>
      <c r="BW703" s="109"/>
      <c r="BX703" s="109"/>
      <c r="BY703" s="109"/>
      <c r="BZ703" s="109"/>
      <c r="CA703" s="109"/>
      <c r="CB703" s="109"/>
      <c r="CC703" s="109"/>
      <c r="CD703" s="109"/>
      <c r="CE703" s="109"/>
      <c r="CF703" s="109"/>
    </row>
    <row r="704" spans="1:84" s="42" customFormat="1" ht="48.75" customHeight="1" x14ac:dyDescent="0.2">
      <c r="A704" s="10" t="s">
        <v>54</v>
      </c>
      <c r="B704" s="10" t="s">
        <v>41</v>
      </c>
      <c r="C704" s="10" t="s">
        <v>41</v>
      </c>
      <c r="D704" s="10" t="s">
        <v>44</v>
      </c>
      <c r="E704" s="23" t="s">
        <v>151</v>
      </c>
      <c r="F704" s="12">
        <f>SUM(F705)</f>
        <v>0</v>
      </c>
      <c r="G704" s="57">
        <f>SUM(G705)</f>
        <v>2401.6999999999998</v>
      </c>
      <c r="H704" s="57">
        <f>SUM(H705)</f>
        <v>2377</v>
      </c>
      <c r="I704" s="119">
        <f t="shared" si="53"/>
        <v>0.98971561810384323</v>
      </c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09"/>
      <c r="BE704" s="109"/>
      <c r="BF704" s="109"/>
      <c r="BG704" s="109"/>
      <c r="BH704" s="109"/>
      <c r="BI704" s="109"/>
      <c r="BJ704" s="109"/>
      <c r="BK704" s="109"/>
      <c r="BL704" s="109"/>
      <c r="BM704" s="109"/>
      <c r="BN704" s="109"/>
      <c r="BO704" s="109"/>
      <c r="BP704" s="109"/>
      <c r="BQ704" s="109"/>
      <c r="BR704" s="109"/>
      <c r="BS704" s="109"/>
      <c r="BT704" s="109"/>
      <c r="BU704" s="109"/>
      <c r="BV704" s="109"/>
      <c r="BW704" s="109"/>
      <c r="BX704" s="109"/>
      <c r="BY704" s="109"/>
      <c r="BZ704" s="109"/>
      <c r="CA704" s="109"/>
      <c r="CB704" s="109"/>
      <c r="CC704" s="109"/>
      <c r="CD704" s="109"/>
      <c r="CE704" s="109"/>
      <c r="CF704" s="109"/>
    </row>
    <row r="705" spans="1:84" s="42" customFormat="1" ht="22.5" customHeight="1" x14ac:dyDescent="0.2">
      <c r="A705" s="12"/>
      <c r="B705" s="12"/>
      <c r="C705" s="12"/>
      <c r="D705" s="12"/>
      <c r="E705" s="50" t="s">
        <v>40</v>
      </c>
      <c r="F705" s="120"/>
      <c r="G705" s="121">
        <v>2401.6999999999998</v>
      </c>
      <c r="H705" s="121">
        <v>2377</v>
      </c>
      <c r="I705" s="122">
        <f t="shared" ref="I705:I767" si="55">IF(H705=0,"       ",H705/G705)</f>
        <v>0.98971561810384323</v>
      </c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09"/>
      <c r="BE705" s="109"/>
      <c r="BF705" s="109"/>
      <c r="BG705" s="109"/>
      <c r="BH705" s="109"/>
      <c r="BI705" s="109"/>
      <c r="BJ705" s="109"/>
      <c r="BK705" s="109"/>
      <c r="BL705" s="109"/>
      <c r="BM705" s="109"/>
      <c r="BN705" s="109"/>
      <c r="BO705" s="109"/>
      <c r="BP705" s="109"/>
      <c r="BQ705" s="109"/>
      <c r="BR705" s="109"/>
      <c r="BS705" s="109"/>
      <c r="BT705" s="109"/>
      <c r="BU705" s="109"/>
      <c r="BV705" s="109"/>
      <c r="BW705" s="109"/>
      <c r="BX705" s="109"/>
      <c r="BY705" s="109"/>
      <c r="BZ705" s="109"/>
      <c r="CA705" s="109"/>
      <c r="CB705" s="109"/>
      <c r="CC705" s="109"/>
      <c r="CD705" s="109"/>
      <c r="CE705" s="109"/>
      <c r="CF705" s="109"/>
    </row>
    <row r="706" spans="1:84" s="42" customFormat="1" ht="52.5" customHeight="1" x14ac:dyDescent="0.2">
      <c r="A706" s="10" t="s">
        <v>54</v>
      </c>
      <c r="B706" s="10" t="s">
        <v>41</v>
      </c>
      <c r="C706" s="10" t="s">
        <v>41</v>
      </c>
      <c r="D706" s="10" t="s">
        <v>55</v>
      </c>
      <c r="E706" s="23" t="s">
        <v>152</v>
      </c>
      <c r="F706" s="12">
        <f>SUM(F707,F710,F714)</f>
        <v>0</v>
      </c>
      <c r="G706" s="12">
        <f>SUM(G707,G710,G714)</f>
        <v>221628.6</v>
      </c>
      <c r="H706" s="12">
        <f>SUM(H707,H710,H714)</f>
        <v>192415.6</v>
      </c>
      <c r="I706" s="119">
        <f t="shared" si="55"/>
        <v>0.86818939432907127</v>
      </c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09"/>
      <c r="BE706" s="109"/>
      <c r="BF706" s="109"/>
      <c r="BG706" s="109"/>
      <c r="BH706" s="109"/>
      <c r="BI706" s="109"/>
      <c r="BJ706" s="109"/>
      <c r="BK706" s="109"/>
      <c r="BL706" s="109"/>
      <c r="BM706" s="109"/>
      <c r="BN706" s="109"/>
      <c r="BO706" s="109"/>
      <c r="BP706" s="109"/>
      <c r="BQ706" s="109"/>
      <c r="BR706" s="109"/>
      <c r="BS706" s="109"/>
      <c r="BT706" s="109"/>
      <c r="BU706" s="109"/>
      <c r="BV706" s="109"/>
      <c r="BW706" s="109"/>
      <c r="BX706" s="109"/>
      <c r="BY706" s="109"/>
      <c r="BZ706" s="109"/>
      <c r="CA706" s="109"/>
      <c r="CB706" s="109"/>
      <c r="CC706" s="109"/>
      <c r="CD706" s="109"/>
      <c r="CE706" s="109"/>
      <c r="CF706" s="109"/>
    </row>
    <row r="707" spans="1:84" s="42" customFormat="1" ht="23.25" customHeight="1" x14ac:dyDescent="0.2">
      <c r="A707" s="12"/>
      <c r="B707" s="12"/>
      <c r="C707" s="12"/>
      <c r="D707" s="12"/>
      <c r="E707" s="51" t="s">
        <v>40</v>
      </c>
      <c r="F707" s="12"/>
      <c r="G707" s="57">
        <v>130618.6</v>
      </c>
      <c r="H707" s="57">
        <v>102415.6</v>
      </c>
      <c r="I707" s="119">
        <f t="shared" si="55"/>
        <v>0.78408128704487723</v>
      </c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09"/>
      <c r="BE707" s="109"/>
      <c r="BF707" s="109"/>
      <c r="BG707" s="109"/>
      <c r="BH707" s="109"/>
      <c r="BI707" s="109"/>
      <c r="BJ707" s="109"/>
      <c r="BK707" s="109"/>
      <c r="BL707" s="109"/>
      <c r="BM707" s="109"/>
      <c r="BN707" s="109"/>
      <c r="BO707" s="109"/>
      <c r="BP707" s="109"/>
      <c r="BQ707" s="109"/>
      <c r="BR707" s="109"/>
      <c r="BS707" s="109"/>
      <c r="BT707" s="109"/>
      <c r="BU707" s="109"/>
      <c r="BV707" s="109"/>
      <c r="BW707" s="109"/>
      <c r="BX707" s="109"/>
      <c r="BY707" s="109"/>
      <c r="BZ707" s="109"/>
      <c r="CA707" s="109"/>
      <c r="CB707" s="109"/>
      <c r="CC707" s="109"/>
      <c r="CD707" s="109"/>
      <c r="CE707" s="109"/>
      <c r="CF707" s="109"/>
    </row>
    <row r="708" spans="1:84" s="42" customFormat="1" ht="23.25" customHeight="1" x14ac:dyDescent="0.2">
      <c r="A708" s="12"/>
      <c r="B708" s="12"/>
      <c r="C708" s="12"/>
      <c r="D708" s="12"/>
      <c r="E708" s="85" t="s">
        <v>342</v>
      </c>
      <c r="F708" s="12"/>
      <c r="G708" s="57"/>
      <c r="H708" s="57"/>
      <c r="I708" s="11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09"/>
      <c r="BE708" s="109"/>
      <c r="BF708" s="109"/>
      <c r="BG708" s="109"/>
      <c r="BH708" s="109"/>
      <c r="BI708" s="109"/>
      <c r="BJ708" s="109"/>
      <c r="BK708" s="109"/>
      <c r="BL708" s="109"/>
      <c r="BM708" s="109"/>
      <c r="BN708" s="109"/>
      <c r="BO708" s="109"/>
      <c r="BP708" s="109"/>
      <c r="BQ708" s="109"/>
      <c r="BR708" s="109"/>
      <c r="BS708" s="109"/>
      <c r="BT708" s="109"/>
      <c r="BU708" s="109"/>
      <c r="BV708" s="109"/>
      <c r="BW708" s="109"/>
      <c r="BX708" s="109"/>
      <c r="BY708" s="109"/>
      <c r="BZ708" s="109"/>
      <c r="CA708" s="109"/>
      <c r="CB708" s="109"/>
      <c r="CC708" s="109"/>
      <c r="CD708" s="109"/>
      <c r="CE708" s="109"/>
      <c r="CF708" s="109"/>
    </row>
    <row r="709" spans="1:84" s="42" customFormat="1" ht="48.75" customHeight="1" x14ac:dyDescent="0.2">
      <c r="A709" s="12"/>
      <c r="B709" s="12"/>
      <c r="C709" s="12"/>
      <c r="D709" s="12"/>
      <c r="E709" s="103" t="s">
        <v>11</v>
      </c>
      <c r="F709" s="12"/>
      <c r="G709" s="121">
        <v>2500</v>
      </c>
      <c r="H709" s="121">
        <v>2500</v>
      </c>
      <c r="I709" s="122">
        <f t="shared" si="55"/>
        <v>1</v>
      </c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09"/>
      <c r="BE709" s="109"/>
      <c r="BF709" s="109"/>
      <c r="BG709" s="109"/>
      <c r="BH709" s="109"/>
      <c r="BI709" s="109"/>
      <c r="BJ709" s="109"/>
      <c r="BK709" s="109"/>
      <c r="BL709" s="109"/>
      <c r="BM709" s="109"/>
      <c r="BN709" s="109"/>
      <c r="BO709" s="109"/>
      <c r="BP709" s="109"/>
      <c r="BQ709" s="109"/>
      <c r="BR709" s="109"/>
      <c r="BS709" s="109"/>
      <c r="BT709" s="109"/>
      <c r="BU709" s="109"/>
      <c r="BV709" s="109"/>
      <c r="BW709" s="109"/>
      <c r="BX709" s="109"/>
      <c r="BY709" s="109"/>
      <c r="BZ709" s="109"/>
      <c r="CA709" s="109"/>
      <c r="CB709" s="109"/>
      <c r="CC709" s="109"/>
      <c r="CD709" s="109"/>
      <c r="CE709" s="109"/>
      <c r="CF709" s="109"/>
    </row>
    <row r="710" spans="1:84" s="42" customFormat="1" ht="33.75" customHeight="1" x14ac:dyDescent="0.2">
      <c r="A710" s="12"/>
      <c r="B710" s="12"/>
      <c r="C710" s="12"/>
      <c r="D710" s="12"/>
      <c r="E710" s="51" t="s">
        <v>39</v>
      </c>
      <c r="F710" s="12">
        <f>SUM(F711:F713)</f>
        <v>0</v>
      </c>
      <c r="G710" s="12">
        <f>SUM(G711:G713)</f>
        <v>1010</v>
      </c>
      <c r="H710" s="12">
        <f>SUM(H711:H713)</f>
        <v>0</v>
      </c>
      <c r="I710" s="119" t="str">
        <f t="shared" si="55"/>
        <v xml:space="preserve">       </v>
      </c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09"/>
      <c r="BE710" s="109"/>
      <c r="BF710" s="109"/>
      <c r="BG710" s="109"/>
      <c r="BH710" s="109"/>
      <c r="BI710" s="109"/>
      <c r="BJ710" s="109"/>
      <c r="BK710" s="109"/>
      <c r="BL710" s="109"/>
      <c r="BM710" s="109"/>
      <c r="BN710" s="109"/>
      <c r="BO710" s="109"/>
      <c r="BP710" s="109"/>
      <c r="BQ710" s="109"/>
      <c r="BR710" s="109"/>
      <c r="BS710" s="109"/>
      <c r="BT710" s="109"/>
      <c r="BU710" s="109"/>
      <c r="BV710" s="109"/>
      <c r="BW710" s="109"/>
      <c r="BX710" s="109"/>
      <c r="BY710" s="109"/>
      <c r="BZ710" s="109"/>
      <c r="CA710" s="109"/>
      <c r="CB710" s="109"/>
      <c r="CC710" s="109"/>
      <c r="CD710" s="109"/>
      <c r="CE710" s="109"/>
      <c r="CF710" s="109"/>
    </row>
    <row r="711" spans="1:84" s="42" customFormat="1" ht="50.25" customHeight="1" x14ac:dyDescent="0.2">
      <c r="A711" s="12"/>
      <c r="B711" s="12"/>
      <c r="C711" s="12"/>
      <c r="D711" s="12"/>
      <c r="E711" s="104" t="s">
        <v>8</v>
      </c>
      <c r="F711" s="12"/>
      <c r="G711" s="153">
        <v>400</v>
      </c>
      <c r="H711" s="12"/>
      <c r="I711" s="11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09"/>
      <c r="BE711" s="109"/>
      <c r="BF711" s="109"/>
      <c r="BG711" s="109"/>
      <c r="BH711" s="109"/>
      <c r="BI711" s="109"/>
      <c r="BJ711" s="109"/>
      <c r="BK711" s="109"/>
      <c r="BL711" s="109"/>
      <c r="BM711" s="109"/>
      <c r="BN711" s="109"/>
      <c r="BO711" s="109"/>
      <c r="BP711" s="109"/>
      <c r="BQ711" s="109"/>
      <c r="BR711" s="109"/>
      <c r="BS711" s="109"/>
      <c r="BT711" s="109"/>
      <c r="BU711" s="109"/>
      <c r="BV711" s="109"/>
      <c r="BW711" s="109"/>
      <c r="BX711" s="109"/>
      <c r="BY711" s="109"/>
      <c r="BZ711" s="109"/>
      <c r="CA711" s="109"/>
      <c r="CB711" s="109"/>
      <c r="CC711" s="109"/>
      <c r="CD711" s="109"/>
      <c r="CE711" s="109"/>
      <c r="CF711" s="109"/>
    </row>
    <row r="712" spans="1:84" s="42" customFormat="1" ht="54" customHeight="1" x14ac:dyDescent="0.2">
      <c r="A712" s="12"/>
      <c r="B712" s="12"/>
      <c r="C712" s="12"/>
      <c r="D712" s="12"/>
      <c r="E712" s="104" t="s">
        <v>9</v>
      </c>
      <c r="F712" s="12"/>
      <c r="G712" s="153">
        <v>350</v>
      </c>
      <c r="H712" s="12"/>
      <c r="I712" s="11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09"/>
      <c r="BE712" s="109"/>
      <c r="BF712" s="109"/>
      <c r="BG712" s="109"/>
      <c r="BH712" s="109"/>
      <c r="BI712" s="109"/>
      <c r="BJ712" s="109"/>
      <c r="BK712" s="109"/>
      <c r="BL712" s="109"/>
      <c r="BM712" s="109"/>
      <c r="BN712" s="109"/>
      <c r="BO712" s="109"/>
      <c r="BP712" s="109"/>
      <c r="BQ712" s="109"/>
      <c r="BR712" s="109"/>
      <c r="BS712" s="109"/>
      <c r="BT712" s="109"/>
      <c r="BU712" s="109"/>
      <c r="BV712" s="109"/>
      <c r="BW712" s="109"/>
      <c r="BX712" s="109"/>
      <c r="BY712" s="109"/>
      <c r="BZ712" s="109"/>
      <c r="CA712" s="109"/>
      <c r="CB712" s="109"/>
      <c r="CC712" s="109"/>
      <c r="CD712" s="109"/>
      <c r="CE712" s="109"/>
      <c r="CF712" s="109"/>
    </row>
    <row r="713" spans="1:84" s="42" customFormat="1" ht="46.5" customHeight="1" x14ac:dyDescent="0.2">
      <c r="A713" s="12"/>
      <c r="B713" s="12"/>
      <c r="C713" s="12"/>
      <c r="D713" s="12"/>
      <c r="E713" s="104" t="s">
        <v>10</v>
      </c>
      <c r="F713" s="12"/>
      <c r="G713" s="153">
        <v>260</v>
      </c>
      <c r="H713" s="12"/>
      <c r="I713" s="11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09"/>
      <c r="BE713" s="109"/>
      <c r="BF713" s="109"/>
      <c r="BG713" s="109"/>
      <c r="BH713" s="109"/>
      <c r="BI713" s="109"/>
      <c r="BJ713" s="109"/>
      <c r="BK713" s="109"/>
      <c r="BL713" s="109"/>
      <c r="BM713" s="109"/>
      <c r="BN713" s="109"/>
      <c r="BO713" s="109"/>
      <c r="BP713" s="109"/>
      <c r="BQ713" s="109"/>
      <c r="BR713" s="109"/>
      <c r="BS713" s="109"/>
      <c r="BT713" s="109"/>
      <c r="BU713" s="109"/>
      <c r="BV713" s="109"/>
      <c r="BW713" s="109"/>
      <c r="BX713" s="109"/>
      <c r="BY713" s="109"/>
      <c r="BZ713" s="109"/>
      <c r="CA713" s="109"/>
      <c r="CB713" s="109"/>
      <c r="CC713" s="109"/>
      <c r="CD713" s="109"/>
      <c r="CE713" s="109"/>
      <c r="CF713" s="109"/>
    </row>
    <row r="714" spans="1:84" s="42" customFormat="1" ht="35.25" customHeight="1" x14ac:dyDescent="0.2">
      <c r="A714" s="12"/>
      <c r="B714" s="12"/>
      <c r="C714" s="12"/>
      <c r="D714" s="12"/>
      <c r="E714" s="51" t="s">
        <v>38</v>
      </c>
      <c r="F714" s="12">
        <f>SUM(F715:F715)</f>
        <v>0</v>
      </c>
      <c r="G714" s="12">
        <f>SUM(G715:G715)</f>
        <v>90000</v>
      </c>
      <c r="H714" s="12">
        <f>SUM(H715:H715)</f>
        <v>90000</v>
      </c>
      <c r="I714" s="119">
        <f t="shared" si="55"/>
        <v>1</v>
      </c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09"/>
      <c r="BE714" s="109"/>
      <c r="BF714" s="109"/>
      <c r="BG714" s="109"/>
      <c r="BH714" s="109"/>
      <c r="BI714" s="109"/>
      <c r="BJ714" s="109"/>
      <c r="BK714" s="109"/>
      <c r="BL714" s="109"/>
      <c r="BM714" s="109"/>
      <c r="BN714" s="109"/>
      <c r="BO714" s="109"/>
      <c r="BP714" s="109"/>
      <c r="BQ714" s="109"/>
      <c r="BR714" s="109"/>
      <c r="BS714" s="109"/>
      <c r="BT714" s="109"/>
      <c r="BU714" s="109"/>
      <c r="BV714" s="109"/>
      <c r="BW714" s="109"/>
      <c r="BX714" s="109"/>
      <c r="BY714" s="109"/>
      <c r="BZ714" s="109"/>
      <c r="CA714" s="109"/>
      <c r="CB714" s="109"/>
      <c r="CC714" s="109"/>
      <c r="CD714" s="109"/>
      <c r="CE714" s="109"/>
      <c r="CF714" s="109"/>
    </row>
    <row r="715" spans="1:84" s="42" customFormat="1" ht="36.75" customHeight="1" x14ac:dyDescent="0.2">
      <c r="A715" s="12"/>
      <c r="B715" s="12"/>
      <c r="C715" s="12"/>
      <c r="D715" s="12"/>
      <c r="E715" s="104" t="s">
        <v>317</v>
      </c>
      <c r="F715" s="120"/>
      <c r="G715" s="120">
        <v>90000</v>
      </c>
      <c r="H715" s="120">
        <v>90000</v>
      </c>
      <c r="I715" s="122">
        <f t="shared" si="55"/>
        <v>1</v>
      </c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09"/>
      <c r="BE715" s="109"/>
      <c r="BF715" s="109"/>
      <c r="BG715" s="109"/>
      <c r="BH715" s="109"/>
      <c r="BI715" s="109"/>
      <c r="BJ715" s="109"/>
      <c r="BK715" s="109"/>
      <c r="BL715" s="109"/>
      <c r="BM715" s="109"/>
      <c r="BN715" s="109"/>
      <c r="BO715" s="109"/>
      <c r="BP715" s="109"/>
      <c r="BQ715" s="109"/>
      <c r="BR715" s="109"/>
      <c r="BS715" s="109"/>
      <c r="BT715" s="109"/>
      <c r="BU715" s="109"/>
      <c r="BV715" s="109"/>
      <c r="BW715" s="109"/>
      <c r="BX715" s="109"/>
      <c r="BY715" s="109"/>
      <c r="BZ715" s="109"/>
      <c r="CA715" s="109"/>
      <c r="CB715" s="109"/>
      <c r="CC715" s="109"/>
      <c r="CD715" s="109"/>
      <c r="CE715" s="109"/>
      <c r="CF715" s="109"/>
    </row>
    <row r="716" spans="1:84" s="42" customFormat="1" ht="36.75" customHeight="1" x14ac:dyDescent="0.2">
      <c r="A716" s="10" t="s">
        <v>46</v>
      </c>
      <c r="B716" s="10" t="s">
        <v>41</v>
      </c>
      <c r="C716" s="10" t="s">
        <v>41</v>
      </c>
      <c r="D716" s="10" t="s">
        <v>41</v>
      </c>
      <c r="E716" s="14" t="s">
        <v>47</v>
      </c>
      <c r="F716" s="12">
        <f>SUM(F717)</f>
        <v>0</v>
      </c>
      <c r="G716" s="57">
        <f>SUM(G717)</f>
        <v>30058.9</v>
      </c>
      <c r="H716" s="57">
        <f>SUM(H717)</f>
        <v>29784.5</v>
      </c>
      <c r="I716" s="119">
        <f>IF(H716=0,"       ",H716/G716)</f>
        <v>0.99087125610052262</v>
      </c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09"/>
      <c r="BE716" s="109"/>
      <c r="BF716" s="109"/>
      <c r="BG716" s="109"/>
      <c r="BH716" s="109"/>
      <c r="BI716" s="109"/>
      <c r="BJ716" s="109"/>
      <c r="BK716" s="109"/>
      <c r="BL716" s="109"/>
      <c r="BM716" s="109"/>
      <c r="BN716" s="109"/>
      <c r="BO716" s="109"/>
      <c r="BP716" s="109"/>
      <c r="BQ716" s="109"/>
      <c r="BR716" s="109"/>
      <c r="BS716" s="109"/>
      <c r="BT716" s="109"/>
      <c r="BU716" s="109"/>
      <c r="BV716" s="109"/>
      <c r="BW716" s="109"/>
      <c r="BX716" s="109"/>
      <c r="BY716" s="109"/>
      <c r="BZ716" s="109"/>
      <c r="CA716" s="109"/>
      <c r="CB716" s="109"/>
      <c r="CC716" s="109"/>
      <c r="CD716" s="109"/>
      <c r="CE716" s="109"/>
      <c r="CF716" s="109"/>
    </row>
    <row r="717" spans="1:84" s="42" customFormat="1" ht="29.25" customHeight="1" x14ac:dyDescent="0.2">
      <c r="A717" s="10"/>
      <c r="B717" s="10"/>
      <c r="C717" s="10"/>
      <c r="D717" s="10"/>
      <c r="E717" s="50" t="s">
        <v>40</v>
      </c>
      <c r="F717" s="120"/>
      <c r="G717" s="121">
        <v>30058.9</v>
      </c>
      <c r="H717" s="121">
        <v>29784.5</v>
      </c>
      <c r="I717" s="122">
        <f>IF(H717=0,"       ",H717/G717)</f>
        <v>0.99087125610052262</v>
      </c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09"/>
      <c r="BE717" s="109"/>
      <c r="BF717" s="109"/>
      <c r="BG717" s="109"/>
      <c r="BH717" s="109"/>
      <c r="BI717" s="109"/>
      <c r="BJ717" s="109"/>
      <c r="BK717" s="109"/>
      <c r="BL717" s="109"/>
      <c r="BM717" s="109"/>
      <c r="BN717" s="109"/>
      <c r="BO717" s="109"/>
      <c r="BP717" s="109"/>
      <c r="BQ717" s="109"/>
      <c r="BR717" s="109"/>
      <c r="BS717" s="109"/>
      <c r="BT717" s="109"/>
      <c r="BU717" s="109"/>
      <c r="BV717" s="109"/>
      <c r="BW717" s="109"/>
      <c r="BX717" s="109"/>
      <c r="BY717" s="109"/>
      <c r="BZ717" s="109"/>
      <c r="CA717" s="109"/>
      <c r="CB717" s="109"/>
      <c r="CC717" s="109"/>
      <c r="CD717" s="109"/>
      <c r="CE717" s="109"/>
      <c r="CF717" s="109"/>
    </row>
    <row r="718" spans="1:84" s="67" customFormat="1" ht="45" customHeight="1" x14ac:dyDescent="0.2">
      <c r="A718" s="65"/>
      <c r="B718" s="65"/>
      <c r="C718" s="65"/>
      <c r="D718" s="65"/>
      <c r="E718" s="66" t="s">
        <v>119</v>
      </c>
      <c r="F718" s="65">
        <f t="shared" ref="F718:H719" si="56">SUM(F720,F722)</f>
        <v>0</v>
      </c>
      <c r="G718" s="65">
        <f t="shared" si="56"/>
        <v>1232158.1000000001</v>
      </c>
      <c r="H718" s="65">
        <f t="shared" si="56"/>
        <v>1232158.0900000001</v>
      </c>
      <c r="I718" s="118">
        <f t="shared" si="55"/>
        <v>0.99999999188415833</v>
      </c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09"/>
      <c r="BE718" s="109"/>
      <c r="BF718" s="109"/>
      <c r="BG718" s="109"/>
      <c r="BH718" s="109"/>
      <c r="BI718" s="109"/>
      <c r="BJ718" s="109"/>
      <c r="BK718" s="109"/>
      <c r="BL718" s="109"/>
      <c r="BM718" s="109"/>
      <c r="BN718" s="109"/>
      <c r="BO718" s="109"/>
      <c r="BP718" s="109"/>
      <c r="BQ718" s="109"/>
      <c r="BR718" s="109"/>
      <c r="BS718" s="109"/>
      <c r="BT718" s="109"/>
      <c r="BU718" s="109"/>
      <c r="BV718" s="109"/>
      <c r="BW718" s="109"/>
      <c r="BX718" s="109"/>
      <c r="BY718" s="109"/>
      <c r="BZ718" s="109"/>
      <c r="CA718" s="109"/>
      <c r="CB718" s="109"/>
      <c r="CC718" s="109"/>
      <c r="CD718" s="109"/>
      <c r="CE718" s="109"/>
      <c r="CF718" s="109"/>
    </row>
    <row r="719" spans="1:84" s="42" customFormat="1" ht="22.5" customHeight="1" x14ac:dyDescent="0.2">
      <c r="A719" s="10"/>
      <c r="B719" s="10"/>
      <c r="C719" s="10"/>
      <c r="D719" s="10"/>
      <c r="E719" s="51" t="s">
        <v>40</v>
      </c>
      <c r="F719" s="12">
        <f t="shared" si="56"/>
        <v>0</v>
      </c>
      <c r="G719" s="12">
        <f t="shared" si="56"/>
        <v>1232158.1000000001</v>
      </c>
      <c r="H719" s="12">
        <f t="shared" si="56"/>
        <v>1232158.0900000001</v>
      </c>
      <c r="I719" s="119">
        <f t="shared" si="55"/>
        <v>0.99999999188415833</v>
      </c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09"/>
      <c r="BE719" s="109"/>
      <c r="BF719" s="109"/>
      <c r="BG719" s="109"/>
      <c r="BH719" s="109"/>
      <c r="BI719" s="109"/>
      <c r="BJ719" s="109"/>
      <c r="BK719" s="109"/>
      <c r="BL719" s="109"/>
      <c r="BM719" s="109"/>
      <c r="BN719" s="109"/>
      <c r="BO719" s="109"/>
      <c r="BP719" s="109"/>
      <c r="BQ719" s="109"/>
      <c r="BR719" s="109"/>
      <c r="BS719" s="109"/>
      <c r="BT719" s="109"/>
      <c r="BU719" s="109"/>
      <c r="BV719" s="109"/>
      <c r="BW719" s="109"/>
      <c r="BX719" s="109"/>
      <c r="BY719" s="109"/>
      <c r="BZ719" s="109"/>
      <c r="CA719" s="109"/>
      <c r="CB719" s="109"/>
      <c r="CC719" s="109"/>
      <c r="CD719" s="109"/>
      <c r="CE719" s="109"/>
      <c r="CF719" s="109"/>
    </row>
    <row r="720" spans="1:84" s="42" customFormat="1" ht="108.75" customHeight="1" x14ac:dyDescent="0.2">
      <c r="A720" s="10" t="s">
        <v>66</v>
      </c>
      <c r="B720" s="10" t="s">
        <v>63</v>
      </c>
      <c r="C720" s="10" t="s">
        <v>41</v>
      </c>
      <c r="D720" s="10" t="s">
        <v>55</v>
      </c>
      <c r="E720" s="14" t="s">
        <v>298</v>
      </c>
      <c r="F720" s="12">
        <f>SUM(F721)</f>
        <v>0</v>
      </c>
      <c r="G720" s="57">
        <f>SUM(G721)</f>
        <v>173757.3</v>
      </c>
      <c r="H720" s="57">
        <f>SUM(H721)</f>
        <v>173757.29</v>
      </c>
      <c r="I720" s="119">
        <f>IF(H720=0,"       ",H720/G720)</f>
        <v>0.99999994244846124</v>
      </c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09"/>
      <c r="BE720" s="109"/>
      <c r="BF720" s="109"/>
      <c r="BG720" s="109"/>
      <c r="BH720" s="109"/>
      <c r="BI720" s="109"/>
      <c r="BJ720" s="109"/>
      <c r="BK720" s="109"/>
      <c r="BL720" s="109"/>
      <c r="BM720" s="109"/>
      <c r="BN720" s="109"/>
      <c r="BO720" s="109"/>
      <c r="BP720" s="109"/>
      <c r="BQ720" s="109"/>
      <c r="BR720" s="109"/>
      <c r="BS720" s="109"/>
      <c r="BT720" s="109"/>
      <c r="BU720" s="109"/>
      <c r="BV720" s="109"/>
      <c r="BW720" s="109"/>
      <c r="BX720" s="109"/>
      <c r="BY720" s="109"/>
      <c r="BZ720" s="109"/>
      <c r="CA720" s="109"/>
      <c r="CB720" s="109"/>
      <c r="CC720" s="109"/>
      <c r="CD720" s="109"/>
      <c r="CE720" s="109"/>
      <c r="CF720" s="109"/>
    </row>
    <row r="721" spans="1:84" s="42" customFormat="1" ht="22.5" customHeight="1" x14ac:dyDescent="0.2">
      <c r="A721" s="10"/>
      <c r="B721" s="10"/>
      <c r="C721" s="10"/>
      <c r="D721" s="10"/>
      <c r="E721" s="50" t="s">
        <v>40</v>
      </c>
      <c r="F721" s="120"/>
      <c r="G721" s="121">
        <v>173757.3</v>
      </c>
      <c r="H721" s="121">
        <v>173757.29</v>
      </c>
      <c r="I721" s="122">
        <f>IF(H721=0,"       ",H721/G721)</f>
        <v>0.99999994244846124</v>
      </c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09"/>
      <c r="BE721" s="109"/>
      <c r="BF721" s="109"/>
      <c r="BG721" s="109"/>
      <c r="BH721" s="109"/>
      <c r="BI721" s="109"/>
      <c r="BJ721" s="109"/>
      <c r="BK721" s="109"/>
      <c r="BL721" s="109"/>
      <c r="BM721" s="109"/>
      <c r="BN721" s="109"/>
      <c r="BO721" s="109"/>
      <c r="BP721" s="109"/>
      <c r="BQ721" s="109"/>
      <c r="BR721" s="109"/>
      <c r="BS721" s="109"/>
      <c r="BT721" s="109"/>
      <c r="BU721" s="109"/>
      <c r="BV721" s="109"/>
      <c r="BW721" s="109"/>
      <c r="BX721" s="109"/>
      <c r="BY721" s="109"/>
      <c r="BZ721" s="109"/>
      <c r="CA721" s="109"/>
      <c r="CB721" s="109"/>
      <c r="CC721" s="109"/>
      <c r="CD721" s="109"/>
      <c r="CE721" s="109"/>
      <c r="CF721" s="109"/>
    </row>
    <row r="722" spans="1:84" s="42" customFormat="1" ht="21" customHeight="1" x14ac:dyDescent="0.2">
      <c r="A722" s="10" t="s">
        <v>46</v>
      </c>
      <c r="B722" s="10" t="s">
        <v>41</v>
      </c>
      <c r="C722" s="10" t="s">
        <v>41</v>
      </c>
      <c r="D722" s="10" t="s">
        <v>41</v>
      </c>
      <c r="E722" s="14" t="s">
        <v>47</v>
      </c>
      <c r="F722" s="12">
        <f>SUM(F723)</f>
        <v>0</v>
      </c>
      <c r="G722" s="57">
        <f>SUM(G723)</f>
        <v>1058400.8</v>
      </c>
      <c r="H722" s="57">
        <f>SUM(H723)</f>
        <v>1058400.8</v>
      </c>
      <c r="I722" s="119">
        <f t="shared" si="55"/>
        <v>1</v>
      </c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09"/>
      <c r="BE722" s="109"/>
      <c r="BF722" s="109"/>
      <c r="BG722" s="109"/>
      <c r="BH722" s="109"/>
      <c r="BI722" s="109"/>
      <c r="BJ722" s="109"/>
      <c r="BK722" s="109"/>
      <c r="BL722" s="109"/>
      <c r="BM722" s="109"/>
      <c r="BN722" s="109"/>
      <c r="BO722" s="109"/>
      <c r="BP722" s="109"/>
      <c r="BQ722" s="109"/>
      <c r="BR722" s="109"/>
      <c r="BS722" s="109"/>
      <c r="BT722" s="109"/>
      <c r="BU722" s="109"/>
      <c r="BV722" s="109"/>
      <c r="BW722" s="109"/>
      <c r="BX722" s="109"/>
      <c r="BY722" s="109"/>
      <c r="BZ722" s="109"/>
      <c r="CA722" s="109"/>
      <c r="CB722" s="109"/>
      <c r="CC722" s="109"/>
      <c r="CD722" s="109"/>
      <c r="CE722" s="109"/>
      <c r="CF722" s="109"/>
    </row>
    <row r="723" spans="1:84" s="42" customFormat="1" ht="30" customHeight="1" x14ac:dyDescent="0.2">
      <c r="A723" s="10"/>
      <c r="B723" s="10"/>
      <c r="C723" s="10"/>
      <c r="D723" s="10"/>
      <c r="E723" s="50" t="s">
        <v>40</v>
      </c>
      <c r="F723" s="120"/>
      <c r="G723" s="121">
        <v>1058400.8</v>
      </c>
      <c r="H723" s="121">
        <v>1058400.8</v>
      </c>
      <c r="I723" s="122">
        <f t="shared" si="55"/>
        <v>1</v>
      </c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09"/>
      <c r="BE723" s="109"/>
      <c r="BF723" s="109"/>
      <c r="BG723" s="109"/>
      <c r="BH723" s="109"/>
      <c r="BI723" s="109"/>
      <c r="BJ723" s="109"/>
      <c r="BK723" s="109"/>
      <c r="BL723" s="109"/>
      <c r="BM723" s="109"/>
      <c r="BN723" s="109"/>
      <c r="BO723" s="109"/>
      <c r="BP723" s="109"/>
      <c r="BQ723" s="109"/>
      <c r="BR723" s="109"/>
      <c r="BS723" s="109"/>
      <c r="BT723" s="109"/>
      <c r="BU723" s="109"/>
      <c r="BV723" s="109"/>
      <c r="BW723" s="109"/>
      <c r="BX723" s="109"/>
      <c r="BY723" s="109"/>
      <c r="BZ723" s="109"/>
      <c r="CA723" s="109"/>
      <c r="CB723" s="109"/>
      <c r="CC723" s="109"/>
      <c r="CD723" s="109"/>
      <c r="CE723" s="109"/>
      <c r="CF723" s="109"/>
    </row>
    <row r="724" spans="1:84" s="42" customFormat="1" ht="30" customHeight="1" x14ac:dyDescent="0.2">
      <c r="A724" s="65"/>
      <c r="B724" s="65"/>
      <c r="C724" s="65"/>
      <c r="D724" s="65"/>
      <c r="E724" s="66" t="s">
        <v>299</v>
      </c>
      <c r="F724" s="65">
        <f t="shared" ref="F724:H725" si="57">SUM(F727)</f>
        <v>0</v>
      </c>
      <c r="G724" s="66">
        <f t="shared" si="57"/>
        <v>669</v>
      </c>
      <c r="H724" s="66">
        <f t="shared" si="57"/>
        <v>469</v>
      </c>
      <c r="I724" s="118">
        <f>IF(H724=0,"       ",H724/G724)</f>
        <v>0.70104633781763825</v>
      </c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09"/>
      <c r="BE724" s="109"/>
      <c r="BF724" s="109"/>
      <c r="BG724" s="109"/>
      <c r="BH724" s="109"/>
      <c r="BI724" s="109"/>
      <c r="BJ724" s="109"/>
      <c r="BK724" s="109"/>
      <c r="BL724" s="109"/>
      <c r="BM724" s="109"/>
      <c r="BN724" s="109"/>
      <c r="BO724" s="109"/>
      <c r="BP724" s="109"/>
      <c r="BQ724" s="109"/>
      <c r="BR724" s="109"/>
      <c r="BS724" s="109"/>
      <c r="BT724" s="109"/>
      <c r="BU724" s="109"/>
      <c r="BV724" s="109"/>
      <c r="BW724" s="109"/>
      <c r="BX724" s="109"/>
      <c r="BY724" s="109"/>
      <c r="BZ724" s="109"/>
      <c r="CA724" s="109"/>
      <c r="CB724" s="109"/>
      <c r="CC724" s="109"/>
      <c r="CD724" s="109"/>
      <c r="CE724" s="109"/>
      <c r="CF724" s="109"/>
    </row>
    <row r="725" spans="1:84" s="42" customFormat="1" ht="30" customHeight="1" x14ac:dyDescent="0.2">
      <c r="A725" s="10"/>
      <c r="B725" s="10"/>
      <c r="C725" s="10"/>
      <c r="D725" s="10"/>
      <c r="E725" s="51" t="s">
        <v>40</v>
      </c>
      <c r="F725" s="12">
        <f t="shared" si="57"/>
        <v>0</v>
      </c>
      <c r="G725" s="57">
        <f t="shared" si="57"/>
        <v>669</v>
      </c>
      <c r="H725" s="57">
        <f t="shared" si="57"/>
        <v>469</v>
      </c>
      <c r="I725" s="119">
        <f>IF(H725=0,"       ",H725/G725)</f>
        <v>0.70104633781763825</v>
      </c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09"/>
      <c r="BE725" s="109"/>
      <c r="BF725" s="109"/>
      <c r="BG725" s="109"/>
      <c r="BH725" s="109"/>
      <c r="BI725" s="109"/>
      <c r="BJ725" s="109"/>
      <c r="BK725" s="109"/>
      <c r="BL725" s="109"/>
      <c r="BM725" s="109"/>
      <c r="BN725" s="109"/>
      <c r="BO725" s="109"/>
      <c r="BP725" s="109"/>
      <c r="BQ725" s="109"/>
      <c r="BR725" s="109"/>
      <c r="BS725" s="109"/>
      <c r="BT725" s="109"/>
      <c r="BU725" s="109"/>
      <c r="BV725" s="109"/>
      <c r="BW725" s="109"/>
      <c r="BX725" s="109"/>
      <c r="BY725" s="109"/>
      <c r="BZ725" s="109"/>
      <c r="CA725" s="109"/>
      <c r="CB725" s="109"/>
      <c r="CC725" s="109"/>
      <c r="CD725" s="109"/>
      <c r="CE725" s="109"/>
      <c r="CF725" s="109"/>
    </row>
    <row r="726" spans="1:84" s="42" customFormat="1" ht="30" customHeight="1" x14ac:dyDescent="0.2">
      <c r="A726" s="10"/>
      <c r="B726" s="10"/>
      <c r="C726" s="10"/>
      <c r="D726" s="10"/>
      <c r="E726" s="13" t="s">
        <v>69</v>
      </c>
      <c r="F726" s="12"/>
      <c r="G726" s="57"/>
      <c r="H726" s="57"/>
      <c r="I726" s="119" t="str">
        <f>IF(H726=0,"       ",H726/G726)</f>
        <v xml:space="preserve">       </v>
      </c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09"/>
      <c r="BE726" s="109"/>
      <c r="BF726" s="109"/>
      <c r="BG726" s="109"/>
      <c r="BH726" s="109"/>
      <c r="BI726" s="109"/>
      <c r="BJ726" s="109"/>
      <c r="BK726" s="109"/>
      <c r="BL726" s="109"/>
      <c r="BM726" s="109"/>
      <c r="BN726" s="109"/>
      <c r="BO726" s="109"/>
      <c r="BP726" s="109"/>
      <c r="BQ726" s="109"/>
      <c r="BR726" s="109"/>
      <c r="BS726" s="109"/>
      <c r="BT726" s="109"/>
      <c r="BU726" s="109"/>
      <c r="BV726" s="109"/>
      <c r="BW726" s="109"/>
      <c r="BX726" s="109"/>
      <c r="BY726" s="109"/>
      <c r="BZ726" s="109"/>
      <c r="CA726" s="109"/>
      <c r="CB726" s="109"/>
      <c r="CC726" s="109"/>
      <c r="CD726" s="109"/>
      <c r="CE726" s="109"/>
      <c r="CF726" s="109"/>
    </row>
    <row r="727" spans="1:84" s="42" customFormat="1" ht="30" customHeight="1" x14ac:dyDescent="0.2">
      <c r="A727" s="32" t="s">
        <v>41</v>
      </c>
      <c r="B727" s="32" t="s">
        <v>41</v>
      </c>
      <c r="C727" s="32" t="s">
        <v>41</v>
      </c>
      <c r="D727" s="32" t="s">
        <v>63</v>
      </c>
      <c r="E727" s="31" t="s">
        <v>300</v>
      </c>
      <c r="F727" s="12">
        <f>SUM(F728)</f>
        <v>0</v>
      </c>
      <c r="G727" s="57">
        <f>SUM(G728)</f>
        <v>669</v>
      </c>
      <c r="H727" s="57">
        <f>SUM(H728)</f>
        <v>469</v>
      </c>
      <c r="I727" s="119">
        <f>IF(H727=0,"       ",H727/G727)</f>
        <v>0.70104633781763825</v>
      </c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09"/>
      <c r="BE727" s="109"/>
      <c r="BF727" s="109"/>
      <c r="BG727" s="109"/>
      <c r="BH727" s="109"/>
      <c r="BI727" s="109"/>
      <c r="BJ727" s="109"/>
      <c r="BK727" s="109"/>
      <c r="BL727" s="109"/>
      <c r="BM727" s="109"/>
      <c r="BN727" s="109"/>
      <c r="BO727" s="109"/>
      <c r="BP727" s="109"/>
      <c r="BQ727" s="109"/>
      <c r="BR727" s="109"/>
      <c r="BS727" s="109"/>
      <c r="BT727" s="109"/>
      <c r="BU727" s="109"/>
      <c r="BV727" s="109"/>
      <c r="BW727" s="109"/>
      <c r="BX727" s="109"/>
      <c r="BY727" s="109"/>
      <c r="BZ727" s="109"/>
      <c r="CA727" s="109"/>
      <c r="CB727" s="109"/>
      <c r="CC727" s="109"/>
      <c r="CD727" s="109"/>
      <c r="CE727" s="109"/>
      <c r="CF727" s="109"/>
    </row>
    <row r="728" spans="1:84" s="42" customFormat="1" ht="30" customHeight="1" x14ac:dyDescent="0.2">
      <c r="A728" s="10"/>
      <c r="B728" s="10"/>
      <c r="C728" s="10"/>
      <c r="D728" s="10"/>
      <c r="E728" s="50" t="s">
        <v>40</v>
      </c>
      <c r="F728" s="120"/>
      <c r="G728" s="121">
        <v>669</v>
      </c>
      <c r="H728" s="121">
        <v>469</v>
      </c>
      <c r="I728" s="122">
        <f>IF(H728=0,"       ",H728/G728)</f>
        <v>0.70104633781763825</v>
      </c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09"/>
      <c r="BE728" s="109"/>
      <c r="BF728" s="109"/>
      <c r="BG728" s="109"/>
      <c r="BH728" s="109"/>
      <c r="BI728" s="109"/>
      <c r="BJ728" s="109"/>
      <c r="BK728" s="109"/>
      <c r="BL728" s="109"/>
      <c r="BM728" s="109"/>
      <c r="BN728" s="109"/>
      <c r="BO728" s="109"/>
      <c r="BP728" s="109"/>
      <c r="BQ728" s="109"/>
      <c r="BR728" s="109"/>
      <c r="BS728" s="109"/>
      <c r="BT728" s="109"/>
      <c r="BU728" s="109"/>
      <c r="BV728" s="109"/>
      <c r="BW728" s="109"/>
      <c r="BX728" s="109"/>
      <c r="BY728" s="109"/>
      <c r="BZ728" s="109"/>
      <c r="CA728" s="109"/>
      <c r="CB728" s="109"/>
      <c r="CC728" s="109"/>
      <c r="CD728" s="109"/>
      <c r="CE728" s="109"/>
      <c r="CF728" s="109"/>
    </row>
    <row r="729" spans="1:84" s="67" customFormat="1" ht="36" customHeight="1" x14ac:dyDescent="0.2">
      <c r="A729" s="65"/>
      <c r="B729" s="65"/>
      <c r="C729" s="65"/>
      <c r="D729" s="65"/>
      <c r="E729" s="66" t="s">
        <v>139</v>
      </c>
      <c r="F729" s="65">
        <f t="shared" ref="F729:H730" si="58">SUM(F732)</f>
        <v>1160</v>
      </c>
      <c r="G729" s="66">
        <f t="shared" si="58"/>
        <v>14213.6</v>
      </c>
      <c r="H729" s="66">
        <f t="shared" si="58"/>
        <v>14183.98</v>
      </c>
      <c r="I729" s="118">
        <f t="shared" si="55"/>
        <v>0.99791608037372648</v>
      </c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09"/>
      <c r="BE729" s="109"/>
      <c r="BF729" s="109"/>
      <c r="BG729" s="109"/>
      <c r="BH729" s="109"/>
      <c r="BI729" s="109"/>
      <c r="BJ729" s="109"/>
      <c r="BK729" s="109"/>
      <c r="BL729" s="109"/>
      <c r="BM729" s="109"/>
      <c r="BN729" s="109"/>
      <c r="BO729" s="109"/>
      <c r="BP729" s="109"/>
      <c r="BQ729" s="109"/>
      <c r="BR729" s="109"/>
      <c r="BS729" s="109"/>
      <c r="BT729" s="109"/>
      <c r="BU729" s="109"/>
      <c r="BV729" s="109"/>
      <c r="BW729" s="109"/>
      <c r="BX729" s="109"/>
      <c r="BY729" s="109"/>
      <c r="BZ729" s="109"/>
      <c r="CA729" s="109"/>
      <c r="CB729" s="109"/>
      <c r="CC729" s="109"/>
      <c r="CD729" s="109"/>
      <c r="CE729" s="109"/>
      <c r="CF729" s="109"/>
    </row>
    <row r="730" spans="1:84" s="42" customFormat="1" ht="23.25" customHeight="1" x14ac:dyDescent="0.2">
      <c r="A730" s="10"/>
      <c r="B730" s="10"/>
      <c r="C730" s="10"/>
      <c r="D730" s="10"/>
      <c r="E730" s="51" t="s">
        <v>40</v>
      </c>
      <c r="F730" s="12">
        <f t="shared" si="58"/>
        <v>1160</v>
      </c>
      <c r="G730" s="57">
        <f t="shared" si="58"/>
        <v>14213.6</v>
      </c>
      <c r="H730" s="57">
        <f t="shared" si="58"/>
        <v>14183.98</v>
      </c>
      <c r="I730" s="119">
        <f t="shared" si="55"/>
        <v>0.99791608037372648</v>
      </c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09"/>
      <c r="BE730" s="109"/>
      <c r="BF730" s="109"/>
      <c r="BG730" s="109"/>
      <c r="BH730" s="109"/>
      <c r="BI730" s="109"/>
      <c r="BJ730" s="109"/>
      <c r="BK730" s="109"/>
      <c r="BL730" s="109"/>
      <c r="BM730" s="109"/>
      <c r="BN730" s="109"/>
      <c r="BO730" s="109"/>
      <c r="BP730" s="109"/>
      <c r="BQ730" s="109"/>
      <c r="BR730" s="109"/>
      <c r="BS730" s="109"/>
      <c r="BT730" s="109"/>
      <c r="BU730" s="109"/>
      <c r="BV730" s="109"/>
      <c r="BW730" s="109"/>
      <c r="BX730" s="109"/>
      <c r="BY730" s="109"/>
      <c r="BZ730" s="109"/>
      <c r="CA730" s="109"/>
      <c r="CB730" s="109"/>
      <c r="CC730" s="109"/>
      <c r="CD730" s="109"/>
      <c r="CE730" s="109"/>
      <c r="CF730" s="109"/>
    </row>
    <row r="731" spans="1:84" s="42" customFormat="1" x14ac:dyDescent="0.2">
      <c r="A731" s="10"/>
      <c r="B731" s="10"/>
      <c r="C731" s="10"/>
      <c r="D731" s="10"/>
      <c r="E731" s="13" t="s">
        <v>69</v>
      </c>
      <c r="F731" s="12"/>
      <c r="G731" s="57"/>
      <c r="H731" s="57"/>
      <c r="I731" s="119" t="str">
        <f t="shared" si="55"/>
        <v xml:space="preserve">       </v>
      </c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09"/>
      <c r="BE731" s="109"/>
      <c r="BF731" s="109"/>
      <c r="BG731" s="109"/>
      <c r="BH731" s="109"/>
      <c r="BI731" s="109"/>
      <c r="BJ731" s="109"/>
      <c r="BK731" s="109"/>
      <c r="BL731" s="109"/>
      <c r="BM731" s="109"/>
      <c r="BN731" s="109"/>
      <c r="BO731" s="109"/>
      <c r="BP731" s="109"/>
      <c r="BQ731" s="109"/>
      <c r="BR731" s="109"/>
      <c r="BS731" s="109"/>
      <c r="BT731" s="109"/>
      <c r="BU731" s="109"/>
      <c r="BV731" s="109"/>
      <c r="BW731" s="109"/>
      <c r="BX731" s="109"/>
      <c r="BY731" s="109"/>
      <c r="BZ731" s="109"/>
      <c r="CA731" s="109"/>
      <c r="CB731" s="109"/>
      <c r="CC731" s="109"/>
      <c r="CD731" s="109"/>
      <c r="CE731" s="109"/>
      <c r="CF731" s="109"/>
    </row>
    <row r="732" spans="1:84" s="42" customFormat="1" ht="32.25" customHeight="1" x14ac:dyDescent="0.2">
      <c r="A732" s="49" t="s">
        <v>54</v>
      </c>
      <c r="B732" s="49" t="s">
        <v>54</v>
      </c>
      <c r="C732" s="49" t="s">
        <v>67</v>
      </c>
      <c r="D732" s="49" t="s">
        <v>54</v>
      </c>
      <c r="E732" s="31" t="s">
        <v>183</v>
      </c>
      <c r="F732" s="12">
        <f>SUM(F733)</f>
        <v>1160</v>
      </c>
      <c r="G732" s="57">
        <f>SUM(G733)</f>
        <v>14213.6</v>
      </c>
      <c r="H732" s="57">
        <f>SUM(H733)</f>
        <v>14183.98</v>
      </c>
      <c r="I732" s="119">
        <f t="shared" si="55"/>
        <v>0.99791608037372648</v>
      </c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09"/>
      <c r="BE732" s="109"/>
      <c r="BF732" s="109"/>
      <c r="BG732" s="109"/>
      <c r="BH732" s="109"/>
      <c r="BI732" s="109"/>
      <c r="BJ732" s="109"/>
      <c r="BK732" s="109"/>
      <c r="BL732" s="109"/>
      <c r="BM732" s="109"/>
      <c r="BN732" s="109"/>
      <c r="BO732" s="109"/>
      <c r="BP732" s="109"/>
      <c r="BQ732" s="109"/>
      <c r="BR732" s="109"/>
      <c r="BS732" s="109"/>
      <c r="BT732" s="109"/>
      <c r="BU732" s="109"/>
      <c r="BV732" s="109"/>
      <c r="BW732" s="109"/>
      <c r="BX732" s="109"/>
      <c r="BY732" s="109"/>
      <c r="BZ732" s="109"/>
      <c r="CA732" s="109"/>
      <c r="CB732" s="109"/>
      <c r="CC732" s="109"/>
      <c r="CD732" s="109"/>
      <c r="CE732" s="109"/>
      <c r="CF732" s="109"/>
    </row>
    <row r="733" spans="1:84" s="42" customFormat="1" ht="22.5" customHeight="1" x14ac:dyDescent="0.2">
      <c r="A733" s="10"/>
      <c r="B733" s="10"/>
      <c r="C733" s="10"/>
      <c r="D733" s="10"/>
      <c r="E733" s="50" t="s">
        <v>40</v>
      </c>
      <c r="F733" s="120">
        <v>1160</v>
      </c>
      <c r="G733" s="121">
        <v>14213.6</v>
      </c>
      <c r="H733" s="121">
        <v>14183.98</v>
      </c>
      <c r="I733" s="122">
        <f t="shared" si="55"/>
        <v>0.99791608037372648</v>
      </c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09"/>
      <c r="BE733" s="109"/>
      <c r="BF733" s="109"/>
      <c r="BG733" s="109"/>
      <c r="BH733" s="109"/>
      <c r="BI733" s="109"/>
      <c r="BJ733" s="109"/>
      <c r="BK733" s="109"/>
      <c r="BL733" s="109"/>
      <c r="BM733" s="109"/>
      <c r="BN733" s="109"/>
      <c r="BO733" s="109"/>
      <c r="BP733" s="109"/>
      <c r="BQ733" s="109"/>
      <c r="BR733" s="109"/>
      <c r="BS733" s="109"/>
      <c r="BT733" s="109"/>
      <c r="BU733" s="109"/>
      <c r="BV733" s="109"/>
      <c r="BW733" s="109"/>
      <c r="BX733" s="109"/>
      <c r="BY733" s="109"/>
      <c r="BZ733" s="109"/>
      <c r="CA733" s="109"/>
      <c r="CB733" s="109"/>
      <c r="CC733" s="109"/>
      <c r="CD733" s="109"/>
      <c r="CE733" s="109"/>
      <c r="CF733" s="109"/>
    </row>
    <row r="734" spans="1:84" s="42" customFormat="1" ht="39.75" customHeight="1" x14ac:dyDescent="0.2">
      <c r="A734" s="65"/>
      <c r="B734" s="65"/>
      <c r="C734" s="65"/>
      <c r="D734" s="65"/>
      <c r="E734" s="66" t="s">
        <v>301</v>
      </c>
      <c r="F734" s="65">
        <f t="shared" ref="F734:H735" si="59">SUM(F737)</f>
        <v>0</v>
      </c>
      <c r="G734" s="66">
        <f t="shared" si="59"/>
        <v>26000</v>
      </c>
      <c r="H734" s="66">
        <f t="shared" si="59"/>
        <v>26000</v>
      </c>
      <c r="I734" s="118">
        <f>IF(H734=0,"       ",H734/G734)</f>
        <v>1</v>
      </c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09"/>
      <c r="BE734" s="109"/>
      <c r="BF734" s="109"/>
      <c r="BG734" s="109"/>
      <c r="BH734" s="109"/>
      <c r="BI734" s="109"/>
      <c r="BJ734" s="109"/>
      <c r="BK734" s="109"/>
      <c r="BL734" s="109"/>
      <c r="BM734" s="109"/>
      <c r="BN734" s="109"/>
      <c r="BO734" s="109"/>
      <c r="BP734" s="109"/>
      <c r="BQ734" s="109"/>
      <c r="BR734" s="109"/>
      <c r="BS734" s="109"/>
      <c r="BT734" s="109"/>
      <c r="BU734" s="109"/>
      <c r="BV734" s="109"/>
      <c r="BW734" s="109"/>
      <c r="BX734" s="109"/>
      <c r="BY734" s="109"/>
      <c r="BZ734" s="109"/>
      <c r="CA734" s="109"/>
      <c r="CB734" s="109"/>
      <c r="CC734" s="109"/>
      <c r="CD734" s="109"/>
      <c r="CE734" s="109"/>
      <c r="CF734" s="109"/>
    </row>
    <row r="735" spans="1:84" s="42" customFormat="1" ht="22.5" customHeight="1" x14ac:dyDescent="0.2">
      <c r="A735" s="10"/>
      <c r="B735" s="10"/>
      <c r="C735" s="10"/>
      <c r="D735" s="10"/>
      <c r="E735" s="51" t="s">
        <v>40</v>
      </c>
      <c r="F735" s="12">
        <f t="shared" si="59"/>
        <v>0</v>
      </c>
      <c r="G735" s="57">
        <f t="shared" si="59"/>
        <v>26000</v>
      </c>
      <c r="H735" s="57">
        <f t="shared" si="59"/>
        <v>26000</v>
      </c>
      <c r="I735" s="119">
        <f>IF(H735=0,"       ",H735/G735)</f>
        <v>1</v>
      </c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09"/>
      <c r="BE735" s="109"/>
      <c r="BF735" s="109"/>
      <c r="BG735" s="109"/>
      <c r="BH735" s="109"/>
      <c r="BI735" s="109"/>
      <c r="BJ735" s="109"/>
      <c r="BK735" s="109"/>
      <c r="BL735" s="109"/>
      <c r="BM735" s="109"/>
      <c r="BN735" s="109"/>
      <c r="BO735" s="109"/>
      <c r="BP735" s="109"/>
      <c r="BQ735" s="109"/>
      <c r="BR735" s="109"/>
      <c r="BS735" s="109"/>
      <c r="BT735" s="109"/>
      <c r="BU735" s="109"/>
      <c r="BV735" s="109"/>
      <c r="BW735" s="109"/>
      <c r="BX735" s="109"/>
      <c r="BY735" s="109"/>
      <c r="BZ735" s="109"/>
      <c r="CA735" s="109"/>
      <c r="CB735" s="109"/>
      <c r="CC735" s="109"/>
      <c r="CD735" s="109"/>
      <c r="CE735" s="109"/>
      <c r="CF735" s="109"/>
    </row>
    <row r="736" spans="1:84" s="42" customFormat="1" ht="22.5" customHeight="1" x14ac:dyDescent="0.2">
      <c r="A736" s="10"/>
      <c r="B736" s="10"/>
      <c r="C736" s="10"/>
      <c r="D736" s="10"/>
      <c r="E736" s="13" t="s">
        <v>69</v>
      </c>
      <c r="F736" s="12"/>
      <c r="G736" s="57"/>
      <c r="H736" s="57"/>
      <c r="I736" s="119" t="str">
        <f>IF(H736=0,"       ",H736/G736)</f>
        <v xml:space="preserve">       </v>
      </c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09"/>
      <c r="BE736" s="109"/>
      <c r="BF736" s="109"/>
      <c r="BG736" s="109"/>
      <c r="BH736" s="109"/>
      <c r="BI736" s="109"/>
      <c r="BJ736" s="109"/>
      <c r="BK736" s="109"/>
      <c r="BL736" s="109"/>
      <c r="BM736" s="109"/>
      <c r="BN736" s="109"/>
      <c r="BO736" s="109"/>
      <c r="BP736" s="109"/>
      <c r="BQ736" s="109"/>
      <c r="BR736" s="109"/>
      <c r="BS736" s="109"/>
      <c r="BT736" s="109"/>
      <c r="BU736" s="109"/>
      <c r="BV736" s="109"/>
      <c r="BW736" s="109"/>
      <c r="BX736" s="109"/>
      <c r="BY736" s="109"/>
      <c r="BZ736" s="109"/>
      <c r="CA736" s="109"/>
      <c r="CB736" s="109"/>
      <c r="CC736" s="109"/>
      <c r="CD736" s="109"/>
      <c r="CE736" s="109"/>
      <c r="CF736" s="109"/>
    </row>
    <row r="737" spans="1:84" s="42" customFormat="1" ht="22.5" customHeight="1" x14ac:dyDescent="0.2">
      <c r="A737" s="49" t="s">
        <v>54</v>
      </c>
      <c r="B737" s="32" t="s">
        <v>41</v>
      </c>
      <c r="C737" s="32" t="s">
        <v>54</v>
      </c>
      <c r="D737" s="32" t="s">
        <v>41</v>
      </c>
      <c r="E737" s="31" t="s">
        <v>302</v>
      </c>
      <c r="F737" s="12">
        <f>SUM(F738)</f>
        <v>0</v>
      </c>
      <c r="G737" s="57">
        <f>SUM(G738)</f>
        <v>26000</v>
      </c>
      <c r="H737" s="57">
        <f>SUM(H738)</f>
        <v>26000</v>
      </c>
      <c r="I737" s="119">
        <f>IF(H737=0,"       ",H737/G737)</f>
        <v>1</v>
      </c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09"/>
      <c r="BE737" s="109"/>
      <c r="BF737" s="109"/>
      <c r="BG737" s="109"/>
      <c r="BH737" s="109"/>
      <c r="BI737" s="109"/>
      <c r="BJ737" s="109"/>
      <c r="BK737" s="109"/>
      <c r="BL737" s="109"/>
      <c r="BM737" s="109"/>
      <c r="BN737" s="109"/>
      <c r="BO737" s="109"/>
      <c r="BP737" s="109"/>
      <c r="BQ737" s="109"/>
      <c r="BR737" s="109"/>
      <c r="BS737" s="109"/>
      <c r="BT737" s="109"/>
      <c r="BU737" s="109"/>
      <c r="BV737" s="109"/>
      <c r="BW737" s="109"/>
      <c r="BX737" s="109"/>
      <c r="BY737" s="109"/>
      <c r="BZ737" s="109"/>
      <c r="CA737" s="109"/>
      <c r="CB737" s="109"/>
      <c r="CC737" s="109"/>
      <c r="CD737" s="109"/>
      <c r="CE737" s="109"/>
      <c r="CF737" s="109"/>
    </row>
    <row r="738" spans="1:84" s="42" customFormat="1" ht="22.5" customHeight="1" x14ac:dyDescent="0.2">
      <c r="A738" s="10"/>
      <c r="B738" s="10"/>
      <c r="C738" s="10"/>
      <c r="D738" s="10"/>
      <c r="E738" s="50" t="s">
        <v>40</v>
      </c>
      <c r="F738" s="120"/>
      <c r="G738" s="121">
        <v>26000</v>
      </c>
      <c r="H738" s="121">
        <v>26000</v>
      </c>
      <c r="I738" s="122">
        <f>IF(H738=0,"       ",H738/G738)</f>
        <v>1</v>
      </c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09"/>
      <c r="BE738" s="109"/>
      <c r="BF738" s="109"/>
      <c r="BG738" s="109"/>
      <c r="BH738" s="109"/>
      <c r="BI738" s="109"/>
      <c r="BJ738" s="109"/>
      <c r="BK738" s="109"/>
      <c r="BL738" s="109"/>
      <c r="BM738" s="109"/>
      <c r="BN738" s="109"/>
      <c r="BO738" s="109"/>
      <c r="BP738" s="109"/>
      <c r="BQ738" s="109"/>
      <c r="BR738" s="109"/>
      <c r="BS738" s="109"/>
      <c r="BT738" s="109"/>
      <c r="BU738" s="109"/>
      <c r="BV738" s="109"/>
      <c r="BW738" s="109"/>
      <c r="BX738" s="109"/>
      <c r="BY738" s="109"/>
      <c r="BZ738" s="109"/>
      <c r="CA738" s="109"/>
      <c r="CB738" s="109"/>
      <c r="CC738" s="109"/>
      <c r="CD738" s="109"/>
      <c r="CE738" s="109"/>
      <c r="CF738" s="109"/>
    </row>
    <row r="739" spans="1:84" s="67" customFormat="1" ht="54.75" customHeight="1" x14ac:dyDescent="0.2">
      <c r="A739" s="65"/>
      <c r="B739" s="65"/>
      <c r="C739" s="65"/>
      <c r="D739" s="65"/>
      <c r="E739" s="66" t="s">
        <v>120</v>
      </c>
      <c r="F739" s="65">
        <f t="shared" ref="F739:H740" si="60">SUM(F742,)</f>
        <v>0</v>
      </c>
      <c r="G739" s="65">
        <f t="shared" si="60"/>
        <v>6205</v>
      </c>
      <c r="H739" s="65">
        <f t="shared" si="60"/>
        <v>474</v>
      </c>
      <c r="I739" s="118">
        <f t="shared" si="55"/>
        <v>7.6390008058017725E-2</v>
      </c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09"/>
      <c r="BE739" s="109"/>
      <c r="BF739" s="109"/>
      <c r="BG739" s="109"/>
      <c r="BH739" s="109"/>
      <c r="BI739" s="109"/>
      <c r="BJ739" s="109"/>
      <c r="BK739" s="109"/>
      <c r="BL739" s="109"/>
      <c r="BM739" s="109"/>
      <c r="BN739" s="109"/>
      <c r="BO739" s="109"/>
      <c r="BP739" s="109"/>
      <c r="BQ739" s="109"/>
      <c r="BR739" s="109"/>
      <c r="BS739" s="109"/>
      <c r="BT739" s="109"/>
      <c r="BU739" s="109"/>
      <c r="BV739" s="109"/>
      <c r="BW739" s="109"/>
      <c r="BX739" s="109"/>
      <c r="BY739" s="109"/>
      <c r="BZ739" s="109"/>
      <c r="CA739" s="109"/>
      <c r="CB739" s="109"/>
      <c r="CC739" s="109"/>
      <c r="CD739" s="109"/>
      <c r="CE739" s="109"/>
      <c r="CF739" s="109"/>
    </row>
    <row r="740" spans="1:84" s="42" customFormat="1" ht="24" customHeight="1" x14ac:dyDescent="0.2">
      <c r="A740" s="12"/>
      <c r="B740" s="12"/>
      <c r="C740" s="12"/>
      <c r="D740" s="12"/>
      <c r="E740" s="51" t="s">
        <v>40</v>
      </c>
      <c r="F740" s="12">
        <f t="shared" si="60"/>
        <v>0</v>
      </c>
      <c r="G740" s="12">
        <f t="shared" si="60"/>
        <v>6205</v>
      </c>
      <c r="H740" s="12">
        <f t="shared" si="60"/>
        <v>474</v>
      </c>
      <c r="I740" s="119">
        <f t="shared" si="55"/>
        <v>7.6390008058017725E-2</v>
      </c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09"/>
      <c r="BE740" s="109"/>
      <c r="BF740" s="109"/>
      <c r="BG740" s="109"/>
      <c r="BH740" s="109"/>
      <c r="BI740" s="109"/>
      <c r="BJ740" s="109"/>
      <c r="BK740" s="109"/>
      <c r="BL740" s="109"/>
      <c r="BM740" s="109"/>
      <c r="BN740" s="109"/>
      <c r="BO740" s="109"/>
      <c r="BP740" s="109"/>
      <c r="BQ740" s="109"/>
      <c r="BR740" s="109"/>
      <c r="BS740" s="109"/>
      <c r="BT740" s="109"/>
      <c r="BU740" s="109"/>
      <c r="BV740" s="109"/>
      <c r="BW740" s="109"/>
      <c r="BX740" s="109"/>
      <c r="BY740" s="109"/>
      <c r="BZ740" s="109"/>
      <c r="CA740" s="109"/>
      <c r="CB740" s="109"/>
      <c r="CC740" s="109"/>
      <c r="CD740" s="109"/>
      <c r="CE740" s="109"/>
      <c r="CF740" s="109"/>
    </row>
    <row r="741" spans="1:84" s="42" customFormat="1" x14ac:dyDescent="0.2">
      <c r="A741" s="10"/>
      <c r="B741" s="10"/>
      <c r="C741" s="10"/>
      <c r="D741" s="10"/>
      <c r="E741" s="13" t="s">
        <v>69</v>
      </c>
      <c r="F741" s="124"/>
      <c r="G741" s="57"/>
      <c r="H741" s="57"/>
      <c r="I741" s="122" t="str">
        <f t="shared" si="55"/>
        <v xml:space="preserve">       </v>
      </c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09"/>
      <c r="BE741" s="109"/>
      <c r="BF741" s="109"/>
      <c r="BG741" s="109"/>
      <c r="BH741" s="109"/>
      <c r="BI741" s="109"/>
      <c r="BJ741" s="109"/>
      <c r="BK741" s="109"/>
      <c r="BL741" s="109"/>
      <c r="BM741" s="109"/>
      <c r="BN741" s="109"/>
      <c r="BO741" s="109"/>
      <c r="BP741" s="109"/>
      <c r="BQ741" s="109"/>
      <c r="BR741" s="109"/>
      <c r="BS741" s="109"/>
      <c r="BT741" s="109"/>
      <c r="BU741" s="109"/>
      <c r="BV741" s="109"/>
      <c r="BW741" s="109"/>
      <c r="BX741" s="109"/>
      <c r="BY741" s="109"/>
      <c r="BZ741" s="109"/>
      <c r="CA741" s="109"/>
      <c r="CB741" s="109"/>
      <c r="CC741" s="109"/>
      <c r="CD741" s="109"/>
      <c r="CE741" s="109"/>
      <c r="CF741" s="109"/>
    </row>
    <row r="742" spans="1:84" s="42" customFormat="1" ht="81.75" customHeight="1" x14ac:dyDescent="0.2">
      <c r="A742" s="10" t="s">
        <v>66</v>
      </c>
      <c r="B742" s="10" t="s">
        <v>67</v>
      </c>
      <c r="C742" s="10" t="s">
        <v>41</v>
      </c>
      <c r="D742" s="10" t="s">
        <v>195</v>
      </c>
      <c r="E742" s="14" t="s">
        <v>153</v>
      </c>
      <c r="F742" s="57">
        <f>SUM(F743:F743)</f>
        <v>0</v>
      </c>
      <c r="G742" s="57">
        <f>SUM(G743:G743)</f>
        <v>6205</v>
      </c>
      <c r="H742" s="57">
        <f>SUM(H743:H743)</f>
        <v>474</v>
      </c>
      <c r="I742" s="119">
        <f t="shared" si="55"/>
        <v>7.6390008058017725E-2</v>
      </c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09"/>
      <c r="BE742" s="109"/>
      <c r="BF742" s="109"/>
      <c r="BG742" s="109"/>
      <c r="BH742" s="109"/>
      <c r="BI742" s="109"/>
      <c r="BJ742" s="109"/>
      <c r="BK742" s="109"/>
      <c r="BL742" s="109"/>
      <c r="BM742" s="109"/>
      <c r="BN742" s="109"/>
      <c r="BO742" s="109"/>
      <c r="BP742" s="109"/>
      <c r="BQ742" s="109"/>
      <c r="BR742" s="109"/>
      <c r="BS742" s="109"/>
      <c r="BT742" s="109"/>
      <c r="BU742" s="109"/>
      <c r="BV742" s="109"/>
      <c r="BW742" s="109"/>
      <c r="BX742" s="109"/>
      <c r="BY742" s="109"/>
      <c r="BZ742" s="109"/>
      <c r="CA742" s="109"/>
      <c r="CB742" s="109"/>
      <c r="CC742" s="109"/>
      <c r="CD742" s="109"/>
      <c r="CE742" s="109"/>
      <c r="CF742" s="109"/>
    </row>
    <row r="743" spans="1:84" s="42" customFormat="1" ht="24.75" customHeight="1" x14ac:dyDescent="0.2">
      <c r="A743" s="10"/>
      <c r="B743" s="10"/>
      <c r="C743" s="10"/>
      <c r="D743" s="10"/>
      <c r="E743" s="50" t="s">
        <v>40</v>
      </c>
      <c r="F743" s="120"/>
      <c r="G743" s="121">
        <v>6205</v>
      </c>
      <c r="H743" s="121">
        <v>474</v>
      </c>
      <c r="I743" s="122">
        <f t="shared" si="55"/>
        <v>7.6390008058017725E-2</v>
      </c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09"/>
      <c r="BE743" s="109"/>
      <c r="BF743" s="109"/>
      <c r="BG743" s="109"/>
      <c r="BH743" s="109"/>
      <c r="BI743" s="109"/>
      <c r="BJ743" s="109"/>
      <c r="BK743" s="109"/>
      <c r="BL743" s="109"/>
      <c r="BM743" s="109"/>
      <c r="BN743" s="109"/>
      <c r="BO743" s="109"/>
      <c r="BP743" s="109"/>
      <c r="BQ743" s="109"/>
      <c r="BR743" s="109"/>
      <c r="BS743" s="109"/>
      <c r="BT743" s="109"/>
      <c r="BU743" s="109"/>
      <c r="BV743" s="109"/>
      <c r="BW743" s="109"/>
      <c r="BX743" s="109"/>
      <c r="BY743" s="109"/>
      <c r="BZ743" s="109"/>
      <c r="CA743" s="109"/>
      <c r="CB743" s="109"/>
      <c r="CC743" s="109"/>
      <c r="CD743" s="109"/>
      <c r="CE743" s="109"/>
      <c r="CF743" s="109"/>
    </row>
    <row r="744" spans="1:84" s="67" customFormat="1" ht="24" customHeight="1" x14ac:dyDescent="0.2">
      <c r="A744" s="65"/>
      <c r="B744" s="65"/>
      <c r="C744" s="65"/>
      <c r="D744" s="65"/>
      <c r="E744" s="66" t="s">
        <v>185</v>
      </c>
      <c r="F744" s="65">
        <f t="shared" ref="F744:H745" si="61">SUM(F747)</f>
        <v>0</v>
      </c>
      <c r="G744" s="65">
        <f t="shared" si="61"/>
        <v>1670.5</v>
      </c>
      <c r="H744" s="65">
        <f t="shared" si="61"/>
        <v>1600.28</v>
      </c>
      <c r="I744" s="118">
        <f t="shared" si="55"/>
        <v>0.9579646812331637</v>
      </c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09"/>
      <c r="BE744" s="109"/>
      <c r="BF744" s="109"/>
      <c r="BG744" s="109"/>
      <c r="BH744" s="109"/>
      <c r="BI744" s="109"/>
      <c r="BJ744" s="109"/>
      <c r="BK744" s="109"/>
      <c r="BL744" s="109"/>
      <c r="BM744" s="109"/>
      <c r="BN744" s="109"/>
      <c r="BO744" s="109"/>
      <c r="BP744" s="109"/>
      <c r="BQ744" s="109"/>
      <c r="BR744" s="109"/>
      <c r="BS744" s="109"/>
      <c r="BT744" s="109"/>
      <c r="BU744" s="109"/>
      <c r="BV744" s="109"/>
      <c r="BW744" s="109"/>
      <c r="BX744" s="109"/>
      <c r="BY744" s="109"/>
      <c r="BZ744" s="109"/>
      <c r="CA744" s="109"/>
      <c r="CB744" s="109"/>
      <c r="CC744" s="109"/>
      <c r="CD744" s="109"/>
      <c r="CE744" s="109"/>
      <c r="CF744" s="109"/>
    </row>
    <row r="745" spans="1:84" s="42" customFormat="1" ht="24" customHeight="1" x14ac:dyDescent="0.2">
      <c r="A745" s="10"/>
      <c r="B745" s="10"/>
      <c r="C745" s="10"/>
      <c r="D745" s="10"/>
      <c r="E745" s="51" t="s">
        <v>40</v>
      </c>
      <c r="F745" s="12">
        <f t="shared" si="61"/>
        <v>0</v>
      </c>
      <c r="G745" s="12">
        <f t="shared" si="61"/>
        <v>1670.5</v>
      </c>
      <c r="H745" s="12">
        <f t="shared" si="61"/>
        <v>1600.28</v>
      </c>
      <c r="I745" s="119">
        <f t="shared" si="55"/>
        <v>0.9579646812331637</v>
      </c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09"/>
      <c r="BE745" s="109"/>
      <c r="BF745" s="109"/>
      <c r="BG745" s="109"/>
      <c r="BH745" s="109"/>
      <c r="BI745" s="109"/>
      <c r="BJ745" s="109"/>
      <c r="BK745" s="109"/>
      <c r="BL745" s="109"/>
      <c r="BM745" s="109"/>
      <c r="BN745" s="109"/>
      <c r="BO745" s="109"/>
      <c r="BP745" s="109"/>
      <c r="BQ745" s="109"/>
      <c r="BR745" s="109"/>
      <c r="BS745" s="109"/>
      <c r="BT745" s="109"/>
      <c r="BU745" s="109"/>
      <c r="BV745" s="109"/>
      <c r="BW745" s="109"/>
      <c r="BX745" s="109"/>
      <c r="BY745" s="109"/>
      <c r="BZ745" s="109"/>
      <c r="CA745" s="109"/>
      <c r="CB745" s="109"/>
      <c r="CC745" s="109"/>
      <c r="CD745" s="109"/>
      <c r="CE745" s="109"/>
      <c r="CF745" s="109"/>
    </row>
    <row r="746" spans="1:84" s="42" customFormat="1" x14ac:dyDescent="0.2">
      <c r="A746" s="10"/>
      <c r="B746" s="10"/>
      <c r="C746" s="10"/>
      <c r="D746" s="10"/>
      <c r="E746" s="13" t="s">
        <v>69</v>
      </c>
      <c r="F746" s="12"/>
      <c r="G746" s="12"/>
      <c r="H746" s="12"/>
      <c r="I746" s="122" t="str">
        <f t="shared" si="55"/>
        <v xml:space="preserve">       </v>
      </c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09"/>
      <c r="BI746" s="109"/>
      <c r="BJ746" s="109"/>
      <c r="BK746" s="109"/>
      <c r="BL746" s="109"/>
      <c r="BM746" s="109"/>
      <c r="BN746" s="109"/>
      <c r="BO746" s="109"/>
      <c r="BP746" s="109"/>
      <c r="BQ746" s="109"/>
      <c r="BR746" s="109"/>
      <c r="BS746" s="109"/>
      <c r="BT746" s="109"/>
      <c r="BU746" s="109"/>
      <c r="BV746" s="109"/>
      <c r="BW746" s="109"/>
      <c r="BX746" s="109"/>
      <c r="BY746" s="109"/>
      <c r="BZ746" s="109"/>
      <c r="CA746" s="109"/>
      <c r="CB746" s="109"/>
      <c r="CC746" s="109"/>
      <c r="CD746" s="109"/>
      <c r="CE746" s="109"/>
      <c r="CF746" s="109"/>
    </row>
    <row r="747" spans="1:84" s="42" customFormat="1" ht="23.25" customHeight="1" x14ac:dyDescent="0.2">
      <c r="A747" s="49" t="s">
        <v>54</v>
      </c>
      <c r="B747" s="49" t="s">
        <v>44</v>
      </c>
      <c r="C747" s="32" t="s">
        <v>41</v>
      </c>
      <c r="D747" s="49" t="s">
        <v>67</v>
      </c>
      <c r="E747" s="33" t="s">
        <v>32</v>
      </c>
      <c r="F747" s="12">
        <f>SUM(F748:F748)</f>
        <v>0</v>
      </c>
      <c r="G747" s="12">
        <f>SUM(G748:G748)</f>
        <v>1670.5</v>
      </c>
      <c r="H747" s="12">
        <f>SUM(H748:H748)</f>
        <v>1600.28</v>
      </c>
      <c r="I747" s="119">
        <f t="shared" si="55"/>
        <v>0.9579646812331637</v>
      </c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09"/>
      <c r="BE747" s="109"/>
      <c r="BF747" s="109"/>
      <c r="BG747" s="109"/>
      <c r="BH747" s="109"/>
      <c r="BI747" s="109"/>
      <c r="BJ747" s="109"/>
      <c r="BK747" s="109"/>
      <c r="BL747" s="109"/>
      <c r="BM747" s="109"/>
      <c r="BN747" s="109"/>
      <c r="BO747" s="109"/>
      <c r="BP747" s="109"/>
      <c r="BQ747" s="109"/>
      <c r="BR747" s="109"/>
      <c r="BS747" s="109"/>
      <c r="BT747" s="109"/>
      <c r="BU747" s="109"/>
      <c r="BV747" s="109"/>
      <c r="BW747" s="109"/>
      <c r="BX747" s="109"/>
      <c r="BY747" s="109"/>
      <c r="BZ747" s="109"/>
      <c r="CA747" s="109"/>
      <c r="CB747" s="109"/>
      <c r="CC747" s="109"/>
      <c r="CD747" s="109"/>
      <c r="CE747" s="109"/>
      <c r="CF747" s="109"/>
    </row>
    <row r="748" spans="1:84" s="42" customFormat="1" ht="26.25" customHeight="1" x14ac:dyDescent="0.2">
      <c r="A748" s="12"/>
      <c r="B748" s="12"/>
      <c r="C748" s="12"/>
      <c r="D748" s="12"/>
      <c r="E748" s="50" t="s">
        <v>40</v>
      </c>
      <c r="F748" s="120"/>
      <c r="G748" s="121">
        <v>1670.5</v>
      </c>
      <c r="H748" s="121">
        <v>1600.28</v>
      </c>
      <c r="I748" s="122">
        <f t="shared" si="55"/>
        <v>0.9579646812331637</v>
      </c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09"/>
      <c r="BE748" s="109"/>
      <c r="BF748" s="109"/>
      <c r="BG748" s="109"/>
      <c r="BH748" s="109"/>
      <c r="BI748" s="109"/>
      <c r="BJ748" s="109"/>
      <c r="BK748" s="109"/>
      <c r="BL748" s="109"/>
      <c r="BM748" s="109"/>
      <c r="BN748" s="109"/>
      <c r="BO748" s="109"/>
      <c r="BP748" s="109"/>
      <c r="BQ748" s="109"/>
      <c r="BR748" s="109"/>
      <c r="BS748" s="109"/>
      <c r="BT748" s="109"/>
      <c r="BU748" s="109"/>
      <c r="BV748" s="109"/>
      <c r="BW748" s="109"/>
      <c r="BX748" s="109"/>
      <c r="BY748" s="109"/>
      <c r="BZ748" s="109"/>
      <c r="CA748" s="109"/>
      <c r="CB748" s="109"/>
      <c r="CC748" s="109"/>
      <c r="CD748" s="109"/>
      <c r="CE748" s="109"/>
      <c r="CF748" s="109"/>
    </row>
    <row r="749" spans="1:84" s="67" customFormat="1" ht="27" customHeight="1" x14ac:dyDescent="0.2">
      <c r="A749" s="65"/>
      <c r="B749" s="65"/>
      <c r="C749" s="65"/>
      <c r="D749" s="65"/>
      <c r="E749" s="66" t="s">
        <v>105</v>
      </c>
      <c r="F749" s="65">
        <f>SUM(F755,F759,F762)</f>
        <v>87800</v>
      </c>
      <c r="G749" s="65">
        <f>SUM(G755,G759,G762)</f>
        <v>99346</v>
      </c>
      <c r="H749" s="65">
        <f>SUM(H755,H759,H762)</f>
        <v>28932.82</v>
      </c>
      <c r="I749" s="118">
        <f t="shared" si="55"/>
        <v>0.2912328629235198</v>
      </c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09"/>
      <c r="BE749" s="109"/>
      <c r="BF749" s="109"/>
      <c r="BG749" s="109"/>
      <c r="BH749" s="109"/>
      <c r="BI749" s="109"/>
      <c r="BJ749" s="109"/>
      <c r="BK749" s="109"/>
      <c r="BL749" s="109"/>
      <c r="BM749" s="109"/>
      <c r="BN749" s="109"/>
      <c r="BO749" s="109"/>
      <c r="BP749" s="109"/>
      <c r="BQ749" s="109"/>
      <c r="BR749" s="109"/>
      <c r="BS749" s="109"/>
      <c r="BT749" s="109"/>
      <c r="BU749" s="109"/>
      <c r="BV749" s="109"/>
      <c r="BW749" s="109"/>
      <c r="BX749" s="109"/>
      <c r="BY749" s="109"/>
      <c r="BZ749" s="109"/>
      <c r="CA749" s="109"/>
      <c r="CB749" s="109"/>
      <c r="CC749" s="109"/>
      <c r="CD749" s="109"/>
      <c r="CE749" s="109"/>
      <c r="CF749" s="109"/>
    </row>
    <row r="750" spans="1:84" s="42" customFormat="1" ht="32.25" customHeight="1" x14ac:dyDescent="0.2">
      <c r="A750" s="12"/>
      <c r="B750" s="12"/>
      <c r="C750" s="12"/>
      <c r="D750" s="12"/>
      <c r="E750" s="51" t="s">
        <v>39</v>
      </c>
      <c r="F750" s="12">
        <f>SUM(F760)</f>
        <v>2800</v>
      </c>
      <c r="G750" s="12">
        <f>SUM(G760)</f>
        <v>2800</v>
      </c>
      <c r="H750" s="12">
        <f>SUM(H760)</f>
        <v>2078.36</v>
      </c>
      <c r="I750" s="119">
        <f t="shared" si="55"/>
        <v>0.74227142857142858</v>
      </c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09"/>
      <c r="BE750" s="109"/>
      <c r="BF750" s="109"/>
      <c r="BG750" s="109"/>
      <c r="BH750" s="109"/>
      <c r="BI750" s="109"/>
      <c r="BJ750" s="109"/>
      <c r="BK750" s="109"/>
      <c r="BL750" s="109"/>
      <c r="BM750" s="109"/>
      <c r="BN750" s="109"/>
      <c r="BO750" s="109"/>
      <c r="BP750" s="109"/>
      <c r="BQ750" s="109"/>
      <c r="BR750" s="109"/>
      <c r="BS750" s="109"/>
      <c r="BT750" s="109"/>
      <c r="BU750" s="109"/>
      <c r="BV750" s="109"/>
      <c r="BW750" s="109"/>
      <c r="BX750" s="109"/>
      <c r="BY750" s="109"/>
      <c r="BZ750" s="109"/>
      <c r="CA750" s="109"/>
      <c r="CB750" s="109"/>
      <c r="CC750" s="109"/>
      <c r="CD750" s="109"/>
      <c r="CE750" s="109"/>
      <c r="CF750" s="109"/>
    </row>
    <row r="751" spans="1:84" s="42" customFormat="1" ht="25.5" customHeight="1" x14ac:dyDescent="0.2">
      <c r="A751" s="12"/>
      <c r="B751" s="12"/>
      <c r="C751" s="12"/>
      <c r="D751" s="12"/>
      <c r="E751" s="51" t="s">
        <v>38</v>
      </c>
      <c r="F751" s="12">
        <f t="shared" ref="F751:H752" si="62">SUM(F757)</f>
        <v>79000</v>
      </c>
      <c r="G751" s="12">
        <f t="shared" si="62"/>
        <v>76946</v>
      </c>
      <c r="H751" s="12">
        <f t="shared" si="62"/>
        <v>12154.46</v>
      </c>
      <c r="I751" s="119">
        <f t="shared" si="55"/>
        <v>0.15796090764952042</v>
      </c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09"/>
      <c r="BE751" s="109"/>
      <c r="BF751" s="109"/>
      <c r="BG751" s="109"/>
      <c r="BH751" s="109"/>
      <c r="BI751" s="109"/>
      <c r="BJ751" s="109"/>
      <c r="BK751" s="109"/>
      <c r="BL751" s="109"/>
      <c r="BM751" s="109"/>
      <c r="BN751" s="109"/>
      <c r="BO751" s="109"/>
      <c r="BP751" s="109"/>
      <c r="BQ751" s="109"/>
      <c r="BR751" s="109"/>
      <c r="BS751" s="109"/>
      <c r="BT751" s="109"/>
      <c r="BU751" s="109"/>
      <c r="BV751" s="109"/>
      <c r="BW751" s="109"/>
      <c r="BX751" s="109"/>
      <c r="BY751" s="109"/>
      <c r="BZ751" s="109"/>
      <c r="CA751" s="109"/>
      <c r="CB751" s="109"/>
      <c r="CC751" s="109"/>
      <c r="CD751" s="109"/>
      <c r="CE751" s="109"/>
      <c r="CF751" s="109"/>
    </row>
    <row r="752" spans="1:84" s="42" customFormat="1" ht="39" customHeight="1" x14ac:dyDescent="0.2">
      <c r="A752" s="12"/>
      <c r="B752" s="12"/>
      <c r="C752" s="12"/>
      <c r="D752" s="12"/>
      <c r="E752" s="51" t="s">
        <v>65</v>
      </c>
      <c r="F752" s="12">
        <f t="shared" si="62"/>
        <v>6000</v>
      </c>
      <c r="G752" s="12">
        <f t="shared" si="62"/>
        <v>0</v>
      </c>
      <c r="H752" s="12">
        <f t="shared" si="62"/>
        <v>0</v>
      </c>
      <c r="I752" s="119" t="str">
        <f t="shared" si="55"/>
        <v xml:space="preserve">       </v>
      </c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09"/>
      <c r="BE752" s="109"/>
      <c r="BF752" s="109"/>
      <c r="BG752" s="109"/>
      <c r="BH752" s="109"/>
      <c r="BI752" s="109"/>
      <c r="BJ752" s="109"/>
      <c r="BK752" s="109"/>
      <c r="BL752" s="109"/>
      <c r="BM752" s="109"/>
      <c r="BN752" s="109"/>
      <c r="BO752" s="109"/>
      <c r="BP752" s="109"/>
      <c r="BQ752" s="109"/>
      <c r="BR752" s="109"/>
      <c r="BS752" s="109"/>
      <c r="BT752" s="109"/>
      <c r="BU752" s="109"/>
      <c r="BV752" s="109"/>
      <c r="BW752" s="109"/>
      <c r="BX752" s="109"/>
      <c r="BY752" s="109"/>
      <c r="BZ752" s="109"/>
      <c r="CA752" s="109"/>
      <c r="CB752" s="109"/>
      <c r="CC752" s="109"/>
      <c r="CD752" s="109"/>
      <c r="CE752" s="109"/>
      <c r="CF752" s="109"/>
    </row>
    <row r="753" spans="1:84" s="42" customFormat="1" ht="21.75" customHeight="1" x14ac:dyDescent="0.2">
      <c r="A753" s="12"/>
      <c r="B753" s="12"/>
      <c r="C753" s="12"/>
      <c r="D753" s="12"/>
      <c r="E753" s="51" t="s">
        <v>40</v>
      </c>
      <c r="F753" s="12">
        <f>SUM(F763)</f>
        <v>0</v>
      </c>
      <c r="G753" s="12">
        <f>SUM(G763)</f>
        <v>19600</v>
      </c>
      <c r="H753" s="12">
        <f>SUM(H763)</f>
        <v>14700</v>
      </c>
      <c r="I753" s="119">
        <f t="shared" si="55"/>
        <v>0.75</v>
      </c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09"/>
      <c r="BE753" s="109"/>
      <c r="BF753" s="109"/>
      <c r="BG753" s="109"/>
      <c r="BH753" s="109"/>
      <c r="BI753" s="109"/>
      <c r="BJ753" s="109"/>
      <c r="BK753" s="109"/>
      <c r="BL753" s="109"/>
      <c r="BM753" s="109"/>
      <c r="BN753" s="109"/>
      <c r="BO753" s="109"/>
      <c r="BP753" s="109"/>
      <c r="BQ753" s="109"/>
      <c r="BR753" s="109"/>
      <c r="BS753" s="109"/>
      <c r="BT753" s="109"/>
      <c r="BU753" s="109"/>
      <c r="BV753" s="109"/>
      <c r="BW753" s="109"/>
      <c r="BX753" s="109"/>
      <c r="BY753" s="109"/>
      <c r="BZ753" s="109"/>
      <c r="CA753" s="109"/>
      <c r="CB753" s="109"/>
      <c r="CC753" s="109"/>
      <c r="CD753" s="109"/>
      <c r="CE753" s="109"/>
      <c r="CF753" s="109"/>
    </row>
    <row r="754" spans="1:84" s="42" customFormat="1" ht="20.25" customHeight="1" x14ac:dyDescent="0.2">
      <c r="A754" s="10"/>
      <c r="B754" s="10"/>
      <c r="C754" s="10"/>
      <c r="D754" s="10"/>
      <c r="E754" s="13" t="s">
        <v>69</v>
      </c>
      <c r="F754" s="123">
        <f>SUM(F750:F753)-F749</f>
        <v>0</v>
      </c>
      <c r="G754" s="123">
        <f>SUM(G750:G753)-G749</f>
        <v>0</v>
      </c>
      <c r="H754" s="123">
        <f>SUM(H750:H753)-H749</f>
        <v>0</v>
      </c>
      <c r="I754" s="122" t="str">
        <f t="shared" si="55"/>
        <v xml:space="preserve">       </v>
      </c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09"/>
      <c r="BE754" s="109"/>
      <c r="BF754" s="109"/>
      <c r="BG754" s="109"/>
      <c r="BH754" s="109"/>
      <c r="BI754" s="109"/>
      <c r="BJ754" s="109"/>
      <c r="BK754" s="109"/>
      <c r="BL754" s="109"/>
      <c r="BM754" s="109"/>
      <c r="BN754" s="109"/>
      <c r="BO754" s="109"/>
      <c r="BP754" s="109"/>
      <c r="BQ754" s="109"/>
      <c r="BR754" s="109"/>
      <c r="BS754" s="109"/>
      <c r="BT754" s="109"/>
      <c r="BU754" s="109"/>
      <c r="BV754" s="109"/>
      <c r="BW754" s="109"/>
      <c r="BX754" s="109"/>
      <c r="BY754" s="109"/>
      <c r="BZ754" s="109"/>
      <c r="CA754" s="109"/>
      <c r="CB754" s="109"/>
      <c r="CC754" s="109"/>
      <c r="CD754" s="109"/>
      <c r="CE754" s="109"/>
      <c r="CF754" s="109"/>
    </row>
    <row r="755" spans="1:84" s="42" customFormat="1" ht="29.25" customHeight="1" x14ac:dyDescent="0.2">
      <c r="A755" s="32" t="s">
        <v>42</v>
      </c>
      <c r="B755" s="49" t="s">
        <v>41</v>
      </c>
      <c r="C755" s="32" t="s">
        <v>41</v>
      </c>
      <c r="D755" s="32" t="s">
        <v>41</v>
      </c>
      <c r="E755" s="33" t="s">
        <v>347</v>
      </c>
      <c r="F755" s="57">
        <f>SUM(F756)</f>
        <v>85000</v>
      </c>
      <c r="G755" s="57">
        <f>SUM(G756)</f>
        <v>76946</v>
      </c>
      <c r="H755" s="57">
        <f>SUM(H756)</f>
        <v>12154.46</v>
      </c>
      <c r="I755" s="119">
        <f t="shared" si="55"/>
        <v>0.15796090764952042</v>
      </c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09"/>
      <c r="BE755" s="109"/>
      <c r="BF755" s="109"/>
      <c r="BG755" s="109"/>
      <c r="BH755" s="109"/>
      <c r="BI755" s="109"/>
      <c r="BJ755" s="109"/>
      <c r="BK755" s="109"/>
      <c r="BL755" s="109"/>
      <c r="BM755" s="109"/>
      <c r="BN755" s="109"/>
      <c r="BO755" s="109"/>
      <c r="BP755" s="109"/>
      <c r="BQ755" s="109"/>
      <c r="BR755" s="109"/>
      <c r="BS755" s="109"/>
      <c r="BT755" s="109"/>
      <c r="BU755" s="109"/>
      <c r="BV755" s="109"/>
      <c r="BW755" s="109"/>
      <c r="BX755" s="109"/>
      <c r="BY755" s="109"/>
      <c r="BZ755" s="109"/>
      <c r="CA755" s="109"/>
      <c r="CB755" s="109"/>
      <c r="CC755" s="109"/>
      <c r="CD755" s="109"/>
      <c r="CE755" s="109"/>
      <c r="CF755" s="109"/>
    </row>
    <row r="756" spans="1:84" s="42" customFormat="1" ht="67.5" customHeight="1" x14ac:dyDescent="0.2">
      <c r="A756" s="10"/>
      <c r="B756" s="10"/>
      <c r="C756" s="10"/>
      <c r="D756" s="10"/>
      <c r="E756" s="38" t="s">
        <v>380</v>
      </c>
      <c r="F756" s="121">
        <f>SUM(F757:F758)</f>
        <v>85000</v>
      </c>
      <c r="G756" s="121">
        <f>SUM(G757:G758)</f>
        <v>76946</v>
      </c>
      <c r="H756" s="121">
        <f>SUM(H757:H758)</f>
        <v>12154.46</v>
      </c>
      <c r="I756" s="122">
        <f t="shared" si="55"/>
        <v>0.15796090764952042</v>
      </c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09"/>
      <c r="BE756" s="109"/>
      <c r="BF756" s="109"/>
      <c r="BG756" s="109"/>
      <c r="BH756" s="109"/>
      <c r="BI756" s="109"/>
      <c r="BJ756" s="109"/>
      <c r="BK756" s="109"/>
      <c r="BL756" s="109"/>
      <c r="BM756" s="109"/>
      <c r="BN756" s="109"/>
      <c r="BO756" s="109"/>
      <c r="BP756" s="109"/>
      <c r="BQ756" s="109"/>
      <c r="BR756" s="109"/>
      <c r="BS756" s="109"/>
      <c r="BT756" s="109"/>
      <c r="BU756" s="109"/>
      <c r="BV756" s="109"/>
      <c r="BW756" s="109"/>
      <c r="BX756" s="109"/>
      <c r="BY756" s="109"/>
      <c r="BZ756" s="109"/>
      <c r="CA756" s="109"/>
      <c r="CB756" s="109"/>
      <c r="CC756" s="109"/>
      <c r="CD756" s="109"/>
      <c r="CE756" s="109"/>
      <c r="CF756" s="109"/>
    </row>
    <row r="757" spans="1:84" s="42" customFormat="1" ht="24.75" customHeight="1" x14ac:dyDescent="0.2">
      <c r="A757" s="10"/>
      <c r="B757" s="10"/>
      <c r="C757" s="10"/>
      <c r="D757" s="10"/>
      <c r="E757" s="50" t="s">
        <v>38</v>
      </c>
      <c r="F757" s="121">
        <v>79000</v>
      </c>
      <c r="G757" s="121">
        <v>76946</v>
      </c>
      <c r="H757" s="121">
        <v>12154.46</v>
      </c>
      <c r="I757" s="122">
        <f t="shared" si="55"/>
        <v>0.15796090764952042</v>
      </c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09"/>
      <c r="BE757" s="109"/>
      <c r="BF757" s="109"/>
      <c r="BG757" s="109"/>
      <c r="BH757" s="109"/>
      <c r="BI757" s="109"/>
      <c r="BJ757" s="109"/>
      <c r="BK757" s="109"/>
      <c r="BL757" s="109"/>
      <c r="BM757" s="109"/>
      <c r="BN757" s="109"/>
      <c r="BO757" s="109"/>
      <c r="BP757" s="109"/>
      <c r="BQ757" s="109"/>
      <c r="BR757" s="109"/>
      <c r="BS757" s="109"/>
      <c r="BT757" s="109"/>
      <c r="BU757" s="109"/>
      <c r="BV757" s="109"/>
      <c r="BW757" s="109"/>
      <c r="BX757" s="109"/>
      <c r="BY757" s="109"/>
      <c r="BZ757" s="109"/>
      <c r="CA757" s="109"/>
      <c r="CB757" s="109"/>
      <c r="CC757" s="109"/>
      <c r="CD757" s="109"/>
      <c r="CE757" s="109"/>
      <c r="CF757" s="109"/>
    </row>
    <row r="758" spans="1:84" s="42" customFormat="1" ht="36.75" customHeight="1" x14ac:dyDescent="0.2">
      <c r="A758" s="10"/>
      <c r="B758" s="10"/>
      <c r="C758" s="10"/>
      <c r="D758" s="10"/>
      <c r="E758" s="50" t="s">
        <v>65</v>
      </c>
      <c r="F758" s="121">
        <v>6000</v>
      </c>
      <c r="G758" s="121"/>
      <c r="H758" s="121"/>
      <c r="I758" s="122" t="str">
        <f t="shared" si="55"/>
        <v xml:space="preserve">       </v>
      </c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09"/>
      <c r="BE758" s="109"/>
      <c r="BF758" s="109"/>
      <c r="BG758" s="109"/>
      <c r="BH758" s="109"/>
      <c r="BI758" s="109"/>
      <c r="BJ758" s="109"/>
      <c r="BK758" s="109"/>
      <c r="BL758" s="109"/>
      <c r="BM758" s="109"/>
      <c r="BN758" s="109"/>
      <c r="BO758" s="109"/>
      <c r="BP758" s="109"/>
      <c r="BQ758" s="109"/>
      <c r="BR758" s="109"/>
      <c r="BS758" s="109"/>
      <c r="BT758" s="109"/>
      <c r="BU758" s="109"/>
      <c r="BV758" s="109"/>
      <c r="BW758" s="109"/>
      <c r="BX758" s="109"/>
      <c r="BY758" s="109"/>
      <c r="BZ758" s="109"/>
      <c r="CA758" s="109"/>
      <c r="CB758" s="109"/>
      <c r="CC758" s="109"/>
      <c r="CD758" s="109"/>
      <c r="CE758" s="109"/>
      <c r="CF758" s="109"/>
    </row>
    <row r="759" spans="1:84" s="42" customFormat="1" ht="24.75" customHeight="1" x14ac:dyDescent="0.2">
      <c r="A759" s="10" t="s">
        <v>63</v>
      </c>
      <c r="B759" s="10" t="s">
        <v>42</v>
      </c>
      <c r="C759" s="10" t="s">
        <v>41</v>
      </c>
      <c r="D759" s="10" t="s">
        <v>67</v>
      </c>
      <c r="E759" s="31" t="s">
        <v>382</v>
      </c>
      <c r="F759" s="57">
        <f t="shared" ref="F759:H760" si="63">SUM(F760)</f>
        <v>2800</v>
      </c>
      <c r="G759" s="57">
        <f t="shared" si="63"/>
        <v>2800</v>
      </c>
      <c r="H759" s="57">
        <f t="shared" si="63"/>
        <v>2078.36</v>
      </c>
      <c r="I759" s="119">
        <f t="shared" si="55"/>
        <v>0.74227142857142858</v>
      </c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09"/>
      <c r="BE759" s="109"/>
      <c r="BF759" s="109"/>
      <c r="BG759" s="109"/>
      <c r="BH759" s="109"/>
      <c r="BI759" s="109"/>
      <c r="BJ759" s="109"/>
      <c r="BK759" s="109"/>
      <c r="BL759" s="109"/>
      <c r="BM759" s="109"/>
      <c r="BN759" s="109"/>
      <c r="BO759" s="109"/>
      <c r="BP759" s="109"/>
      <c r="BQ759" s="109"/>
      <c r="BR759" s="109"/>
      <c r="BS759" s="109"/>
      <c r="BT759" s="109"/>
      <c r="BU759" s="109"/>
      <c r="BV759" s="109"/>
      <c r="BW759" s="109"/>
      <c r="BX759" s="109"/>
      <c r="BY759" s="109"/>
      <c r="BZ759" s="109"/>
      <c r="CA759" s="109"/>
      <c r="CB759" s="109"/>
      <c r="CC759" s="109"/>
      <c r="CD759" s="109"/>
      <c r="CE759" s="109"/>
      <c r="CF759" s="109"/>
    </row>
    <row r="760" spans="1:84" s="42" customFormat="1" ht="22.5" customHeight="1" x14ac:dyDescent="0.2">
      <c r="A760" s="10"/>
      <c r="B760" s="10"/>
      <c r="C760" s="10"/>
      <c r="D760" s="10"/>
      <c r="E760" s="38" t="s">
        <v>381</v>
      </c>
      <c r="F760" s="121">
        <f t="shared" si="63"/>
        <v>2800</v>
      </c>
      <c r="G760" s="121">
        <f t="shared" si="63"/>
        <v>2800</v>
      </c>
      <c r="H760" s="121">
        <f t="shared" si="63"/>
        <v>2078.36</v>
      </c>
      <c r="I760" s="122">
        <f t="shared" si="55"/>
        <v>0.74227142857142858</v>
      </c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  <c r="BA760" s="109"/>
      <c r="BB760" s="109"/>
      <c r="BC760" s="109"/>
      <c r="BD760" s="109"/>
      <c r="BE760" s="109"/>
      <c r="BF760" s="109"/>
      <c r="BG760" s="109"/>
      <c r="BH760" s="109"/>
      <c r="BI760" s="109"/>
      <c r="BJ760" s="109"/>
      <c r="BK760" s="109"/>
      <c r="BL760" s="109"/>
      <c r="BM760" s="109"/>
      <c r="BN760" s="109"/>
      <c r="BO760" s="109"/>
      <c r="BP760" s="109"/>
      <c r="BQ760" s="109"/>
      <c r="BR760" s="109"/>
      <c r="BS760" s="109"/>
      <c r="BT760" s="109"/>
      <c r="BU760" s="109"/>
      <c r="BV760" s="109"/>
      <c r="BW760" s="109"/>
      <c r="BX760" s="109"/>
      <c r="BY760" s="109"/>
      <c r="BZ760" s="109"/>
      <c r="CA760" s="109"/>
      <c r="CB760" s="109"/>
      <c r="CC760" s="109"/>
      <c r="CD760" s="109"/>
      <c r="CE760" s="109"/>
      <c r="CF760" s="109"/>
    </row>
    <row r="761" spans="1:84" s="42" customFormat="1" ht="24" customHeight="1" x14ac:dyDescent="0.2">
      <c r="A761" s="10"/>
      <c r="B761" s="10"/>
      <c r="C761" s="10"/>
      <c r="D761" s="10"/>
      <c r="E761" s="50" t="s">
        <v>39</v>
      </c>
      <c r="F761" s="120">
        <v>2800</v>
      </c>
      <c r="G761" s="121">
        <v>2800</v>
      </c>
      <c r="H761" s="121">
        <v>2078.36</v>
      </c>
      <c r="I761" s="122">
        <f t="shared" si="55"/>
        <v>0.74227142857142858</v>
      </c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  <c r="BA761" s="109"/>
      <c r="BB761" s="109"/>
      <c r="BC761" s="109"/>
      <c r="BD761" s="109"/>
      <c r="BE761" s="109"/>
      <c r="BF761" s="109"/>
      <c r="BG761" s="109"/>
      <c r="BH761" s="109"/>
      <c r="BI761" s="109"/>
      <c r="BJ761" s="109"/>
      <c r="BK761" s="109"/>
      <c r="BL761" s="109"/>
      <c r="BM761" s="109"/>
      <c r="BN761" s="109"/>
      <c r="BO761" s="109"/>
      <c r="BP761" s="109"/>
      <c r="BQ761" s="109"/>
      <c r="BR761" s="109"/>
      <c r="BS761" s="109"/>
      <c r="BT761" s="109"/>
      <c r="BU761" s="109"/>
      <c r="BV761" s="109"/>
      <c r="BW761" s="109"/>
      <c r="BX761" s="109"/>
      <c r="BY761" s="109"/>
      <c r="BZ761" s="109"/>
      <c r="CA761" s="109"/>
      <c r="CB761" s="109"/>
      <c r="CC761" s="109"/>
      <c r="CD761" s="109"/>
      <c r="CE761" s="109"/>
      <c r="CF761" s="109"/>
    </row>
    <row r="762" spans="1:84" s="42" customFormat="1" ht="21.75" customHeight="1" x14ac:dyDescent="0.2">
      <c r="A762" s="10" t="s">
        <v>46</v>
      </c>
      <c r="B762" s="10" t="s">
        <v>41</v>
      </c>
      <c r="C762" s="10" t="s">
        <v>41</v>
      </c>
      <c r="D762" s="10" t="s">
        <v>41</v>
      </c>
      <c r="E762" s="14" t="s">
        <v>47</v>
      </c>
      <c r="F762" s="12">
        <f>SUM(F763)</f>
        <v>0</v>
      </c>
      <c r="G762" s="12">
        <f>SUM(G763)</f>
        <v>19600</v>
      </c>
      <c r="H762" s="12">
        <f>SUM(H763)</f>
        <v>14700</v>
      </c>
      <c r="I762" s="119">
        <f t="shared" si="55"/>
        <v>0.75</v>
      </c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  <c r="BA762" s="109"/>
      <c r="BB762" s="109"/>
      <c r="BC762" s="109"/>
      <c r="BD762" s="109"/>
      <c r="BE762" s="109"/>
      <c r="BF762" s="109"/>
      <c r="BG762" s="109"/>
      <c r="BH762" s="109"/>
      <c r="BI762" s="109"/>
      <c r="BJ762" s="109"/>
      <c r="BK762" s="109"/>
      <c r="BL762" s="109"/>
      <c r="BM762" s="109"/>
      <c r="BN762" s="109"/>
      <c r="BO762" s="109"/>
      <c r="BP762" s="109"/>
      <c r="BQ762" s="109"/>
      <c r="BR762" s="109"/>
      <c r="BS762" s="109"/>
      <c r="BT762" s="109"/>
      <c r="BU762" s="109"/>
      <c r="BV762" s="109"/>
      <c r="BW762" s="109"/>
      <c r="BX762" s="109"/>
      <c r="BY762" s="109"/>
      <c r="BZ762" s="109"/>
      <c r="CA762" s="109"/>
      <c r="CB762" s="109"/>
      <c r="CC762" s="109"/>
      <c r="CD762" s="109"/>
      <c r="CE762" s="109"/>
      <c r="CF762" s="109"/>
    </row>
    <row r="763" spans="1:84" s="42" customFormat="1" ht="27" customHeight="1" x14ac:dyDescent="0.2">
      <c r="A763" s="10"/>
      <c r="B763" s="10"/>
      <c r="C763" s="10"/>
      <c r="D763" s="10"/>
      <c r="E763" s="50" t="s">
        <v>40</v>
      </c>
      <c r="F763" s="120"/>
      <c r="G763" s="121">
        <v>19600</v>
      </c>
      <c r="H763" s="121">
        <v>14700</v>
      </c>
      <c r="I763" s="122">
        <f t="shared" si="55"/>
        <v>0.75</v>
      </c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  <c r="BA763" s="109"/>
      <c r="BB763" s="109"/>
      <c r="BC763" s="109"/>
      <c r="BD763" s="109"/>
      <c r="BE763" s="109"/>
      <c r="BF763" s="109"/>
      <c r="BG763" s="109"/>
      <c r="BH763" s="109"/>
      <c r="BI763" s="109"/>
      <c r="BJ763" s="109"/>
      <c r="BK763" s="109"/>
      <c r="BL763" s="109"/>
      <c r="BM763" s="109"/>
      <c r="BN763" s="109"/>
      <c r="BO763" s="109"/>
      <c r="BP763" s="109"/>
      <c r="BQ763" s="109"/>
      <c r="BR763" s="109"/>
      <c r="BS763" s="109"/>
      <c r="BT763" s="109"/>
      <c r="BU763" s="109"/>
      <c r="BV763" s="109"/>
      <c r="BW763" s="109"/>
      <c r="BX763" s="109"/>
      <c r="BY763" s="109"/>
      <c r="BZ763" s="109"/>
      <c r="CA763" s="109"/>
      <c r="CB763" s="109"/>
      <c r="CC763" s="109"/>
      <c r="CD763" s="109"/>
      <c r="CE763" s="109"/>
      <c r="CF763" s="109"/>
    </row>
    <row r="764" spans="1:84" s="67" customFormat="1" ht="27" customHeight="1" x14ac:dyDescent="0.2">
      <c r="A764" s="65"/>
      <c r="B764" s="65"/>
      <c r="C764" s="65"/>
      <c r="D764" s="65"/>
      <c r="E764" s="66" t="s">
        <v>107</v>
      </c>
      <c r="F764" s="65">
        <f>SUM(F770,F775,F790)</f>
        <v>340000</v>
      </c>
      <c r="G764" s="65">
        <f>SUM(G770,G775,G790)</f>
        <v>665735.19999999995</v>
      </c>
      <c r="H764" s="65">
        <f>SUM(H770,H775,H790)</f>
        <v>410651.02</v>
      </c>
      <c r="I764" s="118">
        <f t="shared" si="55"/>
        <v>0.61683837657975726</v>
      </c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  <c r="BA764" s="109"/>
      <c r="BB764" s="109"/>
      <c r="BC764" s="109"/>
      <c r="BD764" s="109"/>
      <c r="BE764" s="109"/>
      <c r="BF764" s="109"/>
      <c r="BG764" s="109"/>
      <c r="BH764" s="109"/>
      <c r="BI764" s="109"/>
      <c r="BJ764" s="109"/>
      <c r="BK764" s="109"/>
      <c r="BL764" s="109"/>
      <c r="BM764" s="109"/>
      <c r="BN764" s="109"/>
      <c r="BO764" s="109"/>
      <c r="BP764" s="109"/>
      <c r="BQ764" s="109"/>
      <c r="BR764" s="109"/>
      <c r="BS764" s="109"/>
      <c r="BT764" s="109"/>
      <c r="BU764" s="109"/>
      <c r="BV764" s="109"/>
      <c r="BW764" s="109"/>
      <c r="BX764" s="109"/>
      <c r="BY764" s="109"/>
      <c r="BZ764" s="109"/>
      <c r="CA764" s="109"/>
      <c r="CB764" s="109"/>
      <c r="CC764" s="109"/>
      <c r="CD764" s="109"/>
      <c r="CE764" s="109"/>
      <c r="CF764" s="109"/>
    </row>
    <row r="765" spans="1:84" s="42" customFormat="1" ht="36" customHeight="1" x14ac:dyDescent="0.2">
      <c r="A765" s="12"/>
      <c r="B765" s="12"/>
      <c r="C765" s="12"/>
      <c r="D765" s="12"/>
      <c r="E765" s="51" t="s">
        <v>39</v>
      </c>
      <c r="F765" s="12">
        <f>SUM(F773,F776,F793)</f>
        <v>322700</v>
      </c>
      <c r="G765" s="12">
        <f>SUM(G773,G776,G793)</f>
        <v>608894.19999999995</v>
      </c>
      <c r="H765" s="12">
        <f>SUM(H773,H776,H793)</f>
        <v>362150.81</v>
      </c>
      <c r="I765" s="119">
        <f t="shared" si="55"/>
        <v>0.59476804016198548</v>
      </c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  <c r="BA765" s="109"/>
      <c r="BB765" s="109"/>
      <c r="BC765" s="109"/>
      <c r="BD765" s="109"/>
      <c r="BE765" s="109"/>
      <c r="BF765" s="109"/>
      <c r="BG765" s="109"/>
      <c r="BH765" s="109"/>
      <c r="BI765" s="109"/>
      <c r="BJ765" s="109"/>
      <c r="BK765" s="109"/>
      <c r="BL765" s="109"/>
      <c r="BM765" s="109"/>
      <c r="BN765" s="109"/>
      <c r="BO765" s="109"/>
      <c r="BP765" s="109"/>
      <c r="BQ765" s="109"/>
      <c r="BR765" s="109"/>
      <c r="BS765" s="109"/>
      <c r="BT765" s="109"/>
      <c r="BU765" s="109"/>
      <c r="BV765" s="109"/>
      <c r="BW765" s="109"/>
      <c r="BX765" s="109"/>
      <c r="BY765" s="109"/>
      <c r="BZ765" s="109"/>
      <c r="CA765" s="109"/>
      <c r="CB765" s="109"/>
      <c r="CC765" s="109"/>
      <c r="CD765" s="109"/>
      <c r="CE765" s="109"/>
      <c r="CF765" s="109"/>
    </row>
    <row r="766" spans="1:84" s="42" customFormat="1" ht="25.5" customHeight="1" x14ac:dyDescent="0.2">
      <c r="A766" s="12"/>
      <c r="B766" s="12"/>
      <c r="C766" s="12"/>
      <c r="D766" s="12"/>
      <c r="E766" s="51" t="s">
        <v>38</v>
      </c>
      <c r="F766" s="12">
        <f>SUM(F792)</f>
        <v>0</v>
      </c>
      <c r="G766" s="12">
        <f>SUM(G792)</f>
        <v>33737</v>
      </c>
      <c r="H766" s="12">
        <f>SUM(H792)</f>
        <v>30846.21</v>
      </c>
      <c r="I766" s="119">
        <f t="shared" si="55"/>
        <v>0.91431395796899539</v>
      </c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  <c r="BA766" s="109"/>
      <c r="BB766" s="109"/>
      <c r="BC766" s="109"/>
      <c r="BD766" s="109"/>
      <c r="BE766" s="109"/>
      <c r="BF766" s="109"/>
      <c r="BG766" s="109"/>
      <c r="BH766" s="109"/>
      <c r="BI766" s="109"/>
      <c r="BJ766" s="109"/>
      <c r="BK766" s="109"/>
      <c r="BL766" s="109"/>
      <c r="BM766" s="109"/>
      <c r="BN766" s="109"/>
      <c r="BO766" s="109"/>
      <c r="BP766" s="109"/>
      <c r="BQ766" s="109"/>
      <c r="BR766" s="109"/>
      <c r="BS766" s="109"/>
      <c r="BT766" s="109"/>
      <c r="BU766" s="109"/>
      <c r="BV766" s="109"/>
      <c r="BW766" s="109"/>
      <c r="BX766" s="109"/>
      <c r="BY766" s="109"/>
      <c r="BZ766" s="109"/>
      <c r="CA766" s="109"/>
      <c r="CB766" s="109"/>
      <c r="CC766" s="109"/>
      <c r="CD766" s="109"/>
      <c r="CE766" s="109"/>
      <c r="CF766" s="109"/>
    </row>
    <row r="767" spans="1:84" s="42" customFormat="1" ht="35.25" customHeight="1" x14ac:dyDescent="0.2">
      <c r="A767" s="12"/>
      <c r="B767" s="12"/>
      <c r="C767" s="12"/>
      <c r="D767" s="12"/>
      <c r="E767" s="51" t="s">
        <v>65</v>
      </c>
      <c r="F767" s="12">
        <f>SUM(F774,F783,F791)</f>
        <v>17300</v>
      </c>
      <c r="G767" s="12">
        <f>SUM(G774,G783,G791)</f>
        <v>5104</v>
      </c>
      <c r="H767" s="12">
        <f>SUM(H774,H783,H791)</f>
        <v>3374</v>
      </c>
      <c r="I767" s="119">
        <f t="shared" si="55"/>
        <v>0.66105015673981193</v>
      </c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  <c r="BA767" s="109"/>
      <c r="BB767" s="109"/>
      <c r="BC767" s="109"/>
      <c r="BD767" s="109"/>
      <c r="BE767" s="109"/>
      <c r="BF767" s="109"/>
      <c r="BG767" s="109"/>
      <c r="BH767" s="109"/>
      <c r="BI767" s="109"/>
      <c r="BJ767" s="109"/>
      <c r="BK767" s="109"/>
      <c r="BL767" s="109"/>
      <c r="BM767" s="109"/>
      <c r="BN767" s="109"/>
      <c r="BO767" s="109"/>
      <c r="BP767" s="109"/>
      <c r="BQ767" s="109"/>
      <c r="BR767" s="109"/>
      <c r="BS767" s="109"/>
      <c r="BT767" s="109"/>
      <c r="BU767" s="109"/>
      <c r="BV767" s="109"/>
      <c r="BW767" s="109"/>
      <c r="BX767" s="109"/>
      <c r="BY767" s="109"/>
      <c r="BZ767" s="109"/>
      <c r="CA767" s="109"/>
      <c r="CB767" s="109"/>
      <c r="CC767" s="109"/>
      <c r="CD767" s="109"/>
      <c r="CE767" s="109"/>
      <c r="CF767" s="109"/>
    </row>
    <row r="768" spans="1:84" s="42" customFormat="1" ht="21.75" customHeight="1" x14ac:dyDescent="0.2">
      <c r="A768" s="12"/>
      <c r="B768" s="12"/>
      <c r="C768" s="12"/>
      <c r="D768" s="12"/>
      <c r="E768" s="51" t="s">
        <v>40</v>
      </c>
      <c r="F768" s="12">
        <f>SUM(F794)</f>
        <v>0</v>
      </c>
      <c r="G768" s="12">
        <f>SUM(G794)</f>
        <v>18000</v>
      </c>
      <c r="H768" s="12">
        <f>SUM(H794)</f>
        <v>14280</v>
      </c>
      <c r="I768" s="119">
        <f t="shared" ref="I768:I802" si="64">IF(H768=0,"       ",H768/G768)</f>
        <v>0.79333333333333333</v>
      </c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  <c r="BA768" s="109"/>
      <c r="BB768" s="109"/>
      <c r="BC768" s="109"/>
      <c r="BD768" s="109"/>
      <c r="BE768" s="109"/>
      <c r="BF768" s="109"/>
      <c r="BG768" s="109"/>
      <c r="BH768" s="109"/>
      <c r="BI768" s="109"/>
      <c r="BJ768" s="109"/>
      <c r="BK768" s="109"/>
      <c r="BL768" s="109"/>
      <c r="BM768" s="109"/>
      <c r="BN768" s="109"/>
      <c r="BO768" s="109"/>
      <c r="BP768" s="109"/>
      <c r="BQ768" s="109"/>
      <c r="BR768" s="109"/>
      <c r="BS768" s="109"/>
      <c r="BT768" s="109"/>
      <c r="BU768" s="109"/>
      <c r="BV768" s="109"/>
      <c r="BW768" s="109"/>
      <c r="BX768" s="109"/>
      <c r="BY768" s="109"/>
      <c r="BZ768" s="109"/>
      <c r="CA768" s="109"/>
      <c r="CB768" s="109"/>
      <c r="CC768" s="109"/>
      <c r="CD768" s="109"/>
      <c r="CE768" s="109"/>
      <c r="CF768" s="109"/>
    </row>
    <row r="769" spans="1:84" s="42" customFormat="1" ht="16.5" customHeight="1" x14ac:dyDescent="0.2">
      <c r="A769" s="10"/>
      <c r="B769" s="10"/>
      <c r="C769" s="10"/>
      <c r="D769" s="10"/>
      <c r="E769" s="13" t="s">
        <v>69</v>
      </c>
      <c r="F769" s="123">
        <f>SUM(F765:F768)-F764</f>
        <v>0</v>
      </c>
      <c r="G769" s="123">
        <f>SUM(G765:G768)-G764</f>
        <v>0</v>
      </c>
      <c r="H769" s="123">
        <f>SUM(H765:H768)-H764</f>
        <v>0</v>
      </c>
      <c r="I769" s="122" t="str">
        <f t="shared" si="64"/>
        <v xml:space="preserve">       </v>
      </c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  <c r="BA769" s="109"/>
      <c r="BB769" s="109"/>
      <c r="BC769" s="109"/>
      <c r="BD769" s="109"/>
      <c r="BE769" s="109"/>
      <c r="BF769" s="109"/>
      <c r="BG769" s="109"/>
      <c r="BH769" s="109"/>
      <c r="BI769" s="109"/>
      <c r="BJ769" s="109"/>
      <c r="BK769" s="109"/>
      <c r="BL769" s="109"/>
      <c r="BM769" s="109"/>
      <c r="BN769" s="109"/>
      <c r="BO769" s="109"/>
      <c r="BP769" s="109"/>
      <c r="BQ769" s="109"/>
      <c r="BR769" s="109"/>
      <c r="BS769" s="109"/>
      <c r="BT769" s="109"/>
      <c r="BU769" s="109"/>
      <c r="BV769" s="109"/>
      <c r="BW769" s="109"/>
      <c r="BX769" s="109"/>
      <c r="BY769" s="109"/>
      <c r="BZ769" s="109"/>
      <c r="CA769" s="109"/>
      <c r="CB769" s="109"/>
      <c r="CC769" s="109"/>
      <c r="CD769" s="109"/>
      <c r="CE769" s="109"/>
      <c r="CF769" s="109"/>
    </row>
    <row r="770" spans="1:84" s="42" customFormat="1" ht="31.5" customHeight="1" x14ac:dyDescent="0.2">
      <c r="A770" s="32" t="s">
        <v>55</v>
      </c>
      <c r="B770" s="32" t="s">
        <v>67</v>
      </c>
      <c r="C770" s="32" t="s">
        <v>58</v>
      </c>
      <c r="D770" s="49" t="s">
        <v>41</v>
      </c>
      <c r="E770" s="31" t="s">
        <v>179</v>
      </c>
      <c r="F770" s="57">
        <f>SUM(F772)</f>
        <v>80000</v>
      </c>
      <c r="G770" s="57">
        <f>G772</f>
        <v>74024</v>
      </c>
      <c r="H770" s="57">
        <f>H772</f>
        <v>28401.7</v>
      </c>
      <c r="I770" s="119">
        <f t="shared" si="64"/>
        <v>0.38368231924781154</v>
      </c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  <c r="BA770" s="109"/>
      <c r="BB770" s="109"/>
      <c r="BC770" s="109"/>
      <c r="BD770" s="109"/>
      <c r="BE770" s="109"/>
      <c r="BF770" s="109"/>
      <c r="BG770" s="109"/>
      <c r="BH770" s="109"/>
      <c r="BI770" s="109"/>
      <c r="BJ770" s="109"/>
      <c r="BK770" s="109"/>
      <c r="BL770" s="109"/>
      <c r="BM770" s="109"/>
      <c r="BN770" s="109"/>
      <c r="BO770" s="109"/>
      <c r="BP770" s="109"/>
      <c r="BQ770" s="109"/>
      <c r="BR770" s="109"/>
      <c r="BS770" s="109"/>
      <c r="BT770" s="109"/>
      <c r="BU770" s="109"/>
      <c r="BV770" s="109"/>
      <c r="BW770" s="109"/>
      <c r="BX770" s="109"/>
      <c r="BY770" s="109"/>
      <c r="BZ770" s="109"/>
      <c r="CA770" s="109"/>
      <c r="CB770" s="109"/>
      <c r="CC770" s="109"/>
      <c r="CD770" s="109"/>
      <c r="CE770" s="109"/>
      <c r="CF770" s="109"/>
    </row>
    <row r="771" spans="1:84" s="42" customFormat="1" ht="21" customHeight="1" x14ac:dyDescent="0.2">
      <c r="A771" s="49"/>
      <c r="B771" s="49"/>
      <c r="C771" s="49"/>
      <c r="D771" s="49"/>
      <c r="E771" s="60" t="s">
        <v>69</v>
      </c>
      <c r="F771" s="121"/>
      <c r="G771" s="121"/>
      <c r="H771" s="121"/>
      <c r="I771" s="122" t="str">
        <f t="shared" si="64"/>
        <v xml:space="preserve">       </v>
      </c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  <c r="BA771" s="109"/>
      <c r="BB771" s="109"/>
      <c r="BC771" s="109"/>
      <c r="BD771" s="109"/>
      <c r="BE771" s="109"/>
      <c r="BF771" s="109"/>
      <c r="BG771" s="109"/>
      <c r="BH771" s="109"/>
      <c r="BI771" s="109"/>
      <c r="BJ771" s="109"/>
      <c r="BK771" s="109"/>
      <c r="BL771" s="109"/>
      <c r="BM771" s="109"/>
      <c r="BN771" s="109"/>
      <c r="BO771" s="109"/>
      <c r="BP771" s="109"/>
      <c r="BQ771" s="109"/>
      <c r="BR771" s="109"/>
      <c r="BS771" s="109"/>
      <c r="BT771" s="109"/>
      <c r="BU771" s="109"/>
      <c r="BV771" s="109"/>
      <c r="BW771" s="109"/>
      <c r="BX771" s="109"/>
      <c r="BY771" s="109"/>
      <c r="BZ771" s="109"/>
      <c r="CA771" s="109"/>
      <c r="CB771" s="109"/>
      <c r="CC771" s="109"/>
      <c r="CD771" s="109"/>
      <c r="CE771" s="109"/>
      <c r="CF771" s="109"/>
    </row>
    <row r="772" spans="1:84" s="42" customFormat="1" ht="44.25" customHeight="1" x14ac:dyDescent="0.2">
      <c r="A772" s="49"/>
      <c r="B772" s="49"/>
      <c r="C772" s="49"/>
      <c r="D772" s="49"/>
      <c r="E772" s="38" t="s">
        <v>390</v>
      </c>
      <c r="F772" s="121">
        <f>SUM(F773:F774)</f>
        <v>80000</v>
      </c>
      <c r="G772" s="121">
        <f>SUM(G773:G774)</f>
        <v>74024</v>
      </c>
      <c r="H772" s="121">
        <f>SUM(H773:H774)</f>
        <v>28401.7</v>
      </c>
      <c r="I772" s="122">
        <f t="shared" si="64"/>
        <v>0.38368231924781154</v>
      </c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  <c r="BA772" s="109"/>
      <c r="BB772" s="109"/>
      <c r="BC772" s="109"/>
      <c r="BD772" s="109"/>
      <c r="BE772" s="109"/>
      <c r="BF772" s="109"/>
      <c r="BG772" s="109"/>
      <c r="BH772" s="109"/>
      <c r="BI772" s="109"/>
      <c r="BJ772" s="109"/>
      <c r="BK772" s="109"/>
      <c r="BL772" s="109"/>
      <c r="BM772" s="109"/>
      <c r="BN772" s="109"/>
      <c r="BO772" s="109"/>
      <c r="BP772" s="109"/>
      <c r="BQ772" s="109"/>
      <c r="BR772" s="109"/>
      <c r="BS772" s="109"/>
      <c r="BT772" s="109"/>
      <c r="BU772" s="109"/>
      <c r="BV772" s="109"/>
      <c r="BW772" s="109"/>
      <c r="BX772" s="109"/>
      <c r="BY772" s="109"/>
      <c r="BZ772" s="109"/>
      <c r="CA772" s="109"/>
      <c r="CB772" s="109"/>
      <c r="CC772" s="109"/>
      <c r="CD772" s="109"/>
      <c r="CE772" s="109"/>
      <c r="CF772" s="109"/>
    </row>
    <row r="773" spans="1:84" s="42" customFormat="1" ht="24" customHeight="1" x14ac:dyDescent="0.2">
      <c r="A773" s="49"/>
      <c r="B773" s="49"/>
      <c r="C773" s="49"/>
      <c r="D773" s="49"/>
      <c r="E773" s="50" t="s">
        <v>39</v>
      </c>
      <c r="F773" s="121">
        <v>76000</v>
      </c>
      <c r="G773" s="121">
        <v>74024</v>
      </c>
      <c r="H773" s="121">
        <v>28401.7</v>
      </c>
      <c r="I773" s="122">
        <f t="shared" si="64"/>
        <v>0.38368231924781154</v>
      </c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  <c r="BA773" s="109"/>
      <c r="BB773" s="109"/>
      <c r="BC773" s="109"/>
      <c r="BD773" s="109"/>
      <c r="BE773" s="109"/>
      <c r="BF773" s="109"/>
      <c r="BG773" s="109"/>
      <c r="BH773" s="109"/>
      <c r="BI773" s="109"/>
      <c r="BJ773" s="109"/>
      <c r="BK773" s="109"/>
      <c r="BL773" s="109"/>
      <c r="BM773" s="109"/>
      <c r="BN773" s="109"/>
      <c r="BO773" s="109"/>
      <c r="BP773" s="109"/>
      <c r="BQ773" s="109"/>
      <c r="BR773" s="109"/>
      <c r="BS773" s="109"/>
      <c r="BT773" s="109"/>
      <c r="BU773" s="109"/>
      <c r="BV773" s="109"/>
      <c r="BW773" s="109"/>
      <c r="BX773" s="109"/>
      <c r="BY773" s="109"/>
      <c r="BZ773" s="109"/>
      <c r="CA773" s="109"/>
      <c r="CB773" s="109"/>
      <c r="CC773" s="109"/>
      <c r="CD773" s="109"/>
      <c r="CE773" s="109"/>
      <c r="CF773" s="109"/>
    </row>
    <row r="774" spans="1:84" s="42" customFormat="1" ht="37.5" customHeight="1" x14ac:dyDescent="0.2">
      <c r="A774" s="49"/>
      <c r="B774" s="49"/>
      <c r="C774" s="49"/>
      <c r="D774" s="49"/>
      <c r="E774" s="50" t="s">
        <v>65</v>
      </c>
      <c r="F774" s="121">
        <v>4000</v>
      </c>
      <c r="G774" s="121"/>
      <c r="H774" s="121"/>
      <c r="I774" s="122" t="str">
        <f t="shared" si="64"/>
        <v xml:space="preserve">       </v>
      </c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  <c r="BA774" s="109"/>
      <c r="BB774" s="109"/>
      <c r="BC774" s="109"/>
      <c r="BD774" s="109"/>
      <c r="BE774" s="109"/>
      <c r="BF774" s="109"/>
      <c r="BG774" s="109"/>
      <c r="BH774" s="109"/>
      <c r="BI774" s="109"/>
      <c r="BJ774" s="109"/>
      <c r="BK774" s="109"/>
      <c r="BL774" s="109"/>
      <c r="BM774" s="109"/>
      <c r="BN774" s="109"/>
      <c r="BO774" s="109"/>
      <c r="BP774" s="109"/>
      <c r="BQ774" s="109"/>
      <c r="BR774" s="109"/>
      <c r="BS774" s="109"/>
      <c r="BT774" s="109"/>
      <c r="BU774" s="109"/>
      <c r="BV774" s="109"/>
      <c r="BW774" s="109"/>
      <c r="BX774" s="109"/>
      <c r="BY774" s="109"/>
      <c r="BZ774" s="109"/>
      <c r="CA774" s="109"/>
      <c r="CB774" s="109"/>
      <c r="CC774" s="109"/>
      <c r="CD774" s="109"/>
      <c r="CE774" s="109"/>
      <c r="CF774" s="109"/>
    </row>
    <row r="775" spans="1:84" s="42" customFormat="1" ht="22.5" customHeight="1" x14ac:dyDescent="0.2">
      <c r="A775" s="10" t="s">
        <v>63</v>
      </c>
      <c r="B775" s="10" t="s">
        <v>42</v>
      </c>
      <c r="C775" s="10" t="s">
        <v>41</v>
      </c>
      <c r="D775" s="10" t="s">
        <v>67</v>
      </c>
      <c r="E775" s="15" t="s">
        <v>106</v>
      </c>
      <c r="F775" s="12">
        <f>SUM(F776,F783)</f>
        <v>260000</v>
      </c>
      <c r="G775" s="12">
        <f>SUM(G776,G783)</f>
        <v>248015.8</v>
      </c>
      <c r="H775" s="12">
        <f>SUM(H776,H783)</f>
        <v>80081.41</v>
      </c>
      <c r="I775" s="119">
        <f t="shared" si="64"/>
        <v>0.3228883401783274</v>
      </c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  <c r="BA775" s="109"/>
      <c r="BB775" s="109"/>
      <c r="BC775" s="109"/>
      <c r="BD775" s="109"/>
      <c r="BE775" s="109"/>
      <c r="BF775" s="109"/>
      <c r="BG775" s="109"/>
      <c r="BH775" s="109"/>
      <c r="BI775" s="109"/>
      <c r="BJ775" s="109"/>
      <c r="BK775" s="109"/>
      <c r="BL775" s="109"/>
      <c r="BM775" s="109"/>
      <c r="BN775" s="109"/>
      <c r="BO775" s="109"/>
      <c r="BP775" s="109"/>
      <c r="BQ775" s="109"/>
      <c r="BR775" s="109"/>
      <c r="BS775" s="109"/>
      <c r="BT775" s="109"/>
      <c r="BU775" s="109"/>
      <c r="BV775" s="109"/>
      <c r="BW775" s="109"/>
      <c r="BX775" s="109"/>
      <c r="BY775" s="109"/>
      <c r="BZ775" s="109"/>
      <c r="CA775" s="109"/>
      <c r="CB775" s="109"/>
      <c r="CC775" s="109"/>
      <c r="CD775" s="109"/>
      <c r="CE775" s="109"/>
      <c r="CF775" s="109"/>
    </row>
    <row r="776" spans="1:84" s="42" customFormat="1" ht="36.75" customHeight="1" x14ac:dyDescent="0.2">
      <c r="A776" s="12"/>
      <c r="B776" s="12"/>
      <c r="C776" s="12"/>
      <c r="D776" s="12"/>
      <c r="E776" s="51" t="s">
        <v>39</v>
      </c>
      <c r="F776" s="12">
        <f>SUM(F777:F782)</f>
        <v>246700</v>
      </c>
      <c r="G776" s="12">
        <f>SUM(G777:G782)</f>
        <v>243015.8</v>
      </c>
      <c r="H776" s="12">
        <f>SUM(H777:H782)</f>
        <v>76811.41</v>
      </c>
      <c r="I776" s="119">
        <f t="shared" si="64"/>
        <v>0.3160757860188515</v>
      </c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09"/>
      <c r="BE776" s="109"/>
      <c r="BF776" s="109"/>
      <c r="BG776" s="109"/>
      <c r="BH776" s="109"/>
      <c r="BI776" s="109"/>
      <c r="BJ776" s="109"/>
      <c r="BK776" s="109"/>
      <c r="BL776" s="109"/>
      <c r="BM776" s="109"/>
      <c r="BN776" s="109"/>
      <c r="BO776" s="109"/>
      <c r="BP776" s="109"/>
      <c r="BQ776" s="109"/>
      <c r="BR776" s="109"/>
      <c r="BS776" s="109"/>
      <c r="BT776" s="109"/>
      <c r="BU776" s="109"/>
      <c r="BV776" s="109"/>
      <c r="BW776" s="109"/>
      <c r="BX776" s="109"/>
      <c r="BY776" s="109"/>
      <c r="BZ776" s="109"/>
      <c r="CA776" s="109"/>
      <c r="CB776" s="109"/>
      <c r="CC776" s="109"/>
      <c r="CD776" s="109"/>
      <c r="CE776" s="109"/>
      <c r="CF776" s="109"/>
    </row>
    <row r="777" spans="1:84" s="42" customFormat="1" ht="66.75" customHeight="1" x14ac:dyDescent="0.2">
      <c r="A777" s="12"/>
      <c r="B777" s="12"/>
      <c r="C777" s="12"/>
      <c r="D777" s="12"/>
      <c r="E777" s="38" t="s">
        <v>391</v>
      </c>
      <c r="F777" s="131">
        <v>141700</v>
      </c>
      <c r="G777" s="154">
        <v>138015.79999999999</v>
      </c>
      <c r="H777" s="154">
        <v>33407.46</v>
      </c>
      <c r="I777" s="122">
        <f t="shared" si="64"/>
        <v>0.24205532989701181</v>
      </c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09"/>
      <c r="BE777" s="109"/>
      <c r="BF777" s="109"/>
      <c r="BG777" s="109"/>
      <c r="BH777" s="109"/>
      <c r="BI777" s="109"/>
      <c r="BJ777" s="109"/>
      <c r="BK777" s="109"/>
      <c r="BL777" s="109"/>
      <c r="BM777" s="109"/>
      <c r="BN777" s="109"/>
      <c r="BO777" s="109"/>
      <c r="BP777" s="109"/>
      <c r="BQ777" s="109"/>
      <c r="BR777" s="109"/>
      <c r="BS777" s="109"/>
      <c r="BT777" s="109"/>
      <c r="BU777" s="109"/>
      <c r="BV777" s="109"/>
      <c r="BW777" s="109"/>
      <c r="BX777" s="109"/>
      <c r="BY777" s="109"/>
      <c r="BZ777" s="109"/>
      <c r="CA777" s="109"/>
      <c r="CB777" s="109"/>
      <c r="CC777" s="109"/>
      <c r="CD777" s="109"/>
      <c r="CE777" s="109"/>
      <c r="CF777" s="109"/>
    </row>
    <row r="778" spans="1:84" s="42" customFormat="1" ht="33" customHeight="1" x14ac:dyDescent="0.2">
      <c r="A778" s="12"/>
      <c r="B778" s="12"/>
      <c r="C778" s="12"/>
      <c r="D778" s="12"/>
      <c r="E778" s="38" t="s">
        <v>392</v>
      </c>
      <c r="F778" s="131">
        <v>19000</v>
      </c>
      <c r="G778" s="131">
        <v>19000</v>
      </c>
      <c r="H778" s="154">
        <v>4730.2299999999996</v>
      </c>
      <c r="I778" s="122">
        <f t="shared" si="64"/>
        <v>0.24895947368421051</v>
      </c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  <c r="AZ778" s="109"/>
      <c r="BA778" s="109"/>
      <c r="BB778" s="109"/>
      <c r="BC778" s="109"/>
      <c r="BD778" s="109"/>
      <c r="BE778" s="109"/>
      <c r="BF778" s="109"/>
      <c r="BG778" s="109"/>
      <c r="BH778" s="109"/>
      <c r="BI778" s="109"/>
      <c r="BJ778" s="109"/>
      <c r="BK778" s="109"/>
      <c r="BL778" s="109"/>
      <c r="BM778" s="109"/>
      <c r="BN778" s="109"/>
      <c r="BO778" s="109"/>
      <c r="BP778" s="109"/>
      <c r="BQ778" s="109"/>
      <c r="BR778" s="109"/>
      <c r="BS778" s="109"/>
      <c r="BT778" s="109"/>
      <c r="BU778" s="109"/>
      <c r="BV778" s="109"/>
      <c r="BW778" s="109"/>
      <c r="BX778" s="109"/>
      <c r="BY778" s="109"/>
      <c r="BZ778" s="109"/>
      <c r="CA778" s="109"/>
      <c r="CB778" s="109"/>
      <c r="CC778" s="109"/>
      <c r="CD778" s="109"/>
      <c r="CE778" s="109"/>
      <c r="CF778" s="109"/>
    </row>
    <row r="779" spans="1:84" s="42" customFormat="1" ht="36.75" customHeight="1" x14ac:dyDescent="0.2">
      <c r="A779" s="12"/>
      <c r="B779" s="12"/>
      <c r="C779" s="12"/>
      <c r="D779" s="12"/>
      <c r="E779" s="38" t="s">
        <v>393</v>
      </c>
      <c r="F779" s="131">
        <v>19000</v>
      </c>
      <c r="G779" s="131">
        <v>19000</v>
      </c>
      <c r="H779" s="154">
        <v>12896.62</v>
      </c>
      <c r="I779" s="122">
        <f t="shared" si="64"/>
        <v>0.67876947368421059</v>
      </c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09"/>
      <c r="BE779" s="109"/>
      <c r="BF779" s="109"/>
      <c r="BG779" s="109"/>
      <c r="BH779" s="109"/>
      <c r="BI779" s="109"/>
      <c r="BJ779" s="109"/>
      <c r="BK779" s="109"/>
      <c r="BL779" s="109"/>
      <c r="BM779" s="109"/>
      <c r="BN779" s="109"/>
      <c r="BO779" s="109"/>
      <c r="BP779" s="109"/>
      <c r="BQ779" s="109"/>
      <c r="BR779" s="109"/>
      <c r="BS779" s="109"/>
      <c r="BT779" s="109"/>
      <c r="BU779" s="109"/>
      <c r="BV779" s="109"/>
      <c r="BW779" s="109"/>
      <c r="BX779" s="109"/>
      <c r="BY779" s="109"/>
      <c r="BZ779" s="109"/>
      <c r="CA779" s="109"/>
      <c r="CB779" s="109"/>
      <c r="CC779" s="109"/>
      <c r="CD779" s="109"/>
      <c r="CE779" s="109"/>
      <c r="CF779" s="109"/>
    </row>
    <row r="780" spans="1:84" s="42" customFormat="1" ht="36.75" customHeight="1" x14ac:dyDescent="0.2">
      <c r="A780" s="12"/>
      <c r="B780" s="12"/>
      <c r="C780" s="12"/>
      <c r="D780" s="12"/>
      <c r="E780" s="38" t="s">
        <v>394</v>
      </c>
      <c r="F780" s="131">
        <v>29000</v>
      </c>
      <c r="G780" s="131">
        <v>29000</v>
      </c>
      <c r="H780" s="154">
        <v>9618.5</v>
      </c>
      <c r="I780" s="122">
        <f t="shared" si="64"/>
        <v>0.33167241379310347</v>
      </c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09"/>
      <c r="BE780" s="109"/>
      <c r="BF780" s="109"/>
      <c r="BG780" s="109"/>
      <c r="BH780" s="109"/>
      <c r="BI780" s="109"/>
      <c r="BJ780" s="109"/>
      <c r="BK780" s="109"/>
      <c r="BL780" s="109"/>
      <c r="BM780" s="109"/>
      <c r="BN780" s="109"/>
      <c r="BO780" s="109"/>
      <c r="BP780" s="109"/>
      <c r="BQ780" s="109"/>
      <c r="BR780" s="109"/>
      <c r="BS780" s="109"/>
      <c r="BT780" s="109"/>
      <c r="BU780" s="109"/>
      <c r="BV780" s="109"/>
      <c r="BW780" s="109"/>
      <c r="BX780" s="109"/>
      <c r="BY780" s="109"/>
      <c r="BZ780" s="109"/>
      <c r="CA780" s="109"/>
      <c r="CB780" s="109"/>
      <c r="CC780" s="109"/>
      <c r="CD780" s="109"/>
      <c r="CE780" s="109"/>
      <c r="CF780" s="109"/>
    </row>
    <row r="781" spans="1:84" s="42" customFormat="1" ht="41.25" customHeight="1" x14ac:dyDescent="0.2">
      <c r="A781" s="12"/>
      <c r="B781" s="12"/>
      <c r="C781" s="12"/>
      <c r="D781" s="12"/>
      <c r="E781" s="38" t="s">
        <v>395</v>
      </c>
      <c r="F781" s="131">
        <v>19000</v>
      </c>
      <c r="G781" s="131">
        <v>19000</v>
      </c>
      <c r="H781" s="154">
        <v>7400.96</v>
      </c>
      <c r="I781" s="122">
        <f t="shared" si="64"/>
        <v>0.38952421052631581</v>
      </c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09"/>
      <c r="BE781" s="109"/>
      <c r="BF781" s="109"/>
      <c r="BG781" s="109"/>
      <c r="BH781" s="109"/>
      <c r="BI781" s="109"/>
      <c r="BJ781" s="109"/>
      <c r="BK781" s="109"/>
      <c r="BL781" s="109"/>
      <c r="BM781" s="109"/>
      <c r="BN781" s="109"/>
      <c r="BO781" s="109"/>
      <c r="BP781" s="109"/>
      <c r="BQ781" s="109"/>
      <c r="BR781" s="109"/>
      <c r="BS781" s="109"/>
      <c r="BT781" s="109"/>
      <c r="BU781" s="109"/>
      <c r="BV781" s="109"/>
      <c r="BW781" s="109"/>
      <c r="BX781" s="109"/>
      <c r="BY781" s="109"/>
      <c r="BZ781" s="109"/>
      <c r="CA781" s="109"/>
      <c r="CB781" s="109"/>
      <c r="CC781" s="109"/>
      <c r="CD781" s="109"/>
      <c r="CE781" s="109"/>
      <c r="CF781" s="109"/>
    </row>
    <row r="782" spans="1:84" s="42" customFormat="1" ht="64.5" customHeight="1" x14ac:dyDescent="0.2">
      <c r="A782" s="12"/>
      <c r="B782" s="12"/>
      <c r="C782" s="12"/>
      <c r="D782" s="12"/>
      <c r="E782" s="38" t="s">
        <v>396</v>
      </c>
      <c r="F782" s="131">
        <v>19000</v>
      </c>
      <c r="G782" s="131">
        <v>19000</v>
      </c>
      <c r="H782" s="154">
        <v>8757.64</v>
      </c>
      <c r="I782" s="122">
        <f t="shared" si="64"/>
        <v>0.46092842105263154</v>
      </c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09"/>
      <c r="BE782" s="109"/>
      <c r="BF782" s="109"/>
      <c r="BG782" s="109"/>
      <c r="BH782" s="109"/>
      <c r="BI782" s="109"/>
      <c r="BJ782" s="109"/>
      <c r="BK782" s="109"/>
      <c r="BL782" s="109"/>
      <c r="BM782" s="109"/>
      <c r="BN782" s="109"/>
      <c r="BO782" s="109"/>
      <c r="BP782" s="109"/>
      <c r="BQ782" s="109"/>
      <c r="BR782" s="109"/>
      <c r="BS782" s="109"/>
      <c r="BT782" s="109"/>
      <c r="BU782" s="109"/>
      <c r="BV782" s="109"/>
      <c r="BW782" s="109"/>
      <c r="BX782" s="109"/>
      <c r="BY782" s="109"/>
      <c r="BZ782" s="109"/>
      <c r="CA782" s="109"/>
      <c r="CB782" s="109"/>
      <c r="CC782" s="109"/>
      <c r="CD782" s="109"/>
      <c r="CE782" s="109"/>
      <c r="CF782" s="109"/>
    </row>
    <row r="783" spans="1:84" s="42" customFormat="1" ht="39" customHeight="1" x14ac:dyDescent="0.2">
      <c r="A783" s="10"/>
      <c r="B783" s="10"/>
      <c r="C783" s="10"/>
      <c r="D783" s="10"/>
      <c r="E783" s="51" t="s">
        <v>65</v>
      </c>
      <c r="F783" s="155">
        <f>SUM(F784:F789)</f>
        <v>13300</v>
      </c>
      <c r="G783" s="155">
        <f>SUM(G784:G789)</f>
        <v>5000</v>
      </c>
      <c r="H783" s="155">
        <f>SUM(H784:H789)</f>
        <v>3270</v>
      </c>
      <c r="I783" s="119">
        <f t="shared" si="64"/>
        <v>0.65400000000000003</v>
      </c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09"/>
      <c r="BE783" s="109"/>
      <c r="BF783" s="109"/>
      <c r="BG783" s="109"/>
      <c r="BH783" s="109"/>
      <c r="BI783" s="109"/>
      <c r="BJ783" s="109"/>
      <c r="BK783" s="109"/>
      <c r="BL783" s="109"/>
      <c r="BM783" s="109"/>
      <c r="BN783" s="109"/>
      <c r="BO783" s="109"/>
      <c r="BP783" s="109"/>
      <c r="BQ783" s="109"/>
      <c r="BR783" s="109"/>
      <c r="BS783" s="109"/>
      <c r="BT783" s="109"/>
      <c r="BU783" s="109"/>
      <c r="BV783" s="109"/>
      <c r="BW783" s="109"/>
      <c r="BX783" s="109"/>
      <c r="BY783" s="109"/>
      <c r="BZ783" s="109"/>
      <c r="CA783" s="109"/>
      <c r="CB783" s="109"/>
      <c r="CC783" s="109"/>
      <c r="CD783" s="109"/>
      <c r="CE783" s="109"/>
      <c r="CF783" s="109"/>
    </row>
    <row r="784" spans="1:84" s="42" customFormat="1" ht="69" customHeight="1" x14ac:dyDescent="0.2">
      <c r="A784" s="10"/>
      <c r="B784" s="10"/>
      <c r="C784" s="10"/>
      <c r="D784" s="10"/>
      <c r="E784" s="38" t="s">
        <v>391</v>
      </c>
      <c r="F784" s="131">
        <v>8300</v>
      </c>
      <c r="G784" s="156"/>
      <c r="H784" s="156"/>
      <c r="I784" s="122" t="str">
        <f t="shared" si="64"/>
        <v xml:space="preserve">       </v>
      </c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09"/>
      <c r="BE784" s="109"/>
      <c r="BF784" s="109"/>
      <c r="BG784" s="109"/>
      <c r="BH784" s="109"/>
      <c r="BI784" s="109"/>
      <c r="BJ784" s="109"/>
      <c r="BK784" s="109"/>
      <c r="BL784" s="109"/>
      <c r="BM784" s="109"/>
      <c r="BN784" s="109"/>
      <c r="BO784" s="109"/>
      <c r="BP784" s="109"/>
      <c r="BQ784" s="109"/>
      <c r="BR784" s="109"/>
      <c r="BS784" s="109"/>
      <c r="BT784" s="109"/>
      <c r="BU784" s="109"/>
      <c r="BV784" s="109"/>
      <c r="BW784" s="109"/>
      <c r="BX784" s="109"/>
      <c r="BY784" s="109"/>
      <c r="BZ784" s="109"/>
      <c r="CA784" s="109"/>
      <c r="CB784" s="109"/>
      <c r="CC784" s="109"/>
      <c r="CD784" s="109"/>
      <c r="CE784" s="109"/>
      <c r="CF784" s="109"/>
    </row>
    <row r="785" spans="1:84" s="42" customFormat="1" ht="36.75" customHeight="1" x14ac:dyDescent="0.2">
      <c r="A785" s="10"/>
      <c r="B785" s="10"/>
      <c r="C785" s="10"/>
      <c r="D785" s="10"/>
      <c r="E785" s="38" t="s">
        <v>392</v>
      </c>
      <c r="F785" s="131">
        <v>1000</v>
      </c>
      <c r="G785" s="156">
        <v>1000</v>
      </c>
      <c r="H785" s="156">
        <v>700</v>
      </c>
      <c r="I785" s="122">
        <f t="shared" si="64"/>
        <v>0.7</v>
      </c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09"/>
      <c r="BE785" s="109"/>
      <c r="BF785" s="109"/>
      <c r="BG785" s="109"/>
      <c r="BH785" s="109"/>
      <c r="BI785" s="109"/>
      <c r="BJ785" s="109"/>
      <c r="BK785" s="109"/>
      <c r="BL785" s="109"/>
      <c r="BM785" s="109"/>
      <c r="BN785" s="109"/>
      <c r="BO785" s="109"/>
      <c r="BP785" s="109"/>
      <c r="BQ785" s="109"/>
      <c r="BR785" s="109"/>
      <c r="BS785" s="109"/>
      <c r="BT785" s="109"/>
      <c r="BU785" s="109"/>
      <c r="BV785" s="109"/>
      <c r="BW785" s="109"/>
      <c r="BX785" s="109"/>
      <c r="BY785" s="109"/>
      <c r="BZ785" s="109"/>
      <c r="CA785" s="109"/>
      <c r="CB785" s="109"/>
      <c r="CC785" s="109"/>
      <c r="CD785" s="109"/>
      <c r="CE785" s="109"/>
      <c r="CF785" s="109"/>
    </row>
    <row r="786" spans="1:84" s="42" customFormat="1" ht="36.75" customHeight="1" x14ac:dyDescent="0.2">
      <c r="A786" s="10"/>
      <c r="B786" s="10"/>
      <c r="C786" s="10"/>
      <c r="D786" s="10"/>
      <c r="E786" s="38" t="s">
        <v>393</v>
      </c>
      <c r="F786" s="131">
        <v>1000</v>
      </c>
      <c r="G786" s="131">
        <v>1000</v>
      </c>
      <c r="H786" s="156">
        <v>600</v>
      </c>
      <c r="I786" s="122">
        <f t="shared" si="64"/>
        <v>0.6</v>
      </c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  <c r="AZ786" s="109"/>
      <c r="BA786" s="109"/>
      <c r="BB786" s="109"/>
      <c r="BC786" s="109"/>
      <c r="BD786" s="109"/>
      <c r="BE786" s="109"/>
      <c r="BF786" s="109"/>
      <c r="BG786" s="109"/>
      <c r="BH786" s="109"/>
      <c r="BI786" s="109"/>
      <c r="BJ786" s="109"/>
      <c r="BK786" s="109"/>
      <c r="BL786" s="109"/>
      <c r="BM786" s="109"/>
      <c r="BN786" s="109"/>
      <c r="BO786" s="109"/>
      <c r="BP786" s="109"/>
      <c r="BQ786" s="109"/>
      <c r="BR786" s="109"/>
      <c r="BS786" s="109"/>
      <c r="BT786" s="109"/>
      <c r="BU786" s="109"/>
      <c r="BV786" s="109"/>
      <c r="BW786" s="109"/>
      <c r="BX786" s="109"/>
      <c r="BY786" s="109"/>
      <c r="BZ786" s="109"/>
      <c r="CA786" s="109"/>
      <c r="CB786" s="109"/>
      <c r="CC786" s="109"/>
      <c r="CD786" s="109"/>
      <c r="CE786" s="109"/>
      <c r="CF786" s="109"/>
    </row>
    <row r="787" spans="1:84" s="42" customFormat="1" ht="36.75" customHeight="1" x14ac:dyDescent="0.2">
      <c r="A787" s="10"/>
      <c r="B787" s="10"/>
      <c r="C787" s="10"/>
      <c r="D787" s="10"/>
      <c r="E787" s="38" t="s">
        <v>394</v>
      </c>
      <c r="F787" s="131">
        <v>1000</v>
      </c>
      <c r="G787" s="131">
        <v>1000</v>
      </c>
      <c r="H787" s="156">
        <v>650</v>
      </c>
      <c r="I787" s="122">
        <f t="shared" si="64"/>
        <v>0.65</v>
      </c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09"/>
      <c r="BE787" s="109"/>
      <c r="BF787" s="109"/>
      <c r="BG787" s="109"/>
      <c r="BH787" s="109"/>
      <c r="BI787" s="109"/>
      <c r="BJ787" s="109"/>
      <c r="BK787" s="109"/>
      <c r="BL787" s="109"/>
      <c r="BM787" s="109"/>
      <c r="BN787" s="109"/>
      <c r="BO787" s="109"/>
      <c r="BP787" s="109"/>
      <c r="BQ787" s="109"/>
      <c r="BR787" s="109"/>
      <c r="BS787" s="109"/>
      <c r="BT787" s="109"/>
      <c r="BU787" s="109"/>
      <c r="BV787" s="109"/>
      <c r="BW787" s="109"/>
      <c r="BX787" s="109"/>
      <c r="BY787" s="109"/>
      <c r="BZ787" s="109"/>
      <c r="CA787" s="109"/>
      <c r="CB787" s="109"/>
      <c r="CC787" s="109"/>
      <c r="CD787" s="109"/>
      <c r="CE787" s="109"/>
      <c r="CF787" s="109"/>
    </row>
    <row r="788" spans="1:84" s="42" customFormat="1" ht="36.75" customHeight="1" x14ac:dyDescent="0.2">
      <c r="A788" s="10"/>
      <c r="B788" s="10"/>
      <c r="C788" s="10"/>
      <c r="D788" s="10"/>
      <c r="E788" s="38" t="s">
        <v>395</v>
      </c>
      <c r="F788" s="131">
        <v>1000</v>
      </c>
      <c r="G788" s="131">
        <v>1000</v>
      </c>
      <c r="H788" s="156">
        <v>600</v>
      </c>
      <c r="I788" s="122">
        <f t="shared" si="64"/>
        <v>0.6</v>
      </c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  <c r="AZ788" s="109"/>
      <c r="BA788" s="109"/>
      <c r="BB788" s="109"/>
      <c r="BC788" s="109"/>
      <c r="BD788" s="109"/>
      <c r="BE788" s="109"/>
      <c r="BF788" s="109"/>
      <c r="BG788" s="109"/>
      <c r="BH788" s="109"/>
      <c r="BI788" s="109"/>
      <c r="BJ788" s="109"/>
      <c r="BK788" s="109"/>
      <c r="BL788" s="109"/>
      <c r="BM788" s="109"/>
      <c r="BN788" s="109"/>
      <c r="BO788" s="109"/>
      <c r="BP788" s="109"/>
      <c r="BQ788" s="109"/>
      <c r="BR788" s="109"/>
      <c r="BS788" s="109"/>
      <c r="BT788" s="109"/>
      <c r="BU788" s="109"/>
      <c r="BV788" s="109"/>
      <c r="BW788" s="109"/>
      <c r="BX788" s="109"/>
      <c r="BY788" s="109"/>
      <c r="BZ788" s="109"/>
      <c r="CA788" s="109"/>
      <c r="CB788" s="109"/>
      <c r="CC788" s="109"/>
      <c r="CD788" s="109"/>
      <c r="CE788" s="109"/>
      <c r="CF788" s="109"/>
    </row>
    <row r="789" spans="1:84" s="42" customFormat="1" ht="64.5" customHeight="1" x14ac:dyDescent="0.2">
      <c r="A789" s="10"/>
      <c r="B789" s="10"/>
      <c r="C789" s="10"/>
      <c r="D789" s="10"/>
      <c r="E789" s="38" t="s">
        <v>396</v>
      </c>
      <c r="F789" s="131">
        <v>1000</v>
      </c>
      <c r="G789" s="131">
        <v>1000</v>
      </c>
      <c r="H789" s="156">
        <v>720</v>
      </c>
      <c r="I789" s="122">
        <f t="shared" si="64"/>
        <v>0.72</v>
      </c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09"/>
      <c r="BE789" s="109"/>
      <c r="BF789" s="109"/>
      <c r="BG789" s="109"/>
      <c r="BH789" s="109"/>
      <c r="BI789" s="109"/>
      <c r="BJ789" s="109"/>
      <c r="BK789" s="109"/>
      <c r="BL789" s="109"/>
      <c r="BM789" s="109"/>
      <c r="BN789" s="109"/>
      <c r="BO789" s="109"/>
      <c r="BP789" s="109"/>
      <c r="BQ789" s="109"/>
      <c r="BR789" s="109"/>
      <c r="BS789" s="109"/>
      <c r="BT789" s="109"/>
      <c r="BU789" s="109"/>
      <c r="BV789" s="109"/>
      <c r="BW789" s="109"/>
      <c r="BX789" s="109"/>
      <c r="BY789" s="109"/>
      <c r="BZ789" s="109"/>
      <c r="CA789" s="109"/>
      <c r="CB789" s="109"/>
      <c r="CC789" s="109"/>
      <c r="CD789" s="109"/>
      <c r="CE789" s="109"/>
      <c r="CF789" s="109"/>
    </row>
    <row r="790" spans="1:84" s="42" customFormat="1" ht="27.75" customHeight="1" x14ac:dyDescent="0.2">
      <c r="A790" s="10" t="s">
        <v>46</v>
      </c>
      <c r="B790" s="10" t="s">
        <v>41</v>
      </c>
      <c r="C790" s="10" t="s">
        <v>41</v>
      </c>
      <c r="D790" s="10" t="s">
        <v>41</v>
      </c>
      <c r="E790" s="14" t="s">
        <v>47</v>
      </c>
      <c r="F790" s="12">
        <f>SUM(F791:F794)</f>
        <v>0</v>
      </c>
      <c r="G790" s="12">
        <f>SUM(G791:G794)</f>
        <v>343695.4</v>
      </c>
      <c r="H790" s="12">
        <f>SUM(H791:H794)</f>
        <v>302167.91000000003</v>
      </c>
      <c r="I790" s="119">
        <f t="shared" si="64"/>
        <v>0.87917356473202724</v>
      </c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  <c r="AZ790" s="109"/>
      <c r="BA790" s="109"/>
      <c r="BB790" s="109"/>
      <c r="BC790" s="109"/>
      <c r="BD790" s="109"/>
      <c r="BE790" s="109"/>
      <c r="BF790" s="109"/>
      <c r="BG790" s="109"/>
      <c r="BH790" s="109"/>
      <c r="BI790" s="109"/>
      <c r="BJ790" s="109"/>
      <c r="BK790" s="109"/>
      <c r="BL790" s="109"/>
      <c r="BM790" s="109"/>
      <c r="BN790" s="109"/>
      <c r="BO790" s="109"/>
      <c r="BP790" s="109"/>
      <c r="BQ790" s="109"/>
      <c r="BR790" s="109"/>
      <c r="BS790" s="109"/>
      <c r="BT790" s="109"/>
      <c r="BU790" s="109"/>
      <c r="BV790" s="109"/>
      <c r="BW790" s="109"/>
      <c r="BX790" s="109"/>
      <c r="BY790" s="109"/>
      <c r="BZ790" s="109"/>
      <c r="CA790" s="109"/>
      <c r="CB790" s="109"/>
      <c r="CC790" s="109"/>
      <c r="CD790" s="109"/>
      <c r="CE790" s="109"/>
      <c r="CF790" s="109"/>
    </row>
    <row r="791" spans="1:84" s="44" customFormat="1" ht="36.75" customHeight="1" x14ac:dyDescent="0.2">
      <c r="A791" s="10"/>
      <c r="B791" s="10"/>
      <c r="C791" s="10"/>
      <c r="D791" s="10"/>
      <c r="E791" s="50" t="s">
        <v>65</v>
      </c>
      <c r="F791" s="120"/>
      <c r="G791" s="121">
        <v>104</v>
      </c>
      <c r="H791" s="121">
        <v>104</v>
      </c>
      <c r="I791" s="122">
        <f t="shared" si="64"/>
        <v>1</v>
      </c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  <c r="AE791" s="112"/>
      <c r="AF791" s="112"/>
      <c r="AG791" s="112"/>
      <c r="AH791" s="112"/>
      <c r="AI791" s="112"/>
      <c r="AJ791" s="112"/>
      <c r="AK791" s="112"/>
      <c r="AL791" s="112"/>
      <c r="AM791" s="112"/>
      <c r="AN791" s="112"/>
      <c r="AO791" s="112"/>
      <c r="AP791" s="112"/>
      <c r="AQ791" s="112"/>
      <c r="AR791" s="112"/>
      <c r="AS791" s="112"/>
      <c r="AT791" s="112"/>
      <c r="AU791" s="112"/>
      <c r="AV791" s="112"/>
      <c r="AW791" s="112"/>
      <c r="AX791" s="112"/>
      <c r="AY791" s="112"/>
      <c r="AZ791" s="112"/>
      <c r="BA791" s="112"/>
      <c r="BB791" s="112"/>
      <c r="BC791" s="112"/>
      <c r="BD791" s="112"/>
      <c r="BE791" s="112"/>
      <c r="BF791" s="112"/>
      <c r="BG791" s="112"/>
      <c r="BH791" s="112"/>
      <c r="BI791" s="112"/>
      <c r="BJ791" s="112"/>
      <c r="BK791" s="112"/>
      <c r="BL791" s="112"/>
      <c r="BM791" s="112"/>
      <c r="BN791" s="112"/>
      <c r="BO791" s="112"/>
      <c r="BP791" s="112"/>
      <c r="BQ791" s="112"/>
      <c r="BR791" s="112"/>
      <c r="BS791" s="112"/>
      <c r="BT791" s="112"/>
      <c r="BU791" s="112"/>
      <c r="BV791" s="112"/>
      <c r="BW791" s="112"/>
      <c r="BX791" s="112"/>
      <c r="BY791" s="112"/>
      <c r="BZ791" s="112"/>
      <c r="CA791" s="112"/>
      <c r="CB791" s="112"/>
      <c r="CC791" s="112"/>
      <c r="CD791" s="112"/>
      <c r="CE791" s="112"/>
      <c r="CF791" s="112"/>
    </row>
    <row r="792" spans="1:84" s="44" customFormat="1" ht="30.75" customHeight="1" x14ac:dyDescent="0.2">
      <c r="A792" s="10"/>
      <c r="B792" s="10"/>
      <c r="C792" s="10"/>
      <c r="D792" s="10"/>
      <c r="E792" s="50" t="s">
        <v>38</v>
      </c>
      <c r="F792" s="120"/>
      <c r="G792" s="121">
        <v>33737</v>
      </c>
      <c r="H792" s="121">
        <v>30846.21</v>
      </c>
      <c r="I792" s="122">
        <f t="shared" si="64"/>
        <v>0.91431395796899539</v>
      </c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2"/>
      <c r="AZ792" s="112"/>
      <c r="BA792" s="112"/>
      <c r="BB792" s="112"/>
      <c r="BC792" s="112"/>
      <c r="BD792" s="112"/>
      <c r="BE792" s="112"/>
      <c r="BF792" s="112"/>
      <c r="BG792" s="112"/>
      <c r="BH792" s="112"/>
      <c r="BI792" s="112"/>
      <c r="BJ792" s="112"/>
      <c r="BK792" s="112"/>
      <c r="BL792" s="112"/>
      <c r="BM792" s="112"/>
      <c r="BN792" s="112"/>
      <c r="BO792" s="112"/>
      <c r="BP792" s="112"/>
      <c r="BQ792" s="112"/>
      <c r="BR792" s="112"/>
      <c r="BS792" s="112"/>
      <c r="BT792" s="112"/>
      <c r="BU792" s="112"/>
      <c r="BV792" s="112"/>
      <c r="BW792" s="112"/>
      <c r="BX792" s="112"/>
      <c r="BY792" s="112"/>
      <c r="BZ792" s="112"/>
      <c r="CA792" s="112"/>
      <c r="CB792" s="112"/>
      <c r="CC792" s="112"/>
      <c r="CD792" s="112"/>
      <c r="CE792" s="112"/>
      <c r="CF792" s="112"/>
    </row>
    <row r="793" spans="1:84" s="44" customFormat="1" ht="26.25" customHeight="1" x14ac:dyDescent="0.2">
      <c r="A793" s="10"/>
      <c r="B793" s="10"/>
      <c r="C793" s="10"/>
      <c r="D793" s="10"/>
      <c r="E793" s="50" t="s">
        <v>39</v>
      </c>
      <c r="F793" s="120"/>
      <c r="G793" s="121">
        <v>291854.40000000002</v>
      </c>
      <c r="H793" s="121">
        <v>256937.7</v>
      </c>
      <c r="I793" s="122">
        <f t="shared" si="64"/>
        <v>0.88036260546354617</v>
      </c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  <c r="AY793" s="112"/>
      <c r="AZ793" s="112"/>
      <c r="BA793" s="112"/>
      <c r="BB793" s="112"/>
      <c r="BC793" s="112"/>
      <c r="BD793" s="112"/>
      <c r="BE793" s="112"/>
      <c r="BF793" s="112"/>
      <c r="BG793" s="112"/>
      <c r="BH793" s="112"/>
      <c r="BI793" s="112"/>
      <c r="BJ793" s="112"/>
      <c r="BK793" s="112"/>
      <c r="BL793" s="112"/>
      <c r="BM793" s="112"/>
      <c r="BN793" s="112"/>
      <c r="BO793" s="112"/>
      <c r="BP793" s="112"/>
      <c r="BQ793" s="112"/>
      <c r="BR793" s="112"/>
      <c r="BS793" s="112"/>
      <c r="BT793" s="112"/>
      <c r="BU793" s="112"/>
      <c r="BV793" s="112"/>
      <c r="BW793" s="112"/>
      <c r="BX793" s="112"/>
      <c r="BY793" s="112"/>
      <c r="BZ793" s="112"/>
      <c r="CA793" s="112"/>
      <c r="CB793" s="112"/>
      <c r="CC793" s="112"/>
      <c r="CD793" s="112"/>
      <c r="CE793" s="112"/>
      <c r="CF793" s="112"/>
    </row>
    <row r="794" spans="1:84" s="44" customFormat="1" ht="26.25" customHeight="1" x14ac:dyDescent="0.2">
      <c r="A794" s="10"/>
      <c r="B794" s="10"/>
      <c r="C794" s="10"/>
      <c r="D794" s="10"/>
      <c r="E794" s="50" t="s">
        <v>40</v>
      </c>
      <c r="F794" s="120"/>
      <c r="G794" s="121">
        <v>18000</v>
      </c>
      <c r="H794" s="121">
        <v>14280</v>
      </c>
      <c r="I794" s="122">
        <f t="shared" si="64"/>
        <v>0.79333333333333333</v>
      </c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  <c r="AG794" s="112"/>
      <c r="AH794" s="112"/>
      <c r="AI794" s="112"/>
      <c r="AJ794" s="112"/>
      <c r="AK794" s="112"/>
      <c r="AL794" s="112"/>
      <c r="AM794" s="112"/>
      <c r="AN794" s="112"/>
      <c r="AO794" s="112"/>
      <c r="AP794" s="112"/>
      <c r="AQ794" s="112"/>
      <c r="AR794" s="112"/>
      <c r="AS794" s="112"/>
      <c r="AT794" s="112"/>
      <c r="AU794" s="112"/>
      <c r="AV794" s="112"/>
      <c r="AW794" s="112"/>
      <c r="AX794" s="112"/>
      <c r="AY794" s="112"/>
      <c r="AZ794" s="112"/>
      <c r="BA794" s="112"/>
      <c r="BB794" s="112"/>
      <c r="BC794" s="112"/>
      <c r="BD794" s="112"/>
      <c r="BE794" s="112"/>
      <c r="BF794" s="112"/>
      <c r="BG794" s="112"/>
      <c r="BH794" s="112"/>
      <c r="BI794" s="112"/>
      <c r="BJ794" s="112"/>
      <c r="BK794" s="112"/>
      <c r="BL794" s="112"/>
      <c r="BM794" s="112"/>
      <c r="BN794" s="112"/>
      <c r="BO794" s="112"/>
      <c r="BP794" s="112"/>
      <c r="BQ794" s="112"/>
      <c r="BR794" s="112"/>
      <c r="BS794" s="112"/>
      <c r="BT794" s="112"/>
      <c r="BU794" s="112"/>
      <c r="BV794" s="112"/>
      <c r="BW794" s="112"/>
      <c r="BX794" s="112"/>
      <c r="BY794" s="112"/>
      <c r="BZ794" s="112"/>
      <c r="CA794" s="112"/>
      <c r="CB794" s="112"/>
      <c r="CC794" s="112"/>
      <c r="CD794" s="112"/>
      <c r="CE794" s="112"/>
      <c r="CF794" s="112"/>
    </row>
    <row r="795" spans="1:84" s="67" customFormat="1" ht="30.75" customHeight="1" x14ac:dyDescent="0.2">
      <c r="A795" s="65"/>
      <c r="B795" s="65"/>
      <c r="C795" s="65"/>
      <c r="D795" s="65"/>
      <c r="E795" s="66" t="s">
        <v>108</v>
      </c>
      <c r="F795" s="65">
        <f>SUM(F801,F805,F815)</f>
        <v>146898.1</v>
      </c>
      <c r="G795" s="65">
        <f>SUM(G801,G805,G815)</f>
        <v>271528.09999999998</v>
      </c>
      <c r="H795" s="65">
        <f>SUM(H801,H805,H815)</f>
        <v>213585.72999999998</v>
      </c>
      <c r="I795" s="118">
        <f t="shared" si="64"/>
        <v>0.78660635860524197</v>
      </c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  <c r="AZ795" s="109"/>
      <c r="BA795" s="109"/>
      <c r="BB795" s="109"/>
      <c r="BC795" s="109"/>
      <c r="BD795" s="109"/>
      <c r="BE795" s="109"/>
      <c r="BF795" s="109"/>
      <c r="BG795" s="109"/>
      <c r="BH795" s="109"/>
      <c r="BI795" s="109"/>
      <c r="BJ795" s="109"/>
      <c r="BK795" s="109"/>
      <c r="BL795" s="109"/>
      <c r="BM795" s="109"/>
      <c r="BN795" s="109"/>
      <c r="BO795" s="109"/>
      <c r="BP795" s="109"/>
      <c r="BQ795" s="109"/>
      <c r="BR795" s="109"/>
      <c r="BS795" s="109"/>
      <c r="BT795" s="109"/>
      <c r="BU795" s="109"/>
      <c r="BV795" s="109"/>
      <c r="BW795" s="109"/>
      <c r="BX795" s="109"/>
      <c r="BY795" s="109"/>
      <c r="BZ795" s="109"/>
      <c r="CA795" s="109"/>
      <c r="CB795" s="109"/>
      <c r="CC795" s="109"/>
      <c r="CD795" s="109"/>
      <c r="CE795" s="109"/>
      <c r="CF795" s="109"/>
    </row>
    <row r="796" spans="1:84" s="42" customFormat="1" ht="21.75" customHeight="1" x14ac:dyDescent="0.2">
      <c r="A796" s="12"/>
      <c r="B796" s="12"/>
      <c r="C796" s="12"/>
      <c r="D796" s="12"/>
      <c r="E796" s="51" t="s">
        <v>38</v>
      </c>
      <c r="F796" s="12">
        <f>SUM(F818)</f>
        <v>0</v>
      </c>
      <c r="G796" s="12">
        <f>SUM(G818)</f>
        <v>19300</v>
      </c>
      <c r="H796" s="12">
        <f>SUM(H818)</f>
        <v>0</v>
      </c>
      <c r="I796" s="119" t="str">
        <f t="shared" si="64"/>
        <v xml:space="preserve">       </v>
      </c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  <c r="AZ796" s="109"/>
      <c r="BA796" s="109"/>
      <c r="BB796" s="109"/>
      <c r="BC796" s="109"/>
      <c r="BD796" s="109"/>
      <c r="BE796" s="109"/>
      <c r="BF796" s="109"/>
      <c r="BG796" s="109"/>
      <c r="BH796" s="109"/>
      <c r="BI796" s="109"/>
      <c r="BJ796" s="109"/>
      <c r="BK796" s="109"/>
      <c r="BL796" s="109"/>
      <c r="BM796" s="109"/>
      <c r="BN796" s="109"/>
      <c r="BO796" s="109"/>
      <c r="BP796" s="109"/>
      <c r="BQ796" s="109"/>
      <c r="BR796" s="109"/>
      <c r="BS796" s="109"/>
      <c r="BT796" s="109"/>
      <c r="BU796" s="109"/>
      <c r="BV796" s="109"/>
      <c r="BW796" s="109"/>
      <c r="BX796" s="109"/>
      <c r="BY796" s="109"/>
      <c r="BZ796" s="109"/>
      <c r="CA796" s="109"/>
      <c r="CB796" s="109"/>
      <c r="CC796" s="109"/>
      <c r="CD796" s="109"/>
      <c r="CE796" s="109"/>
      <c r="CF796" s="109"/>
    </row>
    <row r="797" spans="1:84" s="42" customFormat="1" ht="32.25" customHeight="1" x14ac:dyDescent="0.2">
      <c r="A797" s="12"/>
      <c r="B797" s="12"/>
      <c r="C797" s="12"/>
      <c r="D797" s="12"/>
      <c r="E797" s="51" t="s">
        <v>39</v>
      </c>
      <c r="F797" s="12">
        <f>SUM(F803,F806,F817)</f>
        <v>135898.1</v>
      </c>
      <c r="G797" s="12">
        <f>SUM(G803,G806,G817)</f>
        <v>150813.1</v>
      </c>
      <c r="H797" s="12">
        <f>SUM(H803,H806,H817)</f>
        <v>112962.32999999999</v>
      </c>
      <c r="I797" s="119">
        <f t="shared" si="64"/>
        <v>0.74902200140438713</v>
      </c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  <c r="AZ797" s="109"/>
      <c r="BA797" s="109"/>
      <c r="BB797" s="109"/>
      <c r="BC797" s="109"/>
      <c r="BD797" s="109"/>
      <c r="BE797" s="109"/>
      <c r="BF797" s="109"/>
      <c r="BG797" s="109"/>
      <c r="BH797" s="109"/>
      <c r="BI797" s="109"/>
      <c r="BJ797" s="109"/>
      <c r="BK797" s="109"/>
      <c r="BL797" s="109"/>
      <c r="BM797" s="109"/>
      <c r="BN797" s="109"/>
      <c r="BO797" s="109"/>
      <c r="BP797" s="109"/>
      <c r="BQ797" s="109"/>
      <c r="BR797" s="109"/>
      <c r="BS797" s="109"/>
      <c r="BT797" s="109"/>
      <c r="BU797" s="109"/>
      <c r="BV797" s="109"/>
      <c r="BW797" s="109"/>
      <c r="BX797" s="109"/>
      <c r="BY797" s="109"/>
      <c r="BZ797" s="109"/>
      <c r="CA797" s="109"/>
      <c r="CB797" s="109"/>
      <c r="CC797" s="109"/>
      <c r="CD797" s="109"/>
      <c r="CE797" s="109"/>
      <c r="CF797" s="109"/>
    </row>
    <row r="798" spans="1:84" s="42" customFormat="1" ht="36" customHeight="1" x14ac:dyDescent="0.2">
      <c r="A798" s="12"/>
      <c r="B798" s="12"/>
      <c r="C798" s="12"/>
      <c r="D798" s="12"/>
      <c r="E798" s="51" t="s">
        <v>65</v>
      </c>
      <c r="F798" s="12">
        <f>SUM(F804,F811,F819)</f>
        <v>11000</v>
      </c>
      <c r="G798" s="12">
        <f>SUM(G804,G811,G819)</f>
        <v>3815</v>
      </c>
      <c r="H798" s="12">
        <f>SUM(H804,H811,H819)</f>
        <v>3023.4</v>
      </c>
      <c r="I798" s="119">
        <f t="shared" si="64"/>
        <v>0.79250327653997377</v>
      </c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09"/>
      <c r="BE798" s="109"/>
      <c r="BF798" s="109"/>
      <c r="BG798" s="109"/>
      <c r="BH798" s="109"/>
      <c r="BI798" s="109"/>
      <c r="BJ798" s="109"/>
      <c r="BK798" s="109"/>
      <c r="BL798" s="109"/>
      <c r="BM798" s="109"/>
      <c r="BN798" s="109"/>
      <c r="BO798" s="109"/>
      <c r="BP798" s="109"/>
      <c r="BQ798" s="109"/>
      <c r="BR798" s="109"/>
      <c r="BS798" s="109"/>
      <c r="BT798" s="109"/>
      <c r="BU798" s="109"/>
      <c r="BV798" s="109"/>
      <c r="BW798" s="109"/>
      <c r="BX798" s="109"/>
      <c r="BY798" s="109"/>
      <c r="BZ798" s="109"/>
      <c r="CA798" s="109"/>
      <c r="CB798" s="109"/>
      <c r="CC798" s="109"/>
      <c r="CD798" s="109"/>
      <c r="CE798" s="109"/>
      <c r="CF798" s="109"/>
    </row>
    <row r="799" spans="1:84" s="42" customFormat="1" ht="33" customHeight="1" x14ac:dyDescent="0.2">
      <c r="A799" s="12"/>
      <c r="B799" s="12"/>
      <c r="C799" s="12"/>
      <c r="D799" s="12"/>
      <c r="E799" s="51" t="s">
        <v>40</v>
      </c>
      <c r="F799" s="12">
        <f>SUM(F816)</f>
        <v>0</v>
      </c>
      <c r="G799" s="12">
        <f>SUM(G816)</f>
        <v>97600</v>
      </c>
      <c r="H799" s="12">
        <f>SUM(H816)</f>
        <v>97600</v>
      </c>
      <c r="I799" s="119">
        <f t="shared" si="64"/>
        <v>1</v>
      </c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  <c r="AZ799" s="109"/>
      <c r="BA799" s="109"/>
      <c r="BB799" s="109"/>
      <c r="BC799" s="109"/>
      <c r="BD799" s="109"/>
      <c r="BE799" s="109"/>
      <c r="BF799" s="109"/>
      <c r="BG799" s="109"/>
      <c r="BH799" s="109"/>
      <c r="BI799" s="109"/>
      <c r="BJ799" s="109"/>
      <c r="BK799" s="109"/>
      <c r="BL799" s="109"/>
      <c r="BM799" s="109"/>
      <c r="BN799" s="109"/>
      <c r="BO799" s="109"/>
      <c r="BP799" s="109"/>
      <c r="BQ799" s="109"/>
      <c r="BR799" s="109"/>
      <c r="BS799" s="109"/>
      <c r="BT799" s="109"/>
      <c r="BU799" s="109"/>
      <c r="BV799" s="109"/>
      <c r="BW799" s="109"/>
      <c r="BX799" s="109"/>
      <c r="BY799" s="109"/>
      <c r="BZ799" s="109"/>
      <c r="CA799" s="109"/>
      <c r="CB799" s="109"/>
      <c r="CC799" s="109"/>
      <c r="CD799" s="109"/>
      <c r="CE799" s="109"/>
      <c r="CF799" s="109"/>
    </row>
    <row r="800" spans="1:84" s="43" customFormat="1" ht="19.5" customHeight="1" x14ac:dyDescent="0.2">
      <c r="A800" s="10"/>
      <c r="B800" s="10"/>
      <c r="C800" s="10"/>
      <c r="D800" s="10"/>
      <c r="E800" s="13" t="s">
        <v>69</v>
      </c>
      <c r="F800" s="123"/>
      <c r="G800" s="123"/>
      <c r="H800" s="123"/>
      <c r="I800" s="122" t="str">
        <f t="shared" si="64"/>
        <v xml:space="preserve">       </v>
      </c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1"/>
      <c r="AM800" s="111"/>
      <c r="AN800" s="111"/>
      <c r="AO800" s="111"/>
      <c r="AP800" s="111"/>
      <c r="AQ800" s="111"/>
      <c r="AR800" s="111"/>
      <c r="AS800" s="111"/>
      <c r="AT800" s="111"/>
      <c r="AU800" s="111"/>
      <c r="AV800" s="111"/>
      <c r="AW800" s="111"/>
      <c r="AX800" s="111"/>
      <c r="AY800" s="111"/>
      <c r="AZ800" s="111"/>
      <c r="BA800" s="111"/>
      <c r="BB800" s="111"/>
      <c r="BC800" s="111"/>
      <c r="BD800" s="111"/>
      <c r="BE800" s="111"/>
      <c r="BF800" s="111"/>
      <c r="BG800" s="111"/>
      <c r="BH800" s="111"/>
      <c r="BI800" s="111"/>
      <c r="BJ800" s="111"/>
      <c r="BK800" s="111"/>
      <c r="BL800" s="111"/>
      <c r="BM800" s="111"/>
      <c r="BN800" s="111"/>
      <c r="BO800" s="111"/>
      <c r="BP800" s="111"/>
      <c r="BQ800" s="111"/>
      <c r="BR800" s="111"/>
      <c r="BS800" s="111"/>
      <c r="BT800" s="111"/>
      <c r="BU800" s="111"/>
      <c r="BV800" s="111"/>
      <c r="BW800" s="111"/>
      <c r="BX800" s="111"/>
      <c r="BY800" s="111"/>
      <c r="BZ800" s="111"/>
      <c r="CA800" s="111"/>
      <c r="CB800" s="111"/>
      <c r="CC800" s="111"/>
      <c r="CD800" s="111"/>
      <c r="CE800" s="111"/>
      <c r="CF800" s="111"/>
    </row>
    <row r="801" spans="1:84" s="42" customFormat="1" ht="24.75" customHeight="1" x14ac:dyDescent="0.2">
      <c r="A801" s="32" t="s">
        <v>55</v>
      </c>
      <c r="B801" s="32" t="s">
        <v>67</v>
      </c>
      <c r="C801" s="32" t="s">
        <v>54</v>
      </c>
      <c r="D801" s="32" t="s">
        <v>41</v>
      </c>
      <c r="E801" s="33" t="s">
        <v>179</v>
      </c>
      <c r="F801" s="57">
        <f>SUM(F802)</f>
        <v>50000</v>
      </c>
      <c r="G801" s="57">
        <f>SUM(G802)</f>
        <v>46265</v>
      </c>
      <c r="H801" s="57">
        <f>SUM(H802)</f>
        <v>34698.75</v>
      </c>
      <c r="I801" s="119">
        <f t="shared" si="64"/>
        <v>0.75</v>
      </c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  <c r="AZ801" s="109"/>
      <c r="BA801" s="109"/>
      <c r="BB801" s="109"/>
      <c r="BC801" s="109"/>
      <c r="BD801" s="109"/>
      <c r="BE801" s="109"/>
      <c r="BF801" s="109"/>
      <c r="BG801" s="109"/>
      <c r="BH801" s="109"/>
      <c r="BI801" s="109"/>
      <c r="BJ801" s="109"/>
      <c r="BK801" s="109"/>
      <c r="BL801" s="109"/>
      <c r="BM801" s="109"/>
      <c r="BN801" s="109"/>
      <c r="BO801" s="109"/>
      <c r="BP801" s="109"/>
      <c r="BQ801" s="109"/>
      <c r="BR801" s="109"/>
      <c r="BS801" s="109"/>
      <c r="BT801" s="109"/>
      <c r="BU801" s="109"/>
      <c r="BV801" s="109"/>
      <c r="BW801" s="109"/>
      <c r="BX801" s="109"/>
      <c r="BY801" s="109"/>
      <c r="BZ801" s="109"/>
      <c r="CA801" s="109"/>
      <c r="CB801" s="109"/>
      <c r="CC801" s="109"/>
      <c r="CD801" s="109"/>
      <c r="CE801" s="109"/>
      <c r="CF801" s="109"/>
    </row>
    <row r="802" spans="1:84" s="42" customFormat="1" ht="24.75" customHeight="1" x14ac:dyDescent="0.2">
      <c r="A802" s="32"/>
      <c r="B802" s="32"/>
      <c r="C802" s="32"/>
      <c r="D802" s="32"/>
      <c r="E802" s="33" t="s">
        <v>306</v>
      </c>
      <c r="F802" s="57">
        <f>SUM(F803:F804)</f>
        <v>50000</v>
      </c>
      <c r="G802" s="57">
        <f>SUM(G803:G804)</f>
        <v>46265</v>
      </c>
      <c r="H802" s="57">
        <f>SUM(H803:H804)</f>
        <v>34698.75</v>
      </c>
      <c r="I802" s="119">
        <f t="shared" si="64"/>
        <v>0.75</v>
      </c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  <c r="AZ802" s="109"/>
      <c r="BA802" s="109"/>
      <c r="BB802" s="109"/>
      <c r="BC802" s="109"/>
      <c r="BD802" s="109"/>
      <c r="BE802" s="109"/>
      <c r="BF802" s="109"/>
      <c r="BG802" s="109"/>
      <c r="BH802" s="109"/>
      <c r="BI802" s="109"/>
      <c r="BJ802" s="109"/>
      <c r="BK802" s="109"/>
      <c r="BL802" s="109"/>
      <c r="BM802" s="109"/>
      <c r="BN802" s="109"/>
      <c r="BO802" s="109"/>
      <c r="BP802" s="109"/>
      <c r="BQ802" s="109"/>
      <c r="BR802" s="109"/>
      <c r="BS802" s="109"/>
      <c r="BT802" s="109"/>
      <c r="BU802" s="109"/>
      <c r="BV802" s="109"/>
      <c r="BW802" s="109"/>
      <c r="BX802" s="109"/>
      <c r="BY802" s="109"/>
      <c r="BZ802" s="109"/>
      <c r="CA802" s="109"/>
      <c r="CB802" s="109"/>
      <c r="CC802" s="109"/>
      <c r="CD802" s="109"/>
      <c r="CE802" s="109"/>
      <c r="CF802" s="109"/>
    </row>
    <row r="803" spans="1:84" s="43" customFormat="1" ht="22.5" customHeight="1" x14ac:dyDescent="0.2">
      <c r="A803" s="10"/>
      <c r="B803" s="10"/>
      <c r="C803" s="10"/>
      <c r="D803" s="10"/>
      <c r="E803" s="50" t="s">
        <v>39</v>
      </c>
      <c r="F803" s="121">
        <v>47500</v>
      </c>
      <c r="G803" s="121">
        <v>46265</v>
      </c>
      <c r="H803" s="121">
        <v>34698.75</v>
      </c>
      <c r="I803" s="122">
        <f t="shared" ref="I803:I842" si="65">IF(H803=0,"       ",H803/G803)</f>
        <v>0.75</v>
      </c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1"/>
      <c r="AM803" s="111"/>
      <c r="AN803" s="111"/>
      <c r="AO803" s="111"/>
      <c r="AP803" s="111"/>
      <c r="AQ803" s="111"/>
      <c r="AR803" s="111"/>
      <c r="AS803" s="111"/>
      <c r="AT803" s="111"/>
      <c r="AU803" s="111"/>
      <c r="AV803" s="111"/>
      <c r="AW803" s="111"/>
      <c r="AX803" s="111"/>
      <c r="AY803" s="111"/>
      <c r="AZ803" s="111"/>
      <c r="BA803" s="111"/>
      <c r="BB803" s="111"/>
      <c r="BC803" s="111"/>
      <c r="BD803" s="111"/>
      <c r="BE803" s="111"/>
      <c r="BF803" s="111"/>
      <c r="BG803" s="111"/>
      <c r="BH803" s="111"/>
      <c r="BI803" s="111"/>
      <c r="BJ803" s="111"/>
      <c r="BK803" s="111"/>
      <c r="BL803" s="111"/>
      <c r="BM803" s="111"/>
      <c r="BN803" s="111"/>
      <c r="BO803" s="111"/>
      <c r="BP803" s="111"/>
      <c r="BQ803" s="111"/>
      <c r="BR803" s="111"/>
      <c r="BS803" s="111"/>
      <c r="BT803" s="111"/>
      <c r="BU803" s="111"/>
      <c r="BV803" s="111"/>
      <c r="BW803" s="111"/>
      <c r="BX803" s="111"/>
      <c r="BY803" s="111"/>
      <c r="BZ803" s="111"/>
      <c r="CA803" s="111"/>
      <c r="CB803" s="111"/>
      <c r="CC803" s="111"/>
      <c r="CD803" s="111"/>
      <c r="CE803" s="111"/>
      <c r="CF803" s="111"/>
    </row>
    <row r="804" spans="1:84" s="43" customFormat="1" ht="38.25" customHeight="1" x14ac:dyDescent="0.2">
      <c r="A804" s="10"/>
      <c r="B804" s="10"/>
      <c r="C804" s="10"/>
      <c r="D804" s="10"/>
      <c r="E804" s="50" t="s">
        <v>65</v>
      </c>
      <c r="F804" s="121">
        <v>2500</v>
      </c>
      <c r="G804" s="121"/>
      <c r="H804" s="121"/>
      <c r="I804" s="122" t="str">
        <f t="shared" si="65"/>
        <v xml:space="preserve">       </v>
      </c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1"/>
      <c r="AM804" s="111"/>
      <c r="AN804" s="111"/>
      <c r="AO804" s="111"/>
      <c r="AP804" s="111"/>
      <c r="AQ804" s="111"/>
      <c r="AR804" s="111"/>
      <c r="AS804" s="111"/>
      <c r="AT804" s="111"/>
      <c r="AU804" s="111"/>
      <c r="AV804" s="111"/>
      <c r="AW804" s="111"/>
      <c r="AX804" s="111"/>
      <c r="AY804" s="111"/>
      <c r="AZ804" s="111"/>
      <c r="BA804" s="111"/>
      <c r="BB804" s="111"/>
      <c r="BC804" s="111"/>
      <c r="BD804" s="111"/>
      <c r="BE804" s="111"/>
      <c r="BF804" s="111"/>
      <c r="BG804" s="111"/>
      <c r="BH804" s="111"/>
      <c r="BI804" s="111"/>
      <c r="BJ804" s="111"/>
      <c r="BK804" s="111"/>
      <c r="BL804" s="111"/>
      <c r="BM804" s="111"/>
      <c r="BN804" s="111"/>
      <c r="BO804" s="111"/>
      <c r="BP804" s="111"/>
      <c r="BQ804" s="111"/>
      <c r="BR804" s="111"/>
      <c r="BS804" s="111"/>
      <c r="BT804" s="111"/>
      <c r="BU804" s="111"/>
      <c r="BV804" s="111"/>
      <c r="BW804" s="111"/>
      <c r="BX804" s="111"/>
      <c r="BY804" s="111"/>
      <c r="BZ804" s="111"/>
      <c r="CA804" s="111"/>
      <c r="CB804" s="111"/>
      <c r="CC804" s="111"/>
      <c r="CD804" s="111"/>
      <c r="CE804" s="111"/>
      <c r="CF804" s="111"/>
    </row>
    <row r="805" spans="1:84" s="42" customFormat="1" ht="35.25" customHeight="1" x14ac:dyDescent="0.2">
      <c r="A805" s="10" t="s">
        <v>63</v>
      </c>
      <c r="B805" s="10" t="s">
        <v>42</v>
      </c>
      <c r="C805" s="10" t="s">
        <v>41</v>
      </c>
      <c r="D805" s="10" t="s">
        <v>67</v>
      </c>
      <c r="E805" s="15" t="s">
        <v>106</v>
      </c>
      <c r="F805" s="12">
        <f>SUM(F806,F811)</f>
        <v>96898.1</v>
      </c>
      <c r="G805" s="12">
        <f>SUM(G806,G811)</f>
        <v>88163.1</v>
      </c>
      <c r="H805" s="12">
        <f>SUM(H806,H811)</f>
        <v>64347.43</v>
      </c>
      <c r="I805" s="119">
        <f t="shared" si="65"/>
        <v>0.72986805137296662</v>
      </c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  <c r="AZ805" s="109"/>
      <c r="BA805" s="109"/>
      <c r="BB805" s="109"/>
      <c r="BC805" s="109"/>
      <c r="BD805" s="109"/>
      <c r="BE805" s="109"/>
      <c r="BF805" s="109"/>
      <c r="BG805" s="109"/>
      <c r="BH805" s="109"/>
      <c r="BI805" s="109"/>
      <c r="BJ805" s="109"/>
      <c r="BK805" s="109"/>
      <c r="BL805" s="109"/>
      <c r="BM805" s="109"/>
      <c r="BN805" s="109"/>
      <c r="BO805" s="109"/>
      <c r="BP805" s="109"/>
      <c r="BQ805" s="109"/>
      <c r="BR805" s="109"/>
      <c r="BS805" s="109"/>
      <c r="BT805" s="109"/>
      <c r="BU805" s="109"/>
      <c r="BV805" s="109"/>
      <c r="BW805" s="109"/>
      <c r="BX805" s="109"/>
      <c r="BY805" s="109"/>
      <c r="BZ805" s="109"/>
      <c r="CA805" s="109"/>
      <c r="CB805" s="109"/>
      <c r="CC805" s="109"/>
      <c r="CD805" s="109"/>
      <c r="CE805" s="109"/>
      <c r="CF805" s="109"/>
    </row>
    <row r="806" spans="1:84" s="42" customFormat="1" ht="31.5" customHeight="1" x14ac:dyDescent="0.2">
      <c r="A806" s="12"/>
      <c r="B806" s="12"/>
      <c r="C806" s="12"/>
      <c r="D806" s="12"/>
      <c r="E806" s="51" t="s">
        <v>39</v>
      </c>
      <c r="F806" s="12">
        <f>SUM(F807:F810)</f>
        <v>88398.1</v>
      </c>
      <c r="G806" s="12">
        <f>SUM(G807:G810)</f>
        <v>87163.1</v>
      </c>
      <c r="H806" s="12">
        <f>SUM(H807:H810)</f>
        <v>63357.43</v>
      </c>
      <c r="I806" s="119">
        <f t="shared" si="65"/>
        <v>0.72688362391883721</v>
      </c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  <c r="AZ806" s="109"/>
      <c r="BA806" s="109"/>
      <c r="BB806" s="109"/>
      <c r="BC806" s="109"/>
      <c r="BD806" s="109"/>
      <c r="BE806" s="109"/>
      <c r="BF806" s="109"/>
      <c r="BG806" s="109"/>
      <c r="BH806" s="109"/>
      <c r="BI806" s="109"/>
      <c r="BJ806" s="109"/>
      <c r="BK806" s="109"/>
      <c r="BL806" s="109"/>
      <c r="BM806" s="109"/>
      <c r="BN806" s="109"/>
      <c r="BO806" s="109"/>
      <c r="BP806" s="109"/>
      <c r="BQ806" s="109"/>
      <c r="BR806" s="109"/>
      <c r="BS806" s="109"/>
      <c r="BT806" s="109"/>
      <c r="BU806" s="109"/>
      <c r="BV806" s="109"/>
      <c r="BW806" s="109"/>
      <c r="BX806" s="109"/>
      <c r="BY806" s="109"/>
      <c r="BZ806" s="109"/>
      <c r="CA806" s="109"/>
      <c r="CB806" s="109"/>
      <c r="CC806" s="109"/>
      <c r="CD806" s="109"/>
      <c r="CE806" s="109"/>
      <c r="CF806" s="109"/>
    </row>
    <row r="807" spans="1:84" s="42" customFormat="1" ht="34.5" customHeight="1" x14ac:dyDescent="0.2">
      <c r="A807" s="12"/>
      <c r="B807" s="12"/>
      <c r="C807" s="12"/>
      <c r="D807" s="12"/>
      <c r="E807" s="38" t="s">
        <v>308</v>
      </c>
      <c r="F807" s="120">
        <v>7335.1</v>
      </c>
      <c r="G807" s="120">
        <v>7335.1</v>
      </c>
      <c r="H807" s="120">
        <v>5668</v>
      </c>
      <c r="I807" s="122">
        <f t="shared" si="65"/>
        <v>0.77272293492931243</v>
      </c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  <c r="AZ807" s="109"/>
      <c r="BA807" s="109"/>
      <c r="BB807" s="109"/>
      <c r="BC807" s="109"/>
      <c r="BD807" s="109"/>
      <c r="BE807" s="109"/>
      <c r="BF807" s="109"/>
      <c r="BG807" s="109"/>
      <c r="BH807" s="109"/>
      <c r="BI807" s="109"/>
      <c r="BJ807" s="109"/>
      <c r="BK807" s="109"/>
      <c r="BL807" s="109"/>
      <c r="BM807" s="109"/>
      <c r="BN807" s="109"/>
      <c r="BO807" s="109"/>
      <c r="BP807" s="109"/>
      <c r="BQ807" s="109"/>
      <c r="BR807" s="109"/>
      <c r="BS807" s="109"/>
      <c r="BT807" s="109"/>
      <c r="BU807" s="109"/>
      <c r="BV807" s="109"/>
      <c r="BW807" s="109"/>
      <c r="BX807" s="109"/>
      <c r="BY807" s="109"/>
      <c r="BZ807" s="109"/>
      <c r="CA807" s="109"/>
      <c r="CB807" s="109"/>
      <c r="CC807" s="109"/>
      <c r="CD807" s="109"/>
      <c r="CE807" s="109"/>
      <c r="CF807" s="109"/>
    </row>
    <row r="808" spans="1:84" s="42" customFormat="1" ht="31.5" customHeight="1" x14ac:dyDescent="0.2">
      <c r="A808" s="12"/>
      <c r="B808" s="12"/>
      <c r="C808" s="12"/>
      <c r="D808" s="12"/>
      <c r="E808" s="38" t="s">
        <v>309</v>
      </c>
      <c r="F808" s="120">
        <v>14563</v>
      </c>
      <c r="G808" s="120">
        <v>14563</v>
      </c>
      <c r="H808" s="120">
        <v>10905.43</v>
      </c>
      <c r="I808" s="122">
        <f t="shared" si="65"/>
        <v>0.74884501819680016</v>
      </c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  <c r="AZ808" s="109"/>
      <c r="BA808" s="109"/>
      <c r="BB808" s="109"/>
      <c r="BC808" s="109"/>
      <c r="BD808" s="109"/>
      <c r="BE808" s="109"/>
      <c r="BF808" s="109"/>
      <c r="BG808" s="109"/>
      <c r="BH808" s="109"/>
      <c r="BI808" s="109"/>
      <c r="BJ808" s="109"/>
      <c r="BK808" s="109"/>
      <c r="BL808" s="109"/>
      <c r="BM808" s="109"/>
      <c r="BN808" s="109"/>
      <c r="BO808" s="109"/>
      <c r="BP808" s="109"/>
      <c r="BQ808" s="109"/>
      <c r="BR808" s="109"/>
      <c r="BS808" s="109"/>
      <c r="BT808" s="109"/>
      <c r="BU808" s="109"/>
      <c r="BV808" s="109"/>
      <c r="BW808" s="109"/>
      <c r="BX808" s="109"/>
      <c r="BY808" s="109"/>
      <c r="BZ808" s="109"/>
      <c r="CA808" s="109"/>
      <c r="CB808" s="109"/>
      <c r="CC808" s="109"/>
      <c r="CD808" s="109"/>
      <c r="CE808" s="109"/>
      <c r="CF808" s="109"/>
    </row>
    <row r="809" spans="1:84" s="42" customFormat="1" ht="31.5" customHeight="1" x14ac:dyDescent="0.2">
      <c r="A809" s="12"/>
      <c r="B809" s="12"/>
      <c r="C809" s="12"/>
      <c r="D809" s="12"/>
      <c r="E809" s="38" t="s">
        <v>310</v>
      </c>
      <c r="F809" s="120">
        <v>47500</v>
      </c>
      <c r="G809" s="120">
        <v>46265</v>
      </c>
      <c r="H809" s="120">
        <v>32600</v>
      </c>
      <c r="I809" s="122">
        <f t="shared" si="65"/>
        <v>0.70463633416189342</v>
      </c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AY809" s="109"/>
      <c r="AZ809" s="109"/>
      <c r="BA809" s="109"/>
      <c r="BB809" s="109"/>
      <c r="BC809" s="109"/>
      <c r="BD809" s="109"/>
      <c r="BE809" s="109"/>
      <c r="BF809" s="109"/>
      <c r="BG809" s="109"/>
      <c r="BH809" s="109"/>
      <c r="BI809" s="109"/>
      <c r="BJ809" s="109"/>
      <c r="BK809" s="109"/>
      <c r="BL809" s="109"/>
      <c r="BM809" s="109"/>
      <c r="BN809" s="109"/>
      <c r="BO809" s="109"/>
      <c r="BP809" s="109"/>
      <c r="BQ809" s="109"/>
      <c r="BR809" s="109"/>
      <c r="BS809" s="109"/>
      <c r="BT809" s="109"/>
      <c r="BU809" s="109"/>
      <c r="BV809" s="109"/>
      <c r="BW809" s="109"/>
      <c r="BX809" s="109"/>
      <c r="BY809" s="109"/>
      <c r="BZ809" s="109"/>
      <c r="CA809" s="109"/>
      <c r="CB809" s="109"/>
      <c r="CC809" s="109"/>
      <c r="CD809" s="109"/>
      <c r="CE809" s="109"/>
      <c r="CF809" s="109"/>
    </row>
    <row r="810" spans="1:84" s="42" customFormat="1" ht="31.5" customHeight="1" x14ac:dyDescent="0.2">
      <c r="A810" s="12"/>
      <c r="B810" s="12"/>
      <c r="C810" s="12"/>
      <c r="D810" s="12"/>
      <c r="E810" s="38" t="s">
        <v>311</v>
      </c>
      <c r="F810" s="120">
        <v>19000</v>
      </c>
      <c r="G810" s="120">
        <v>19000</v>
      </c>
      <c r="H810" s="120">
        <v>14184</v>
      </c>
      <c r="I810" s="122">
        <f t="shared" si="65"/>
        <v>0.7465263157894737</v>
      </c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  <c r="AZ810" s="109"/>
      <c r="BA810" s="109"/>
      <c r="BB810" s="109"/>
      <c r="BC810" s="109"/>
      <c r="BD810" s="109"/>
      <c r="BE810" s="109"/>
      <c r="BF810" s="109"/>
      <c r="BG810" s="109"/>
      <c r="BH810" s="109"/>
      <c r="BI810" s="109"/>
      <c r="BJ810" s="109"/>
      <c r="BK810" s="109"/>
      <c r="BL810" s="109"/>
      <c r="BM810" s="109"/>
      <c r="BN810" s="109"/>
      <c r="BO810" s="109"/>
      <c r="BP810" s="109"/>
      <c r="BQ810" s="109"/>
      <c r="BR810" s="109"/>
      <c r="BS810" s="109"/>
      <c r="BT810" s="109"/>
      <c r="BU810" s="109"/>
      <c r="BV810" s="109"/>
      <c r="BW810" s="109"/>
      <c r="BX810" s="109"/>
      <c r="BY810" s="109"/>
      <c r="BZ810" s="109"/>
      <c r="CA810" s="109"/>
      <c r="CB810" s="109"/>
      <c r="CC810" s="109"/>
      <c r="CD810" s="109"/>
      <c r="CE810" s="109"/>
      <c r="CF810" s="109"/>
    </row>
    <row r="811" spans="1:84" s="42" customFormat="1" ht="36.75" customHeight="1" x14ac:dyDescent="0.2">
      <c r="A811" s="12"/>
      <c r="B811" s="12"/>
      <c r="C811" s="12"/>
      <c r="D811" s="12"/>
      <c r="E811" s="51" t="s">
        <v>65</v>
      </c>
      <c r="F811" s="12">
        <f>SUM(F812:F814)</f>
        <v>8500</v>
      </c>
      <c r="G811" s="12">
        <f>SUM(G812:G814)</f>
        <v>1000</v>
      </c>
      <c r="H811" s="12">
        <f>SUM(H812:H814)</f>
        <v>990</v>
      </c>
      <c r="I811" s="119">
        <f t="shared" si="65"/>
        <v>0.99</v>
      </c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09"/>
      <c r="BE811" s="109"/>
      <c r="BF811" s="109"/>
      <c r="BG811" s="109"/>
      <c r="BH811" s="109"/>
      <c r="BI811" s="109"/>
      <c r="BJ811" s="109"/>
      <c r="BK811" s="109"/>
      <c r="BL811" s="109"/>
      <c r="BM811" s="109"/>
      <c r="BN811" s="109"/>
      <c r="BO811" s="109"/>
      <c r="BP811" s="109"/>
      <c r="BQ811" s="109"/>
      <c r="BR811" s="109"/>
      <c r="BS811" s="109"/>
      <c r="BT811" s="109"/>
      <c r="BU811" s="109"/>
      <c r="BV811" s="109"/>
      <c r="BW811" s="109"/>
      <c r="BX811" s="109"/>
      <c r="BY811" s="109"/>
      <c r="BZ811" s="109"/>
      <c r="CA811" s="109"/>
      <c r="CB811" s="109"/>
      <c r="CC811" s="109"/>
      <c r="CD811" s="109"/>
      <c r="CE811" s="109"/>
      <c r="CF811" s="109"/>
    </row>
    <row r="812" spans="1:84" s="42" customFormat="1" ht="66.75" customHeight="1" x14ac:dyDescent="0.2">
      <c r="A812" s="12"/>
      <c r="B812" s="12"/>
      <c r="C812" s="12"/>
      <c r="D812" s="12"/>
      <c r="E812" s="38" t="s">
        <v>307</v>
      </c>
      <c r="F812" s="120">
        <v>5000</v>
      </c>
      <c r="G812" s="120"/>
      <c r="H812" s="120"/>
      <c r="I812" s="122" t="str">
        <f t="shared" si="65"/>
        <v xml:space="preserve">       </v>
      </c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  <c r="AZ812" s="109"/>
      <c r="BA812" s="109"/>
      <c r="BB812" s="109"/>
      <c r="BC812" s="109"/>
      <c r="BD812" s="109"/>
      <c r="BE812" s="109"/>
      <c r="BF812" s="109"/>
      <c r="BG812" s="109"/>
      <c r="BH812" s="109"/>
      <c r="BI812" s="109"/>
      <c r="BJ812" s="109"/>
      <c r="BK812" s="109"/>
      <c r="BL812" s="109"/>
      <c r="BM812" s="109"/>
      <c r="BN812" s="109"/>
      <c r="BO812" s="109"/>
      <c r="BP812" s="109"/>
      <c r="BQ812" s="109"/>
      <c r="BR812" s="109"/>
      <c r="BS812" s="109"/>
      <c r="BT812" s="109"/>
      <c r="BU812" s="109"/>
      <c r="BV812" s="109"/>
      <c r="BW812" s="109"/>
      <c r="BX812" s="109"/>
      <c r="BY812" s="109"/>
      <c r="BZ812" s="109"/>
      <c r="CA812" s="109"/>
      <c r="CB812" s="109"/>
      <c r="CC812" s="109"/>
      <c r="CD812" s="109"/>
      <c r="CE812" s="109"/>
      <c r="CF812" s="109"/>
    </row>
    <row r="813" spans="1:84" s="42" customFormat="1" ht="32.25" customHeight="1" x14ac:dyDescent="0.2">
      <c r="A813" s="12"/>
      <c r="B813" s="12"/>
      <c r="C813" s="12"/>
      <c r="D813" s="12"/>
      <c r="E813" s="38" t="s">
        <v>310</v>
      </c>
      <c r="F813" s="120">
        <v>2500</v>
      </c>
      <c r="G813" s="120"/>
      <c r="H813" s="120"/>
      <c r="I813" s="122" t="str">
        <f t="shared" si="65"/>
        <v xml:space="preserve">       </v>
      </c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  <c r="AZ813" s="109"/>
      <c r="BA813" s="109"/>
      <c r="BB813" s="109"/>
      <c r="BC813" s="109"/>
      <c r="BD813" s="109"/>
      <c r="BE813" s="109"/>
      <c r="BF813" s="109"/>
      <c r="BG813" s="109"/>
      <c r="BH813" s="109"/>
      <c r="BI813" s="109"/>
      <c r="BJ813" s="109"/>
      <c r="BK813" s="109"/>
      <c r="BL813" s="109"/>
      <c r="BM813" s="109"/>
      <c r="BN813" s="109"/>
      <c r="BO813" s="109"/>
      <c r="BP813" s="109"/>
      <c r="BQ813" s="109"/>
      <c r="BR813" s="109"/>
      <c r="BS813" s="109"/>
      <c r="BT813" s="109"/>
      <c r="BU813" s="109"/>
      <c r="BV813" s="109"/>
      <c r="BW813" s="109"/>
      <c r="BX813" s="109"/>
      <c r="BY813" s="109"/>
      <c r="BZ813" s="109"/>
      <c r="CA813" s="109"/>
      <c r="CB813" s="109"/>
      <c r="CC813" s="109"/>
      <c r="CD813" s="109"/>
      <c r="CE813" s="109"/>
      <c r="CF813" s="109"/>
    </row>
    <row r="814" spans="1:84" s="42" customFormat="1" ht="32.25" customHeight="1" x14ac:dyDescent="0.2">
      <c r="A814" s="12"/>
      <c r="B814" s="12"/>
      <c r="C814" s="12"/>
      <c r="D814" s="12"/>
      <c r="E814" s="38" t="s">
        <v>311</v>
      </c>
      <c r="F814" s="120">
        <v>1000</v>
      </c>
      <c r="G814" s="120">
        <v>1000</v>
      </c>
      <c r="H814" s="120">
        <v>990</v>
      </c>
      <c r="I814" s="122">
        <f t="shared" si="65"/>
        <v>0.99</v>
      </c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  <c r="AZ814" s="109"/>
      <c r="BA814" s="109"/>
      <c r="BB814" s="109"/>
      <c r="BC814" s="109"/>
      <c r="BD814" s="109"/>
      <c r="BE814" s="109"/>
      <c r="BF814" s="109"/>
      <c r="BG814" s="109"/>
      <c r="BH814" s="109"/>
      <c r="BI814" s="109"/>
      <c r="BJ814" s="109"/>
      <c r="BK814" s="109"/>
      <c r="BL814" s="109"/>
      <c r="BM814" s="109"/>
      <c r="BN814" s="109"/>
      <c r="BO814" s="109"/>
      <c r="BP814" s="109"/>
      <c r="BQ814" s="109"/>
      <c r="BR814" s="109"/>
      <c r="BS814" s="109"/>
      <c r="BT814" s="109"/>
      <c r="BU814" s="109"/>
      <c r="BV814" s="109"/>
      <c r="BW814" s="109"/>
      <c r="BX814" s="109"/>
      <c r="BY814" s="109"/>
      <c r="BZ814" s="109"/>
      <c r="CA814" s="109"/>
      <c r="CB814" s="109"/>
      <c r="CC814" s="109"/>
      <c r="CD814" s="109"/>
      <c r="CE814" s="109"/>
      <c r="CF814" s="109"/>
    </row>
    <row r="815" spans="1:84" s="42" customFormat="1" ht="20.25" customHeight="1" x14ac:dyDescent="0.2">
      <c r="A815" s="10" t="s">
        <v>46</v>
      </c>
      <c r="B815" s="10" t="s">
        <v>41</v>
      </c>
      <c r="C815" s="10" t="s">
        <v>41</v>
      </c>
      <c r="D815" s="10" t="s">
        <v>41</v>
      </c>
      <c r="E815" s="14" t="s">
        <v>47</v>
      </c>
      <c r="F815" s="12">
        <f>SUM(F816:F819)</f>
        <v>0</v>
      </c>
      <c r="G815" s="12">
        <f>SUM(G816:G819)</f>
        <v>137100</v>
      </c>
      <c r="H815" s="12">
        <f>SUM(H816:H819)</f>
        <v>114539.54999999999</v>
      </c>
      <c r="I815" s="119">
        <f t="shared" si="65"/>
        <v>0.83544529540481394</v>
      </c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  <c r="AZ815" s="109"/>
      <c r="BA815" s="109"/>
      <c r="BB815" s="109"/>
      <c r="BC815" s="109"/>
      <c r="BD815" s="109"/>
      <c r="BE815" s="109"/>
      <c r="BF815" s="109"/>
      <c r="BG815" s="109"/>
      <c r="BH815" s="109"/>
      <c r="BI815" s="109"/>
      <c r="BJ815" s="109"/>
      <c r="BK815" s="109"/>
      <c r="BL815" s="109"/>
      <c r="BM815" s="109"/>
      <c r="BN815" s="109"/>
      <c r="BO815" s="109"/>
      <c r="BP815" s="109"/>
      <c r="BQ815" s="109"/>
      <c r="BR815" s="109"/>
      <c r="BS815" s="109"/>
      <c r="BT815" s="109"/>
      <c r="BU815" s="109"/>
      <c r="BV815" s="109"/>
      <c r="BW815" s="109"/>
      <c r="BX815" s="109"/>
      <c r="BY815" s="109"/>
      <c r="BZ815" s="109"/>
      <c r="CA815" s="109"/>
      <c r="CB815" s="109"/>
      <c r="CC815" s="109"/>
      <c r="CD815" s="109"/>
      <c r="CE815" s="109"/>
      <c r="CF815" s="109"/>
    </row>
    <row r="816" spans="1:84" s="42" customFormat="1" ht="25.5" customHeight="1" x14ac:dyDescent="0.2">
      <c r="A816" s="10"/>
      <c r="B816" s="10"/>
      <c r="C816" s="10"/>
      <c r="D816" s="10"/>
      <c r="E816" s="50" t="s">
        <v>40</v>
      </c>
      <c r="F816" s="12"/>
      <c r="G816" s="121">
        <v>97600</v>
      </c>
      <c r="H816" s="121">
        <v>97600</v>
      </c>
      <c r="I816" s="122">
        <f t="shared" si="65"/>
        <v>1</v>
      </c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  <c r="AZ816" s="109"/>
      <c r="BA816" s="109"/>
      <c r="BB816" s="109"/>
      <c r="BC816" s="109"/>
      <c r="BD816" s="109"/>
      <c r="BE816" s="109"/>
      <c r="BF816" s="109"/>
      <c r="BG816" s="109"/>
      <c r="BH816" s="109"/>
      <c r="BI816" s="109"/>
      <c r="BJ816" s="109"/>
      <c r="BK816" s="109"/>
      <c r="BL816" s="109"/>
      <c r="BM816" s="109"/>
      <c r="BN816" s="109"/>
      <c r="BO816" s="109"/>
      <c r="BP816" s="109"/>
      <c r="BQ816" s="109"/>
      <c r="BR816" s="109"/>
      <c r="BS816" s="109"/>
      <c r="BT816" s="109"/>
      <c r="BU816" s="109"/>
      <c r="BV816" s="109"/>
      <c r="BW816" s="109"/>
      <c r="BX816" s="109"/>
      <c r="BY816" s="109"/>
      <c r="BZ816" s="109"/>
      <c r="CA816" s="109"/>
      <c r="CB816" s="109"/>
      <c r="CC816" s="109"/>
      <c r="CD816" s="109"/>
      <c r="CE816" s="109"/>
      <c r="CF816" s="109"/>
    </row>
    <row r="817" spans="1:84" s="42" customFormat="1" ht="26.25" customHeight="1" x14ac:dyDescent="0.2">
      <c r="A817" s="10"/>
      <c r="B817" s="10"/>
      <c r="C817" s="10"/>
      <c r="D817" s="10"/>
      <c r="E817" s="50" t="s">
        <v>39</v>
      </c>
      <c r="F817" s="120"/>
      <c r="G817" s="121">
        <v>17385</v>
      </c>
      <c r="H817" s="121">
        <v>14906.15</v>
      </c>
      <c r="I817" s="122">
        <f t="shared" si="65"/>
        <v>0.85741443773367843</v>
      </c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  <c r="AZ817" s="109"/>
      <c r="BA817" s="109"/>
      <c r="BB817" s="109"/>
      <c r="BC817" s="109"/>
      <c r="BD817" s="109"/>
      <c r="BE817" s="109"/>
      <c r="BF817" s="109"/>
      <c r="BG817" s="109"/>
      <c r="BH817" s="109"/>
      <c r="BI817" s="109"/>
      <c r="BJ817" s="109"/>
      <c r="BK817" s="109"/>
      <c r="BL817" s="109"/>
      <c r="BM817" s="109"/>
      <c r="BN817" s="109"/>
      <c r="BO817" s="109"/>
      <c r="BP817" s="109"/>
      <c r="BQ817" s="109"/>
      <c r="BR817" s="109"/>
      <c r="BS817" s="109"/>
      <c r="BT817" s="109"/>
      <c r="BU817" s="109"/>
      <c r="BV817" s="109"/>
      <c r="BW817" s="109"/>
      <c r="BX817" s="109"/>
      <c r="BY817" s="109"/>
      <c r="BZ817" s="109"/>
      <c r="CA817" s="109"/>
      <c r="CB817" s="109"/>
      <c r="CC817" s="109"/>
      <c r="CD817" s="109"/>
      <c r="CE817" s="109"/>
      <c r="CF817" s="109"/>
    </row>
    <row r="818" spans="1:84" s="42" customFormat="1" ht="21.75" customHeight="1" x14ac:dyDescent="0.2">
      <c r="A818" s="10"/>
      <c r="B818" s="10"/>
      <c r="C818" s="10"/>
      <c r="D818" s="10"/>
      <c r="E818" s="50" t="s">
        <v>38</v>
      </c>
      <c r="F818" s="120"/>
      <c r="G818" s="121">
        <v>19300</v>
      </c>
      <c r="H818" s="121"/>
      <c r="I818" s="122" t="str">
        <f t="shared" si="65"/>
        <v xml:space="preserve">       </v>
      </c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  <c r="AZ818" s="109"/>
      <c r="BA818" s="109"/>
      <c r="BB818" s="109"/>
      <c r="BC818" s="109"/>
      <c r="BD818" s="109"/>
      <c r="BE818" s="109"/>
      <c r="BF818" s="109"/>
      <c r="BG818" s="109"/>
      <c r="BH818" s="109"/>
      <c r="BI818" s="109"/>
      <c r="BJ818" s="109"/>
      <c r="BK818" s="109"/>
      <c r="BL818" s="109"/>
      <c r="BM818" s="109"/>
      <c r="BN818" s="109"/>
      <c r="BO818" s="109"/>
      <c r="BP818" s="109"/>
      <c r="BQ818" s="109"/>
      <c r="BR818" s="109"/>
      <c r="BS818" s="109"/>
      <c r="BT818" s="109"/>
      <c r="BU818" s="109"/>
      <c r="BV818" s="109"/>
      <c r="BW818" s="109"/>
      <c r="BX818" s="109"/>
      <c r="BY818" s="109"/>
      <c r="BZ818" s="109"/>
      <c r="CA818" s="109"/>
      <c r="CB818" s="109"/>
      <c r="CC818" s="109"/>
      <c r="CD818" s="109"/>
      <c r="CE818" s="109"/>
      <c r="CF818" s="109"/>
    </row>
    <row r="819" spans="1:84" s="42" customFormat="1" ht="38.25" customHeight="1" x14ac:dyDescent="0.2">
      <c r="A819" s="10"/>
      <c r="B819" s="10"/>
      <c r="C819" s="10"/>
      <c r="D819" s="10"/>
      <c r="E819" s="50" t="s">
        <v>65</v>
      </c>
      <c r="F819" s="120"/>
      <c r="G819" s="121">
        <v>2815</v>
      </c>
      <c r="H819" s="121">
        <v>2033.4</v>
      </c>
      <c r="I819" s="122">
        <f t="shared" si="65"/>
        <v>0.72234458259325052</v>
      </c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09"/>
      <c r="BE819" s="109"/>
      <c r="BF819" s="109"/>
      <c r="BG819" s="109"/>
      <c r="BH819" s="109"/>
      <c r="BI819" s="109"/>
      <c r="BJ819" s="109"/>
      <c r="BK819" s="109"/>
      <c r="BL819" s="109"/>
      <c r="BM819" s="109"/>
      <c r="BN819" s="109"/>
      <c r="BO819" s="109"/>
      <c r="BP819" s="109"/>
      <c r="BQ819" s="109"/>
      <c r="BR819" s="109"/>
      <c r="BS819" s="109"/>
      <c r="BT819" s="109"/>
      <c r="BU819" s="109"/>
      <c r="BV819" s="109"/>
      <c r="BW819" s="109"/>
      <c r="BX819" s="109"/>
      <c r="BY819" s="109"/>
      <c r="BZ819" s="109"/>
      <c r="CA819" s="109"/>
      <c r="CB819" s="109"/>
      <c r="CC819" s="109"/>
      <c r="CD819" s="109"/>
      <c r="CE819" s="109"/>
      <c r="CF819" s="109"/>
    </row>
    <row r="820" spans="1:84" s="67" customFormat="1" ht="27" customHeight="1" x14ac:dyDescent="0.2">
      <c r="A820" s="65"/>
      <c r="B820" s="65"/>
      <c r="C820" s="65"/>
      <c r="D820" s="65"/>
      <c r="E820" s="66" t="s">
        <v>109</v>
      </c>
      <c r="F820" s="65">
        <f>SUM(F824,F828,F832)</f>
        <v>208000</v>
      </c>
      <c r="G820" s="65">
        <f>SUM(G824,G828,G832)</f>
        <v>300239</v>
      </c>
      <c r="H820" s="65">
        <f>SUM(H824,H828,H832)</f>
        <v>257880.12</v>
      </c>
      <c r="I820" s="118">
        <f t="shared" si="65"/>
        <v>0.85891613014964741</v>
      </c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09"/>
      <c r="BE820" s="109"/>
      <c r="BF820" s="109"/>
      <c r="BG820" s="109"/>
      <c r="BH820" s="109"/>
      <c r="BI820" s="109"/>
      <c r="BJ820" s="109"/>
      <c r="BK820" s="109"/>
      <c r="BL820" s="109"/>
      <c r="BM820" s="109"/>
      <c r="BN820" s="109"/>
      <c r="BO820" s="109"/>
      <c r="BP820" s="109"/>
      <c r="BQ820" s="109"/>
      <c r="BR820" s="109"/>
      <c r="BS820" s="109"/>
      <c r="BT820" s="109"/>
      <c r="BU820" s="109"/>
      <c r="BV820" s="109"/>
      <c r="BW820" s="109"/>
      <c r="BX820" s="109"/>
      <c r="BY820" s="109"/>
      <c r="BZ820" s="109"/>
      <c r="CA820" s="109"/>
      <c r="CB820" s="109"/>
      <c r="CC820" s="109"/>
      <c r="CD820" s="109"/>
      <c r="CE820" s="109"/>
      <c r="CF820" s="109"/>
    </row>
    <row r="821" spans="1:84" s="42" customFormat="1" ht="37.5" customHeight="1" x14ac:dyDescent="0.2">
      <c r="A821" s="12"/>
      <c r="B821" s="12"/>
      <c r="C821" s="12"/>
      <c r="D821" s="12"/>
      <c r="E821" s="51" t="s">
        <v>39</v>
      </c>
      <c r="F821" s="12">
        <f>SUM(F826,F829,F833)</f>
        <v>200000</v>
      </c>
      <c r="G821" s="12">
        <f>SUM(G826,G829,G833)</f>
        <v>298569</v>
      </c>
      <c r="H821" s="12">
        <f>SUM(H826,H829,H833)</f>
        <v>256213.12</v>
      </c>
      <c r="I821" s="119">
        <f t="shared" si="65"/>
        <v>0.85813704704775107</v>
      </c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09"/>
      <c r="BE821" s="109"/>
      <c r="BF821" s="109"/>
      <c r="BG821" s="109"/>
      <c r="BH821" s="109"/>
      <c r="BI821" s="109"/>
      <c r="BJ821" s="109"/>
      <c r="BK821" s="109"/>
      <c r="BL821" s="109"/>
      <c r="BM821" s="109"/>
      <c r="BN821" s="109"/>
      <c r="BO821" s="109"/>
      <c r="BP821" s="109"/>
      <c r="BQ821" s="109"/>
      <c r="BR821" s="109"/>
      <c r="BS821" s="109"/>
      <c r="BT821" s="109"/>
      <c r="BU821" s="109"/>
      <c r="BV821" s="109"/>
      <c r="BW821" s="109"/>
      <c r="BX821" s="109"/>
      <c r="BY821" s="109"/>
      <c r="BZ821" s="109"/>
      <c r="CA821" s="109"/>
      <c r="CB821" s="109"/>
      <c r="CC821" s="109"/>
      <c r="CD821" s="109"/>
      <c r="CE821" s="109"/>
      <c r="CF821" s="109"/>
    </row>
    <row r="822" spans="1:84" s="42" customFormat="1" ht="36.75" customHeight="1" x14ac:dyDescent="0.2">
      <c r="A822" s="10"/>
      <c r="B822" s="10"/>
      <c r="C822" s="10"/>
      <c r="D822" s="10"/>
      <c r="E822" s="51" t="s">
        <v>65</v>
      </c>
      <c r="F822" s="12">
        <f>SUM(F827,F834)</f>
        <v>8000</v>
      </c>
      <c r="G822" s="12">
        <f>SUM(G827,G834)</f>
        <v>1670</v>
      </c>
      <c r="H822" s="12">
        <f>SUM(H827,H834)</f>
        <v>1667</v>
      </c>
      <c r="I822" s="119">
        <f t="shared" si="65"/>
        <v>0.99820359281437121</v>
      </c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  <c r="AV822" s="109"/>
      <c r="AW822" s="109"/>
      <c r="AX822" s="109"/>
      <c r="AY822" s="109"/>
      <c r="AZ822" s="109"/>
      <c r="BA822" s="109"/>
      <c r="BB822" s="109"/>
      <c r="BC822" s="109"/>
      <c r="BD822" s="109"/>
      <c r="BE822" s="109"/>
      <c r="BF822" s="109"/>
      <c r="BG822" s="109"/>
      <c r="BH822" s="109"/>
      <c r="BI822" s="109"/>
      <c r="BJ822" s="109"/>
      <c r="BK822" s="109"/>
      <c r="BL822" s="109"/>
      <c r="BM822" s="109"/>
      <c r="BN822" s="109"/>
      <c r="BO822" s="109"/>
      <c r="BP822" s="109"/>
      <c r="BQ822" s="109"/>
      <c r="BR822" s="109"/>
      <c r="BS822" s="109"/>
      <c r="BT822" s="109"/>
      <c r="BU822" s="109"/>
      <c r="BV822" s="109"/>
      <c r="BW822" s="109"/>
      <c r="BX822" s="109"/>
      <c r="BY822" s="109"/>
      <c r="BZ822" s="109"/>
      <c r="CA822" s="109"/>
      <c r="CB822" s="109"/>
      <c r="CC822" s="109"/>
      <c r="CD822" s="109"/>
      <c r="CE822" s="109"/>
      <c r="CF822" s="109"/>
    </row>
    <row r="823" spans="1:84" s="42" customFormat="1" x14ac:dyDescent="0.2">
      <c r="A823" s="10"/>
      <c r="B823" s="10"/>
      <c r="C823" s="10"/>
      <c r="D823" s="10"/>
      <c r="E823" s="13" t="s">
        <v>69</v>
      </c>
      <c r="F823" s="120"/>
      <c r="G823" s="120"/>
      <c r="H823" s="120"/>
      <c r="I823" s="122" t="str">
        <f t="shared" si="65"/>
        <v xml:space="preserve">       </v>
      </c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  <c r="AZ823" s="109"/>
      <c r="BA823" s="109"/>
      <c r="BB823" s="109"/>
      <c r="BC823" s="109"/>
      <c r="BD823" s="109"/>
      <c r="BE823" s="109"/>
      <c r="BF823" s="109"/>
      <c r="BG823" s="109"/>
      <c r="BH823" s="109"/>
      <c r="BI823" s="109"/>
      <c r="BJ823" s="109"/>
      <c r="BK823" s="109"/>
      <c r="BL823" s="109"/>
      <c r="BM823" s="109"/>
      <c r="BN823" s="109"/>
      <c r="BO823" s="109"/>
      <c r="BP823" s="109"/>
      <c r="BQ823" s="109"/>
      <c r="BR823" s="109"/>
      <c r="BS823" s="109"/>
      <c r="BT823" s="109"/>
      <c r="BU823" s="109"/>
      <c r="BV823" s="109"/>
      <c r="BW823" s="109"/>
      <c r="BX823" s="109"/>
      <c r="BY823" s="109"/>
      <c r="BZ823" s="109"/>
      <c r="CA823" s="109"/>
      <c r="CB823" s="109"/>
      <c r="CC823" s="109"/>
      <c r="CD823" s="109"/>
      <c r="CE823" s="109"/>
      <c r="CF823" s="109"/>
    </row>
    <row r="824" spans="1:84" s="42" customFormat="1" ht="23.25" customHeight="1" x14ac:dyDescent="0.2">
      <c r="A824" s="32" t="s">
        <v>55</v>
      </c>
      <c r="B824" s="32" t="s">
        <v>67</v>
      </c>
      <c r="C824" s="32" t="s">
        <v>54</v>
      </c>
      <c r="D824" s="32" t="s">
        <v>41</v>
      </c>
      <c r="E824" s="33" t="s">
        <v>179</v>
      </c>
      <c r="F824" s="57">
        <f>SUM(F825)</f>
        <v>50000</v>
      </c>
      <c r="G824" s="57">
        <f>SUM(G825)</f>
        <v>40910</v>
      </c>
      <c r="H824" s="57">
        <f>SUM(H825)</f>
        <v>40910</v>
      </c>
      <c r="I824" s="119">
        <f t="shared" si="65"/>
        <v>1</v>
      </c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  <c r="AZ824" s="109"/>
      <c r="BA824" s="109"/>
      <c r="BB824" s="109"/>
      <c r="BC824" s="109"/>
      <c r="BD824" s="109"/>
      <c r="BE824" s="109"/>
      <c r="BF824" s="109"/>
      <c r="BG824" s="109"/>
      <c r="BH824" s="109"/>
      <c r="BI824" s="109"/>
      <c r="BJ824" s="109"/>
      <c r="BK824" s="109"/>
      <c r="BL824" s="109"/>
      <c r="BM824" s="109"/>
      <c r="BN824" s="109"/>
      <c r="BO824" s="109"/>
      <c r="BP824" s="109"/>
      <c r="BQ824" s="109"/>
      <c r="BR824" s="109"/>
      <c r="BS824" s="109"/>
      <c r="BT824" s="109"/>
      <c r="BU824" s="109"/>
      <c r="BV824" s="109"/>
      <c r="BW824" s="109"/>
      <c r="BX824" s="109"/>
      <c r="BY824" s="109"/>
      <c r="BZ824" s="109"/>
      <c r="CA824" s="109"/>
      <c r="CB824" s="109"/>
      <c r="CC824" s="109"/>
      <c r="CD824" s="109"/>
      <c r="CE824" s="109"/>
      <c r="CF824" s="109"/>
    </row>
    <row r="825" spans="1:84" s="42" customFormat="1" ht="54.75" customHeight="1" x14ac:dyDescent="0.2">
      <c r="A825" s="32"/>
      <c r="B825" s="32"/>
      <c r="C825" s="32"/>
      <c r="D825" s="32"/>
      <c r="E825" s="33" t="s">
        <v>303</v>
      </c>
      <c r="F825" s="57">
        <f>SUM(F826:F827)</f>
        <v>50000</v>
      </c>
      <c r="G825" s="57">
        <f>SUM(G826:G827)</f>
        <v>40910</v>
      </c>
      <c r="H825" s="57">
        <f>SUM(H826:H827)</f>
        <v>40910</v>
      </c>
      <c r="I825" s="119">
        <f t="shared" si="65"/>
        <v>1</v>
      </c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  <c r="AZ825" s="109"/>
      <c r="BA825" s="109"/>
      <c r="BB825" s="109"/>
      <c r="BC825" s="109"/>
      <c r="BD825" s="109"/>
      <c r="BE825" s="109"/>
      <c r="BF825" s="109"/>
      <c r="BG825" s="109"/>
      <c r="BH825" s="109"/>
      <c r="BI825" s="109"/>
      <c r="BJ825" s="109"/>
      <c r="BK825" s="109"/>
      <c r="BL825" s="109"/>
      <c r="BM825" s="109"/>
      <c r="BN825" s="109"/>
      <c r="BO825" s="109"/>
      <c r="BP825" s="109"/>
      <c r="BQ825" s="109"/>
      <c r="BR825" s="109"/>
      <c r="BS825" s="109"/>
      <c r="BT825" s="109"/>
      <c r="BU825" s="109"/>
      <c r="BV825" s="109"/>
      <c r="BW825" s="109"/>
      <c r="BX825" s="109"/>
      <c r="BY825" s="109"/>
      <c r="BZ825" s="109"/>
      <c r="CA825" s="109"/>
      <c r="CB825" s="109"/>
      <c r="CC825" s="109"/>
      <c r="CD825" s="109"/>
      <c r="CE825" s="109"/>
      <c r="CF825" s="109"/>
    </row>
    <row r="826" spans="1:84" s="42" customFormat="1" ht="29.25" customHeight="1" x14ac:dyDescent="0.2">
      <c r="A826" s="10"/>
      <c r="B826" s="10"/>
      <c r="C826" s="10"/>
      <c r="D826" s="10"/>
      <c r="E826" s="50" t="s">
        <v>39</v>
      </c>
      <c r="F826" s="121">
        <v>42000</v>
      </c>
      <c r="G826" s="121">
        <v>40910</v>
      </c>
      <c r="H826" s="121">
        <v>40910</v>
      </c>
      <c r="I826" s="122">
        <f t="shared" si="65"/>
        <v>1</v>
      </c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  <c r="AZ826" s="109"/>
      <c r="BA826" s="109"/>
      <c r="BB826" s="109"/>
      <c r="BC826" s="109"/>
      <c r="BD826" s="109"/>
      <c r="BE826" s="109"/>
      <c r="BF826" s="109"/>
      <c r="BG826" s="109"/>
      <c r="BH826" s="109"/>
      <c r="BI826" s="109"/>
      <c r="BJ826" s="109"/>
      <c r="BK826" s="109"/>
      <c r="BL826" s="109"/>
      <c r="BM826" s="109"/>
      <c r="BN826" s="109"/>
      <c r="BO826" s="109"/>
      <c r="BP826" s="109"/>
      <c r="BQ826" s="109"/>
      <c r="BR826" s="109"/>
      <c r="BS826" s="109"/>
      <c r="BT826" s="109"/>
      <c r="BU826" s="109"/>
      <c r="BV826" s="109"/>
      <c r="BW826" s="109"/>
      <c r="BX826" s="109"/>
      <c r="BY826" s="109"/>
      <c r="BZ826" s="109"/>
      <c r="CA826" s="109"/>
      <c r="CB826" s="109"/>
      <c r="CC826" s="109"/>
      <c r="CD826" s="109"/>
      <c r="CE826" s="109"/>
      <c r="CF826" s="109"/>
    </row>
    <row r="827" spans="1:84" s="42" customFormat="1" ht="32.25" customHeight="1" x14ac:dyDescent="0.2">
      <c r="A827" s="10"/>
      <c r="B827" s="10"/>
      <c r="C827" s="10"/>
      <c r="D827" s="10"/>
      <c r="E827" s="50" t="s">
        <v>65</v>
      </c>
      <c r="F827" s="121">
        <v>8000</v>
      </c>
      <c r="G827" s="121"/>
      <c r="H827" s="121"/>
      <c r="I827" s="122" t="str">
        <f t="shared" si="65"/>
        <v xml:space="preserve">       </v>
      </c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  <c r="AZ827" s="109"/>
      <c r="BA827" s="109"/>
      <c r="BB827" s="109"/>
      <c r="BC827" s="109"/>
      <c r="BD827" s="109"/>
      <c r="BE827" s="109"/>
      <c r="BF827" s="109"/>
      <c r="BG827" s="109"/>
      <c r="BH827" s="109"/>
      <c r="BI827" s="109"/>
      <c r="BJ827" s="109"/>
      <c r="BK827" s="109"/>
      <c r="BL827" s="109"/>
      <c r="BM827" s="109"/>
      <c r="BN827" s="109"/>
      <c r="BO827" s="109"/>
      <c r="BP827" s="109"/>
      <c r="BQ827" s="109"/>
      <c r="BR827" s="109"/>
      <c r="BS827" s="109"/>
      <c r="BT827" s="109"/>
      <c r="BU827" s="109"/>
      <c r="BV827" s="109"/>
      <c r="BW827" s="109"/>
      <c r="BX827" s="109"/>
      <c r="BY827" s="109"/>
      <c r="BZ827" s="109"/>
      <c r="CA827" s="109"/>
      <c r="CB827" s="109"/>
      <c r="CC827" s="109"/>
      <c r="CD827" s="109"/>
      <c r="CE827" s="109"/>
      <c r="CF827" s="109"/>
    </row>
    <row r="828" spans="1:84" s="43" customFormat="1" ht="23.25" customHeight="1" x14ac:dyDescent="0.2">
      <c r="A828" s="10" t="s">
        <v>63</v>
      </c>
      <c r="B828" s="10" t="s">
        <v>42</v>
      </c>
      <c r="C828" s="10" t="s">
        <v>41</v>
      </c>
      <c r="D828" s="10" t="s">
        <v>67</v>
      </c>
      <c r="E828" s="15" t="s">
        <v>106</v>
      </c>
      <c r="F828" s="12">
        <f>SUM(F829)</f>
        <v>158000</v>
      </c>
      <c r="G828" s="12">
        <f>SUM(G829)</f>
        <v>155139</v>
      </c>
      <c r="H828" s="12">
        <f>SUM(H829)</f>
        <v>138216.62</v>
      </c>
      <c r="I828" s="119">
        <f t="shared" si="65"/>
        <v>0.89092117391500525</v>
      </c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111"/>
      <c r="AU828" s="111"/>
      <c r="AV828" s="111"/>
      <c r="AW828" s="111"/>
      <c r="AX828" s="111"/>
      <c r="AY828" s="111"/>
      <c r="AZ828" s="111"/>
      <c r="BA828" s="111"/>
      <c r="BB828" s="111"/>
      <c r="BC828" s="111"/>
      <c r="BD828" s="111"/>
      <c r="BE828" s="111"/>
      <c r="BF828" s="111"/>
      <c r="BG828" s="111"/>
      <c r="BH828" s="111"/>
      <c r="BI828" s="111"/>
      <c r="BJ828" s="111"/>
      <c r="BK828" s="111"/>
      <c r="BL828" s="111"/>
      <c r="BM828" s="111"/>
      <c r="BN828" s="111"/>
      <c r="BO828" s="111"/>
      <c r="BP828" s="111"/>
      <c r="BQ828" s="111"/>
      <c r="BR828" s="111"/>
      <c r="BS828" s="111"/>
      <c r="BT828" s="111"/>
      <c r="BU828" s="111"/>
      <c r="BV828" s="111"/>
      <c r="BW828" s="111"/>
      <c r="BX828" s="111"/>
      <c r="BY828" s="111"/>
      <c r="BZ828" s="111"/>
      <c r="CA828" s="111"/>
      <c r="CB828" s="111"/>
      <c r="CC828" s="111"/>
      <c r="CD828" s="111"/>
      <c r="CE828" s="111"/>
      <c r="CF828" s="111"/>
    </row>
    <row r="829" spans="1:84" s="42" customFormat="1" ht="31.5" customHeight="1" x14ac:dyDescent="0.2">
      <c r="A829" s="12"/>
      <c r="B829" s="12"/>
      <c r="C829" s="12"/>
      <c r="D829" s="12"/>
      <c r="E829" s="51" t="s">
        <v>39</v>
      </c>
      <c r="F829" s="12">
        <f>SUM(F830:F831)</f>
        <v>158000</v>
      </c>
      <c r="G829" s="12">
        <f>SUM(G830:G831)</f>
        <v>155139</v>
      </c>
      <c r="H829" s="12">
        <f>SUM(H830:H831)</f>
        <v>138216.62</v>
      </c>
      <c r="I829" s="119">
        <f t="shared" si="65"/>
        <v>0.89092117391500525</v>
      </c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  <c r="AV829" s="109"/>
      <c r="AW829" s="109"/>
      <c r="AX829" s="109"/>
      <c r="AY829" s="109"/>
      <c r="AZ829" s="109"/>
      <c r="BA829" s="109"/>
      <c r="BB829" s="109"/>
      <c r="BC829" s="109"/>
      <c r="BD829" s="109"/>
      <c r="BE829" s="109"/>
      <c r="BF829" s="109"/>
      <c r="BG829" s="109"/>
      <c r="BH829" s="109"/>
      <c r="BI829" s="109"/>
      <c r="BJ829" s="109"/>
      <c r="BK829" s="109"/>
      <c r="BL829" s="109"/>
      <c r="BM829" s="109"/>
      <c r="BN829" s="109"/>
      <c r="BO829" s="109"/>
      <c r="BP829" s="109"/>
      <c r="BQ829" s="109"/>
      <c r="BR829" s="109"/>
      <c r="BS829" s="109"/>
      <c r="BT829" s="109"/>
      <c r="BU829" s="109"/>
      <c r="BV829" s="109"/>
      <c r="BW829" s="109"/>
      <c r="BX829" s="109"/>
      <c r="BY829" s="109"/>
      <c r="BZ829" s="109"/>
      <c r="CA829" s="109"/>
      <c r="CB829" s="109"/>
      <c r="CC829" s="109"/>
      <c r="CD829" s="109"/>
      <c r="CE829" s="109"/>
      <c r="CF829" s="109"/>
    </row>
    <row r="830" spans="1:84" s="42" customFormat="1" ht="24.75" customHeight="1" x14ac:dyDescent="0.2">
      <c r="A830" s="12"/>
      <c r="B830" s="12"/>
      <c r="C830" s="12"/>
      <c r="D830" s="12"/>
      <c r="E830" s="38" t="s">
        <v>304</v>
      </c>
      <c r="F830" s="120">
        <v>100000</v>
      </c>
      <c r="G830" s="120">
        <v>98810</v>
      </c>
      <c r="H830" s="120">
        <v>98328.82</v>
      </c>
      <c r="I830" s="122">
        <f t="shared" si="65"/>
        <v>0.99513024997469901</v>
      </c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  <c r="AZ830" s="109"/>
      <c r="BA830" s="109"/>
      <c r="BB830" s="109"/>
      <c r="BC830" s="109"/>
      <c r="BD830" s="109"/>
      <c r="BE830" s="109"/>
      <c r="BF830" s="109"/>
      <c r="BG830" s="109"/>
      <c r="BH830" s="109"/>
      <c r="BI830" s="109"/>
      <c r="BJ830" s="109"/>
      <c r="BK830" s="109"/>
      <c r="BL830" s="109"/>
      <c r="BM830" s="109"/>
      <c r="BN830" s="109"/>
      <c r="BO830" s="109"/>
      <c r="BP830" s="109"/>
      <c r="BQ830" s="109"/>
      <c r="BR830" s="109"/>
      <c r="BS830" s="109"/>
      <c r="BT830" s="109"/>
      <c r="BU830" s="109"/>
      <c r="BV830" s="109"/>
      <c r="BW830" s="109"/>
      <c r="BX830" s="109"/>
      <c r="BY830" s="109"/>
      <c r="BZ830" s="109"/>
      <c r="CA830" s="109"/>
      <c r="CB830" s="109"/>
      <c r="CC830" s="109"/>
      <c r="CD830" s="109"/>
      <c r="CE830" s="109"/>
      <c r="CF830" s="109"/>
    </row>
    <row r="831" spans="1:84" s="42" customFormat="1" ht="38.25" customHeight="1" x14ac:dyDescent="0.2">
      <c r="A831" s="12"/>
      <c r="B831" s="12"/>
      <c r="C831" s="12"/>
      <c r="D831" s="12"/>
      <c r="E831" s="38" t="s">
        <v>305</v>
      </c>
      <c r="F831" s="120">
        <v>58000</v>
      </c>
      <c r="G831" s="120">
        <v>56329</v>
      </c>
      <c r="H831" s="120">
        <v>39887.800000000003</v>
      </c>
      <c r="I831" s="122">
        <f t="shared" si="65"/>
        <v>0.70812192653872785</v>
      </c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  <c r="AZ831" s="109"/>
      <c r="BA831" s="109"/>
      <c r="BB831" s="109"/>
      <c r="BC831" s="109"/>
      <c r="BD831" s="109"/>
      <c r="BE831" s="109"/>
      <c r="BF831" s="109"/>
      <c r="BG831" s="109"/>
      <c r="BH831" s="109"/>
      <c r="BI831" s="109"/>
      <c r="BJ831" s="109"/>
      <c r="BK831" s="109"/>
      <c r="BL831" s="109"/>
      <c r="BM831" s="109"/>
      <c r="BN831" s="109"/>
      <c r="BO831" s="109"/>
      <c r="BP831" s="109"/>
      <c r="BQ831" s="109"/>
      <c r="BR831" s="109"/>
      <c r="BS831" s="109"/>
      <c r="BT831" s="109"/>
      <c r="BU831" s="109"/>
      <c r="BV831" s="109"/>
      <c r="BW831" s="109"/>
      <c r="BX831" s="109"/>
      <c r="BY831" s="109"/>
      <c r="BZ831" s="109"/>
      <c r="CA831" s="109"/>
      <c r="CB831" s="109"/>
      <c r="CC831" s="109"/>
      <c r="CD831" s="109"/>
      <c r="CE831" s="109"/>
      <c r="CF831" s="109"/>
    </row>
    <row r="832" spans="1:84" s="43" customFormat="1" ht="27" customHeight="1" x14ac:dyDescent="0.2">
      <c r="A832" s="10" t="s">
        <v>46</v>
      </c>
      <c r="B832" s="10" t="s">
        <v>41</v>
      </c>
      <c r="C832" s="10" t="s">
        <v>41</v>
      </c>
      <c r="D832" s="10" t="s">
        <v>41</v>
      </c>
      <c r="E832" s="14" t="s">
        <v>47</v>
      </c>
      <c r="F832" s="12">
        <f>SUM(F833:F834)</f>
        <v>0</v>
      </c>
      <c r="G832" s="12">
        <f>SUM(G833:G834)</f>
        <v>104190</v>
      </c>
      <c r="H832" s="12">
        <f>SUM(H833:H834)</f>
        <v>78753.5</v>
      </c>
      <c r="I832" s="119">
        <f t="shared" si="65"/>
        <v>0.75586428639984649</v>
      </c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1"/>
      <c r="AM832" s="111"/>
      <c r="AN832" s="111"/>
      <c r="AO832" s="111"/>
      <c r="AP832" s="111"/>
      <c r="AQ832" s="111"/>
      <c r="AR832" s="111"/>
      <c r="AS832" s="111"/>
      <c r="AT832" s="111"/>
      <c r="AU832" s="111"/>
      <c r="AV832" s="111"/>
      <c r="AW832" s="111"/>
      <c r="AX832" s="111"/>
      <c r="AY832" s="111"/>
      <c r="AZ832" s="111"/>
      <c r="BA832" s="111"/>
      <c r="BB832" s="111"/>
      <c r="BC832" s="111"/>
      <c r="BD832" s="111"/>
      <c r="BE832" s="111"/>
      <c r="BF832" s="111"/>
      <c r="BG832" s="111"/>
      <c r="BH832" s="111"/>
      <c r="BI832" s="111"/>
      <c r="BJ832" s="111"/>
      <c r="BK832" s="111"/>
      <c r="BL832" s="111"/>
      <c r="BM832" s="111"/>
      <c r="BN832" s="111"/>
      <c r="BO832" s="111"/>
      <c r="BP832" s="111"/>
      <c r="BQ832" s="111"/>
      <c r="BR832" s="111"/>
      <c r="BS832" s="111"/>
      <c r="BT832" s="111"/>
      <c r="BU832" s="111"/>
      <c r="BV832" s="111"/>
      <c r="BW832" s="111"/>
      <c r="BX832" s="111"/>
      <c r="BY832" s="111"/>
      <c r="BZ832" s="111"/>
      <c r="CA832" s="111"/>
      <c r="CB832" s="111"/>
      <c r="CC832" s="111"/>
      <c r="CD832" s="111"/>
      <c r="CE832" s="111"/>
      <c r="CF832" s="111"/>
    </row>
    <row r="833" spans="1:84" s="43" customFormat="1" ht="26.25" customHeight="1" x14ac:dyDescent="0.2">
      <c r="A833" s="10"/>
      <c r="B833" s="10"/>
      <c r="C833" s="10"/>
      <c r="D833" s="10"/>
      <c r="E833" s="50" t="s">
        <v>39</v>
      </c>
      <c r="F833" s="120"/>
      <c r="G833" s="121">
        <v>102520</v>
      </c>
      <c r="H833" s="121">
        <v>77086.5</v>
      </c>
      <c r="I833" s="122">
        <f t="shared" si="65"/>
        <v>0.75191669918064763</v>
      </c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1"/>
      <c r="AM833" s="111"/>
      <c r="AN833" s="111"/>
      <c r="AO833" s="111"/>
      <c r="AP833" s="111"/>
      <c r="AQ833" s="111"/>
      <c r="AR833" s="111"/>
      <c r="AS833" s="111"/>
      <c r="AT833" s="111"/>
      <c r="AU833" s="111"/>
      <c r="AV833" s="111"/>
      <c r="AW833" s="111"/>
      <c r="AX833" s="111"/>
      <c r="AY833" s="111"/>
      <c r="AZ833" s="111"/>
      <c r="BA833" s="111"/>
      <c r="BB833" s="111"/>
      <c r="BC833" s="111"/>
      <c r="BD833" s="111"/>
      <c r="BE833" s="111"/>
      <c r="BF833" s="111"/>
      <c r="BG833" s="111"/>
      <c r="BH833" s="111"/>
      <c r="BI833" s="111"/>
      <c r="BJ833" s="111"/>
      <c r="BK833" s="111"/>
      <c r="BL833" s="111"/>
      <c r="BM833" s="111"/>
      <c r="BN833" s="111"/>
      <c r="BO833" s="111"/>
      <c r="BP833" s="111"/>
      <c r="BQ833" s="111"/>
      <c r="BR833" s="111"/>
      <c r="BS833" s="111"/>
      <c r="BT833" s="111"/>
      <c r="BU833" s="111"/>
      <c r="BV833" s="111"/>
      <c r="BW833" s="111"/>
      <c r="BX833" s="111"/>
      <c r="BY833" s="111"/>
      <c r="BZ833" s="111"/>
      <c r="CA833" s="111"/>
      <c r="CB833" s="111"/>
      <c r="CC833" s="111"/>
      <c r="CD833" s="111"/>
      <c r="CE833" s="111"/>
      <c r="CF833" s="111"/>
    </row>
    <row r="834" spans="1:84" s="43" customFormat="1" ht="38.25" customHeight="1" x14ac:dyDescent="0.2">
      <c r="A834" s="10"/>
      <c r="B834" s="10"/>
      <c r="C834" s="10"/>
      <c r="D834" s="10"/>
      <c r="E834" s="50" t="s">
        <v>65</v>
      </c>
      <c r="F834" s="120"/>
      <c r="G834" s="121">
        <v>1670</v>
      </c>
      <c r="H834" s="121">
        <v>1667</v>
      </c>
      <c r="I834" s="122">
        <f t="shared" si="65"/>
        <v>0.99820359281437121</v>
      </c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1"/>
      <c r="AM834" s="111"/>
      <c r="AN834" s="111"/>
      <c r="AO834" s="111"/>
      <c r="AP834" s="111"/>
      <c r="AQ834" s="111"/>
      <c r="AR834" s="111"/>
      <c r="AS834" s="111"/>
      <c r="AT834" s="111"/>
      <c r="AU834" s="111"/>
      <c r="AV834" s="111"/>
      <c r="AW834" s="111"/>
      <c r="AX834" s="111"/>
      <c r="AY834" s="111"/>
      <c r="AZ834" s="111"/>
      <c r="BA834" s="111"/>
      <c r="BB834" s="111"/>
      <c r="BC834" s="111"/>
      <c r="BD834" s="111"/>
      <c r="BE834" s="111"/>
      <c r="BF834" s="111"/>
      <c r="BG834" s="111"/>
      <c r="BH834" s="111"/>
      <c r="BI834" s="111"/>
      <c r="BJ834" s="111"/>
      <c r="BK834" s="111"/>
      <c r="BL834" s="111"/>
      <c r="BM834" s="111"/>
      <c r="BN834" s="111"/>
      <c r="BO834" s="111"/>
      <c r="BP834" s="111"/>
      <c r="BQ834" s="111"/>
      <c r="BR834" s="111"/>
      <c r="BS834" s="111"/>
      <c r="BT834" s="111"/>
      <c r="BU834" s="111"/>
      <c r="BV834" s="111"/>
      <c r="BW834" s="111"/>
      <c r="BX834" s="111"/>
      <c r="BY834" s="111"/>
      <c r="BZ834" s="111"/>
      <c r="CA834" s="111"/>
      <c r="CB834" s="111"/>
      <c r="CC834" s="111"/>
      <c r="CD834" s="111"/>
      <c r="CE834" s="111"/>
      <c r="CF834" s="111"/>
    </row>
    <row r="835" spans="1:84" s="67" customFormat="1" ht="27" customHeight="1" x14ac:dyDescent="0.2">
      <c r="A835" s="65"/>
      <c r="B835" s="65"/>
      <c r="C835" s="65"/>
      <c r="D835" s="65"/>
      <c r="E835" s="66" t="s">
        <v>110</v>
      </c>
      <c r="F835" s="65">
        <f>SUM(F840,F843,F847,F851)</f>
        <v>140104.4</v>
      </c>
      <c r="G835" s="65">
        <f>SUM(G840,G843,G847,G851)</f>
        <v>54244.4</v>
      </c>
      <c r="H835" s="65">
        <f>SUM(H840,H843,H847,H851)</f>
        <v>44509.91</v>
      </c>
      <c r="I835" s="118">
        <f t="shared" si="65"/>
        <v>0.82054387180980903</v>
      </c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09"/>
      <c r="BE835" s="109"/>
      <c r="BF835" s="109"/>
      <c r="BG835" s="109"/>
      <c r="BH835" s="109"/>
      <c r="BI835" s="109"/>
      <c r="BJ835" s="109"/>
      <c r="BK835" s="109"/>
      <c r="BL835" s="109"/>
      <c r="BM835" s="109"/>
      <c r="BN835" s="109"/>
      <c r="BO835" s="109"/>
      <c r="BP835" s="109"/>
      <c r="BQ835" s="109"/>
      <c r="BR835" s="109"/>
      <c r="BS835" s="109"/>
      <c r="BT835" s="109"/>
      <c r="BU835" s="109"/>
      <c r="BV835" s="109"/>
      <c r="BW835" s="109"/>
      <c r="BX835" s="109"/>
      <c r="BY835" s="109"/>
      <c r="BZ835" s="109"/>
      <c r="CA835" s="109"/>
      <c r="CB835" s="109"/>
      <c r="CC835" s="109"/>
      <c r="CD835" s="109"/>
      <c r="CE835" s="109"/>
      <c r="CF835" s="109"/>
    </row>
    <row r="836" spans="1:84" s="42" customFormat="1" ht="35.25" customHeight="1" x14ac:dyDescent="0.2">
      <c r="A836" s="12"/>
      <c r="B836" s="12"/>
      <c r="C836" s="12"/>
      <c r="D836" s="12"/>
      <c r="E836" s="51" t="s">
        <v>39</v>
      </c>
      <c r="F836" s="12">
        <f>SUM(F842,F846,F852)</f>
        <v>115104.4</v>
      </c>
      <c r="G836" s="12">
        <f>SUM(G842,G846,G852)</f>
        <v>35185.4</v>
      </c>
      <c r="H836" s="12">
        <f>SUM(H842,H846,H852)</f>
        <v>25634.91</v>
      </c>
      <c r="I836" s="119">
        <f t="shared" si="65"/>
        <v>0.72856667822449084</v>
      </c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  <c r="AZ836" s="109"/>
      <c r="BA836" s="109"/>
      <c r="BB836" s="109"/>
      <c r="BC836" s="109"/>
      <c r="BD836" s="109"/>
      <c r="BE836" s="109"/>
      <c r="BF836" s="109"/>
      <c r="BG836" s="109"/>
      <c r="BH836" s="109"/>
      <c r="BI836" s="109"/>
      <c r="BJ836" s="109"/>
      <c r="BK836" s="109"/>
      <c r="BL836" s="109"/>
      <c r="BM836" s="109"/>
      <c r="BN836" s="109"/>
      <c r="BO836" s="109"/>
      <c r="BP836" s="109"/>
      <c r="BQ836" s="109"/>
      <c r="BR836" s="109"/>
      <c r="BS836" s="109"/>
      <c r="BT836" s="109"/>
      <c r="BU836" s="109"/>
      <c r="BV836" s="109"/>
      <c r="BW836" s="109"/>
      <c r="BX836" s="109"/>
      <c r="BY836" s="109"/>
      <c r="BZ836" s="109"/>
      <c r="CA836" s="109"/>
      <c r="CB836" s="109"/>
      <c r="CC836" s="109"/>
      <c r="CD836" s="109"/>
      <c r="CE836" s="109"/>
      <c r="CF836" s="109"/>
    </row>
    <row r="837" spans="1:84" s="42" customFormat="1" ht="26.25" customHeight="1" x14ac:dyDescent="0.2">
      <c r="A837" s="12"/>
      <c r="B837" s="12"/>
      <c r="C837" s="12"/>
      <c r="D837" s="12"/>
      <c r="E837" s="51" t="s">
        <v>38</v>
      </c>
      <c r="F837" s="12">
        <f>SUM(F849)</f>
        <v>21000</v>
      </c>
      <c r="G837" s="12">
        <f>SUM(G849)</f>
        <v>18354</v>
      </c>
      <c r="H837" s="12">
        <f>SUM(H849)</f>
        <v>18354</v>
      </c>
      <c r="I837" s="119">
        <f t="shared" si="65"/>
        <v>1</v>
      </c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  <c r="AZ837" s="109"/>
      <c r="BA837" s="109"/>
      <c r="BB837" s="109"/>
      <c r="BC837" s="109"/>
      <c r="BD837" s="109"/>
      <c r="BE837" s="109"/>
      <c r="BF837" s="109"/>
      <c r="BG837" s="109"/>
      <c r="BH837" s="109"/>
      <c r="BI837" s="109"/>
      <c r="BJ837" s="109"/>
      <c r="BK837" s="109"/>
      <c r="BL837" s="109"/>
      <c r="BM837" s="109"/>
      <c r="BN837" s="109"/>
      <c r="BO837" s="109"/>
      <c r="BP837" s="109"/>
      <c r="BQ837" s="109"/>
      <c r="BR837" s="109"/>
      <c r="BS837" s="109"/>
      <c r="BT837" s="109"/>
      <c r="BU837" s="109"/>
      <c r="BV837" s="109"/>
      <c r="BW837" s="109"/>
      <c r="BX837" s="109"/>
      <c r="BY837" s="109"/>
      <c r="BZ837" s="109"/>
      <c r="CA837" s="109"/>
      <c r="CB837" s="109"/>
      <c r="CC837" s="109"/>
      <c r="CD837" s="109"/>
      <c r="CE837" s="109"/>
      <c r="CF837" s="109"/>
    </row>
    <row r="838" spans="1:84" s="42" customFormat="1" ht="37.5" customHeight="1" x14ac:dyDescent="0.2">
      <c r="A838" s="12"/>
      <c r="B838" s="12"/>
      <c r="C838" s="12"/>
      <c r="D838" s="12"/>
      <c r="E838" s="51" t="s">
        <v>65</v>
      </c>
      <c r="F838" s="12">
        <f>SUM(F850,F853)</f>
        <v>4000</v>
      </c>
      <c r="G838" s="12">
        <f>SUM(G850,G853)</f>
        <v>705</v>
      </c>
      <c r="H838" s="12">
        <f>SUM(H850,H853)</f>
        <v>521</v>
      </c>
      <c r="I838" s="119">
        <f t="shared" si="65"/>
        <v>0.73900709219858152</v>
      </c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  <c r="AZ838" s="109"/>
      <c r="BA838" s="109"/>
      <c r="BB838" s="109"/>
      <c r="BC838" s="109"/>
      <c r="BD838" s="109"/>
      <c r="BE838" s="109"/>
      <c r="BF838" s="109"/>
      <c r="BG838" s="109"/>
      <c r="BH838" s="109"/>
      <c r="BI838" s="109"/>
      <c r="BJ838" s="109"/>
      <c r="BK838" s="109"/>
      <c r="BL838" s="109"/>
      <c r="BM838" s="109"/>
      <c r="BN838" s="109"/>
      <c r="BO838" s="109"/>
      <c r="BP838" s="109"/>
      <c r="BQ838" s="109"/>
      <c r="BR838" s="109"/>
      <c r="BS838" s="109"/>
      <c r="BT838" s="109"/>
      <c r="BU838" s="109"/>
      <c r="BV838" s="109"/>
      <c r="BW838" s="109"/>
      <c r="BX838" s="109"/>
      <c r="BY838" s="109"/>
      <c r="BZ838" s="109"/>
      <c r="CA838" s="109"/>
      <c r="CB838" s="109"/>
      <c r="CC838" s="109"/>
      <c r="CD838" s="109"/>
      <c r="CE838" s="109"/>
      <c r="CF838" s="109"/>
    </row>
    <row r="839" spans="1:84" s="45" customFormat="1" ht="21" customHeight="1" x14ac:dyDescent="0.2">
      <c r="A839" s="10"/>
      <c r="B839" s="10"/>
      <c r="C839" s="10"/>
      <c r="D839" s="10"/>
      <c r="E839" s="13" t="s">
        <v>69</v>
      </c>
      <c r="F839" s="120"/>
      <c r="G839" s="120"/>
      <c r="H839" s="120"/>
      <c r="I839" s="122" t="str">
        <f t="shared" si="65"/>
        <v xml:space="preserve">       </v>
      </c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  <c r="AD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X839" s="113"/>
      <c r="AY839" s="113"/>
      <c r="AZ839" s="113"/>
      <c r="BA839" s="113"/>
      <c r="BB839" s="113"/>
      <c r="BC839" s="113"/>
      <c r="BD839" s="113"/>
      <c r="BE839" s="113"/>
      <c r="BF839" s="113"/>
      <c r="BG839" s="113"/>
      <c r="BH839" s="113"/>
      <c r="BI839" s="113"/>
      <c r="BJ839" s="113"/>
      <c r="BK839" s="113"/>
      <c r="BL839" s="113"/>
      <c r="BM839" s="113"/>
      <c r="BN839" s="113"/>
      <c r="BO839" s="113"/>
      <c r="BP839" s="113"/>
      <c r="BQ839" s="113"/>
      <c r="BR839" s="113"/>
      <c r="BS839" s="113"/>
      <c r="BT839" s="113"/>
      <c r="BU839" s="113"/>
      <c r="BV839" s="113"/>
      <c r="BW839" s="113"/>
      <c r="BX839" s="113"/>
      <c r="BY839" s="113"/>
      <c r="BZ839" s="113"/>
      <c r="CA839" s="113"/>
      <c r="CB839" s="113"/>
      <c r="CC839" s="113"/>
      <c r="CD839" s="113"/>
      <c r="CE839" s="113"/>
      <c r="CF839" s="113"/>
    </row>
    <row r="840" spans="1:84" s="45" customFormat="1" ht="25.5" customHeight="1" x14ac:dyDescent="0.2">
      <c r="A840" s="32" t="s">
        <v>55</v>
      </c>
      <c r="B840" s="32" t="s">
        <v>67</v>
      </c>
      <c r="C840" s="32" t="s">
        <v>54</v>
      </c>
      <c r="D840" s="32" t="s">
        <v>41</v>
      </c>
      <c r="E840" s="33" t="s">
        <v>179</v>
      </c>
      <c r="F840" s="57">
        <f t="shared" ref="F840:H841" si="66">SUM(F841)</f>
        <v>15104.4</v>
      </c>
      <c r="G840" s="57">
        <f t="shared" si="66"/>
        <v>12390.4</v>
      </c>
      <c r="H840" s="57">
        <f t="shared" si="66"/>
        <v>12388</v>
      </c>
      <c r="I840" s="119">
        <f t="shared" si="65"/>
        <v>0.99980630165289264</v>
      </c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  <c r="AD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X840" s="113"/>
      <c r="AY840" s="113"/>
      <c r="AZ840" s="113"/>
      <c r="BA840" s="113"/>
      <c r="BB840" s="113"/>
      <c r="BC840" s="113"/>
      <c r="BD840" s="113"/>
      <c r="BE840" s="113"/>
      <c r="BF840" s="113"/>
      <c r="BG840" s="113"/>
      <c r="BH840" s="113"/>
      <c r="BI840" s="113"/>
      <c r="BJ840" s="113"/>
      <c r="BK840" s="113"/>
      <c r="BL840" s="113"/>
      <c r="BM840" s="113"/>
      <c r="BN840" s="113"/>
      <c r="BO840" s="113"/>
      <c r="BP840" s="113"/>
      <c r="BQ840" s="113"/>
      <c r="BR840" s="113"/>
      <c r="BS840" s="113"/>
      <c r="BT840" s="113"/>
      <c r="BU840" s="113"/>
      <c r="BV840" s="113"/>
      <c r="BW840" s="113"/>
      <c r="BX840" s="113"/>
      <c r="BY840" s="113"/>
      <c r="BZ840" s="113"/>
      <c r="CA840" s="113"/>
      <c r="CB840" s="113"/>
      <c r="CC840" s="113"/>
      <c r="CD840" s="113"/>
      <c r="CE840" s="113"/>
      <c r="CF840" s="113"/>
    </row>
    <row r="841" spans="1:84" s="45" customFormat="1" ht="26.25" customHeight="1" x14ac:dyDescent="0.2">
      <c r="A841" s="32"/>
      <c r="B841" s="32"/>
      <c r="C841" s="32"/>
      <c r="D841" s="32"/>
      <c r="E841" s="33" t="s">
        <v>385</v>
      </c>
      <c r="F841" s="57">
        <f t="shared" si="66"/>
        <v>15104.4</v>
      </c>
      <c r="G841" s="57">
        <f t="shared" si="66"/>
        <v>12390.4</v>
      </c>
      <c r="H841" s="57">
        <f t="shared" si="66"/>
        <v>12388</v>
      </c>
      <c r="I841" s="119">
        <f t="shared" si="65"/>
        <v>0.99980630165289264</v>
      </c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X841" s="113"/>
      <c r="AY841" s="113"/>
      <c r="AZ841" s="113"/>
      <c r="BA841" s="113"/>
      <c r="BB841" s="113"/>
      <c r="BC841" s="113"/>
      <c r="BD841" s="113"/>
      <c r="BE841" s="113"/>
      <c r="BF841" s="113"/>
      <c r="BG841" s="113"/>
      <c r="BH841" s="113"/>
      <c r="BI841" s="113"/>
      <c r="BJ841" s="113"/>
      <c r="BK841" s="113"/>
      <c r="BL841" s="113"/>
      <c r="BM841" s="113"/>
      <c r="BN841" s="113"/>
      <c r="BO841" s="113"/>
      <c r="BP841" s="113"/>
      <c r="BQ841" s="113"/>
      <c r="BR841" s="113"/>
      <c r="BS841" s="113"/>
      <c r="BT841" s="113"/>
      <c r="BU841" s="113"/>
      <c r="BV841" s="113"/>
      <c r="BW841" s="113"/>
      <c r="BX841" s="113"/>
      <c r="BY841" s="113"/>
      <c r="BZ841" s="113"/>
      <c r="CA841" s="113"/>
      <c r="CB841" s="113"/>
      <c r="CC841" s="113"/>
      <c r="CD841" s="113"/>
      <c r="CE841" s="113"/>
      <c r="CF841" s="113"/>
    </row>
    <row r="842" spans="1:84" s="45" customFormat="1" ht="22.5" customHeight="1" x14ac:dyDescent="0.2">
      <c r="A842" s="10"/>
      <c r="B842" s="10"/>
      <c r="C842" s="10"/>
      <c r="D842" s="10"/>
      <c r="E842" s="50" t="s">
        <v>39</v>
      </c>
      <c r="F842" s="121">
        <v>15104.4</v>
      </c>
      <c r="G842" s="121">
        <v>12390.4</v>
      </c>
      <c r="H842" s="121">
        <v>12388</v>
      </c>
      <c r="I842" s="122">
        <f t="shared" si="65"/>
        <v>0.99980630165289264</v>
      </c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X842" s="113"/>
      <c r="AY842" s="113"/>
      <c r="AZ842" s="113"/>
      <c r="BA842" s="113"/>
      <c r="BB842" s="113"/>
      <c r="BC842" s="113"/>
      <c r="BD842" s="113"/>
      <c r="BE842" s="113"/>
      <c r="BF842" s="113"/>
      <c r="BG842" s="113"/>
      <c r="BH842" s="113"/>
      <c r="BI842" s="113"/>
      <c r="BJ842" s="113"/>
      <c r="BK842" s="113"/>
      <c r="BL842" s="113"/>
      <c r="BM842" s="113"/>
      <c r="BN842" s="113"/>
      <c r="BO842" s="113"/>
      <c r="BP842" s="113"/>
      <c r="BQ842" s="113"/>
      <c r="BR842" s="113"/>
      <c r="BS842" s="113"/>
      <c r="BT842" s="113"/>
      <c r="BU842" s="113"/>
      <c r="BV842" s="113"/>
      <c r="BW842" s="113"/>
      <c r="BX842" s="113"/>
      <c r="BY842" s="113"/>
      <c r="BZ842" s="113"/>
      <c r="CA842" s="113"/>
      <c r="CB842" s="113"/>
      <c r="CC842" s="113"/>
      <c r="CD842" s="113"/>
      <c r="CE842" s="113"/>
      <c r="CF842" s="113"/>
    </row>
    <row r="843" spans="1:84" s="45" customFormat="1" ht="39" customHeight="1" x14ac:dyDescent="0.2">
      <c r="A843" s="32" t="s">
        <v>63</v>
      </c>
      <c r="B843" s="32" t="s">
        <v>42</v>
      </c>
      <c r="C843" s="32" t="s">
        <v>41</v>
      </c>
      <c r="D843" s="49" t="s">
        <v>54</v>
      </c>
      <c r="E843" s="31" t="s">
        <v>92</v>
      </c>
      <c r="F843" s="129">
        <f>SUM(F845)</f>
        <v>100000</v>
      </c>
      <c r="G843" s="129">
        <f>SUM(G845)</f>
        <v>0</v>
      </c>
      <c r="H843" s="129">
        <f>SUM(H845)</f>
        <v>0</v>
      </c>
      <c r="I843" s="119" t="str">
        <f t="shared" ref="I843:I901" si="67">IF(H843=0,"       ",H843/G843)</f>
        <v xml:space="preserve">       </v>
      </c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X843" s="113"/>
      <c r="AY843" s="113"/>
      <c r="AZ843" s="113"/>
      <c r="BA843" s="113"/>
      <c r="BB843" s="113"/>
      <c r="BC843" s="113"/>
      <c r="BD843" s="113"/>
      <c r="BE843" s="113"/>
      <c r="BF843" s="113"/>
      <c r="BG843" s="113"/>
      <c r="BH843" s="113"/>
      <c r="BI843" s="113"/>
      <c r="BJ843" s="113"/>
      <c r="BK843" s="113"/>
      <c r="BL843" s="113"/>
      <c r="BM843" s="113"/>
      <c r="BN843" s="113"/>
      <c r="BO843" s="113"/>
      <c r="BP843" s="113"/>
      <c r="BQ843" s="113"/>
      <c r="BR843" s="113"/>
      <c r="BS843" s="113"/>
      <c r="BT843" s="113"/>
      <c r="BU843" s="113"/>
      <c r="BV843" s="113"/>
      <c r="BW843" s="113"/>
      <c r="BX843" s="113"/>
      <c r="BY843" s="113"/>
      <c r="BZ843" s="113"/>
      <c r="CA843" s="113"/>
      <c r="CB843" s="113"/>
      <c r="CC843" s="113"/>
      <c r="CD843" s="113"/>
      <c r="CE843" s="113"/>
      <c r="CF843" s="113"/>
    </row>
    <row r="844" spans="1:84" s="45" customFormat="1" ht="18.75" customHeight="1" x14ac:dyDescent="0.2">
      <c r="A844" s="49"/>
      <c r="B844" s="49"/>
      <c r="C844" s="49"/>
      <c r="D844" s="49"/>
      <c r="E844" s="60" t="s">
        <v>69</v>
      </c>
      <c r="F844" s="129"/>
      <c r="G844" s="129"/>
      <c r="H844" s="129"/>
      <c r="I844" s="122" t="str">
        <f t="shared" si="67"/>
        <v xml:space="preserve">       </v>
      </c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X844" s="113"/>
      <c r="AY844" s="113"/>
      <c r="AZ844" s="113"/>
      <c r="BA844" s="113"/>
      <c r="BB844" s="113"/>
      <c r="BC844" s="113"/>
      <c r="BD844" s="113"/>
      <c r="BE844" s="113"/>
      <c r="BF844" s="113"/>
      <c r="BG844" s="113"/>
      <c r="BH844" s="113"/>
      <c r="BI844" s="113"/>
      <c r="BJ844" s="113"/>
      <c r="BK844" s="113"/>
      <c r="BL844" s="113"/>
      <c r="BM844" s="113"/>
      <c r="BN844" s="113"/>
      <c r="BO844" s="113"/>
      <c r="BP844" s="113"/>
      <c r="BQ844" s="113"/>
      <c r="BR844" s="113"/>
      <c r="BS844" s="113"/>
      <c r="BT844" s="113"/>
      <c r="BU844" s="113"/>
      <c r="BV844" s="113"/>
      <c r="BW844" s="113"/>
      <c r="BX844" s="113"/>
      <c r="BY844" s="113"/>
      <c r="BZ844" s="113"/>
      <c r="CA844" s="113"/>
      <c r="CB844" s="113"/>
      <c r="CC844" s="113"/>
      <c r="CD844" s="113"/>
      <c r="CE844" s="113"/>
      <c r="CF844" s="113"/>
    </row>
    <row r="845" spans="1:84" s="45" customFormat="1" ht="33.75" customHeight="1" x14ac:dyDescent="0.2">
      <c r="A845" s="49"/>
      <c r="B845" s="49"/>
      <c r="C845" s="49"/>
      <c r="D845" s="49"/>
      <c r="E845" s="38" t="s">
        <v>383</v>
      </c>
      <c r="F845" s="131">
        <f>SUM(F846)</f>
        <v>100000</v>
      </c>
      <c r="G845" s="131">
        <f>SUM(G846)</f>
        <v>0</v>
      </c>
      <c r="H845" s="131">
        <f>SUM(H846)</f>
        <v>0</v>
      </c>
      <c r="I845" s="122" t="str">
        <f t="shared" si="67"/>
        <v xml:space="preserve">       </v>
      </c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X845" s="113"/>
      <c r="AY845" s="113"/>
      <c r="AZ845" s="113"/>
      <c r="BA845" s="113"/>
      <c r="BB845" s="113"/>
      <c r="BC845" s="113"/>
      <c r="BD845" s="113"/>
      <c r="BE845" s="113"/>
      <c r="BF845" s="113"/>
      <c r="BG845" s="113"/>
      <c r="BH845" s="113"/>
      <c r="BI845" s="113"/>
      <c r="BJ845" s="113"/>
      <c r="BK845" s="113"/>
      <c r="BL845" s="113"/>
      <c r="BM845" s="113"/>
      <c r="BN845" s="113"/>
      <c r="BO845" s="113"/>
      <c r="BP845" s="113"/>
      <c r="BQ845" s="113"/>
      <c r="BR845" s="113"/>
      <c r="BS845" s="113"/>
      <c r="BT845" s="113"/>
      <c r="BU845" s="113"/>
      <c r="BV845" s="113"/>
      <c r="BW845" s="113"/>
      <c r="BX845" s="113"/>
      <c r="BY845" s="113"/>
      <c r="BZ845" s="113"/>
      <c r="CA845" s="113"/>
      <c r="CB845" s="113"/>
      <c r="CC845" s="113"/>
      <c r="CD845" s="113"/>
      <c r="CE845" s="113"/>
      <c r="CF845" s="113"/>
    </row>
    <row r="846" spans="1:84" s="45" customFormat="1" ht="20.25" customHeight="1" x14ac:dyDescent="0.2">
      <c r="A846" s="10"/>
      <c r="B846" s="10"/>
      <c r="C846" s="10"/>
      <c r="D846" s="10"/>
      <c r="E846" s="50" t="s">
        <v>39</v>
      </c>
      <c r="F846" s="120">
        <v>100000</v>
      </c>
      <c r="G846" s="121"/>
      <c r="H846" s="121"/>
      <c r="I846" s="122" t="str">
        <f t="shared" si="67"/>
        <v xml:space="preserve">       </v>
      </c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X846" s="113"/>
      <c r="AY846" s="113"/>
      <c r="AZ846" s="113"/>
      <c r="BA846" s="113"/>
      <c r="BB846" s="113"/>
      <c r="BC846" s="113"/>
      <c r="BD846" s="113"/>
      <c r="BE846" s="113"/>
      <c r="BF846" s="113"/>
      <c r="BG846" s="113"/>
      <c r="BH846" s="113"/>
      <c r="BI846" s="113"/>
      <c r="BJ846" s="113"/>
      <c r="BK846" s="113"/>
      <c r="BL846" s="113"/>
      <c r="BM846" s="113"/>
      <c r="BN846" s="113"/>
      <c r="BO846" s="113"/>
      <c r="BP846" s="113"/>
      <c r="BQ846" s="113"/>
      <c r="BR846" s="113"/>
      <c r="BS846" s="113"/>
      <c r="BT846" s="113"/>
      <c r="BU846" s="113"/>
      <c r="BV846" s="113"/>
      <c r="BW846" s="113"/>
      <c r="BX846" s="113"/>
      <c r="BY846" s="113"/>
      <c r="BZ846" s="113"/>
      <c r="CA846" s="113"/>
      <c r="CB846" s="113"/>
      <c r="CC846" s="113"/>
      <c r="CD846" s="113"/>
      <c r="CE846" s="113"/>
      <c r="CF846" s="113"/>
    </row>
    <row r="847" spans="1:84" s="45" customFormat="1" ht="24.75" customHeight="1" x14ac:dyDescent="0.2">
      <c r="A847" s="10" t="s">
        <v>63</v>
      </c>
      <c r="B847" s="10" t="s">
        <v>42</v>
      </c>
      <c r="C847" s="10" t="s">
        <v>41</v>
      </c>
      <c r="D847" s="10" t="s">
        <v>58</v>
      </c>
      <c r="E847" s="31" t="s">
        <v>384</v>
      </c>
      <c r="F847" s="12">
        <f>SUM(F848)</f>
        <v>25000</v>
      </c>
      <c r="G847" s="12">
        <f>SUM(G848)</f>
        <v>18354</v>
      </c>
      <c r="H847" s="12">
        <f>SUM(H848)</f>
        <v>18354</v>
      </c>
      <c r="I847" s="119">
        <f>IF(H847=0,"       ",H847/G847)</f>
        <v>1</v>
      </c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X847" s="113"/>
      <c r="AY847" s="113"/>
      <c r="AZ847" s="113"/>
      <c r="BA847" s="113"/>
      <c r="BB847" s="113"/>
      <c r="BC847" s="113"/>
      <c r="BD847" s="113"/>
      <c r="BE847" s="113"/>
      <c r="BF847" s="113"/>
      <c r="BG847" s="113"/>
      <c r="BH847" s="113"/>
      <c r="BI847" s="113"/>
      <c r="BJ847" s="113"/>
      <c r="BK847" s="113"/>
      <c r="BL847" s="113"/>
      <c r="BM847" s="113"/>
      <c r="BN847" s="113"/>
      <c r="BO847" s="113"/>
      <c r="BP847" s="113"/>
      <c r="BQ847" s="113"/>
      <c r="BR847" s="113"/>
      <c r="BS847" s="113"/>
      <c r="BT847" s="113"/>
      <c r="BU847" s="113"/>
      <c r="BV847" s="113"/>
      <c r="BW847" s="113"/>
      <c r="BX847" s="113"/>
      <c r="BY847" s="113"/>
      <c r="BZ847" s="113"/>
      <c r="CA847" s="113"/>
      <c r="CB847" s="113"/>
      <c r="CC847" s="113"/>
      <c r="CD847" s="113"/>
      <c r="CE847" s="113"/>
      <c r="CF847" s="113"/>
    </row>
    <row r="848" spans="1:84" s="45" customFormat="1" ht="38.25" customHeight="1" x14ac:dyDescent="0.2">
      <c r="A848" s="10"/>
      <c r="B848" s="10"/>
      <c r="C848" s="10"/>
      <c r="D848" s="10"/>
      <c r="E848" s="33" t="s">
        <v>377</v>
      </c>
      <c r="F848" s="12">
        <f>SUM(F849:F850)</f>
        <v>25000</v>
      </c>
      <c r="G848" s="12">
        <f>SUM(G849:G850)</f>
        <v>18354</v>
      </c>
      <c r="H848" s="12">
        <f>SUM(H849:H850)</f>
        <v>18354</v>
      </c>
      <c r="I848" s="119">
        <f>IF(H848=0,"       ",H848/G848)</f>
        <v>1</v>
      </c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X848" s="113"/>
      <c r="AY848" s="113"/>
      <c r="AZ848" s="113"/>
      <c r="BA848" s="113"/>
      <c r="BB848" s="113"/>
      <c r="BC848" s="113"/>
      <c r="BD848" s="113"/>
      <c r="BE848" s="113"/>
      <c r="BF848" s="113"/>
      <c r="BG848" s="113"/>
      <c r="BH848" s="113"/>
      <c r="BI848" s="113"/>
      <c r="BJ848" s="113"/>
      <c r="BK848" s="113"/>
      <c r="BL848" s="113"/>
      <c r="BM848" s="113"/>
      <c r="BN848" s="113"/>
      <c r="BO848" s="113"/>
      <c r="BP848" s="113"/>
      <c r="BQ848" s="113"/>
      <c r="BR848" s="113"/>
      <c r="BS848" s="113"/>
      <c r="BT848" s="113"/>
      <c r="BU848" s="113"/>
      <c r="BV848" s="113"/>
      <c r="BW848" s="113"/>
      <c r="BX848" s="113"/>
      <c r="BY848" s="113"/>
      <c r="BZ848" s="113"/>
      <c r="CA848" s="113"/>
      <c r="CB848" s="113"/>
      <c r="CC848" s="113"/>
      <c r="CD848" s="113"/>
      <c r="CE848" s="113"/>
      <c r="CF848" s="113"/>
    </row>
    <row r="849" spans="1:84" s="45" customFormat="1" ht="20.25" customHeight="1" x14ac:dyDescent="0.2">
      <c r="A849" s="12"/>
      <c r="B849" s="12"/>
      <c r="C849" s="12"/>
      <c r="D849" s="12"/>
      <c r="E849" s="50" t="s">
        <v>38</v>
      </c>
      <c r="F849" s="120">
        <v>21000</v>
      </c>
      <c r="G849" s="120">
        <v>18354</v>
      </c>
      <c r="H849" s="120">
        <v>18354</v>
      </c>
      <c r="I849" s="122">
        <f>IF(H849=0,"       ",H849/G849)</f>
        <v>1</v>
      </c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X849" s="113"/>
      <c r="AY849" s="113"/>
      <c r="AZ849" s="113"/>
      <c r="BA849" s="113"/>
      <c r="BB849" s="113"/>
      <c r="BC849" s="113"/>
      <c r="BD849" s="113"/>
      <c r="BE849" s="113"/>
      <c r="BF849" s="113"/>
      <c r="BG849" s="113"/>
      <c r="BH849" s="113"/>
      <c r="BI849" s="113"/>
      <c r="BJ849" s="113"/>
      <c r="BK849" s="113"/>
      <c r="BL849" s="113"/>
      <c r="BM849" s="113"/>
      <c r="BN849" s="113"/>
      <c r="BO849" s="113"/>
      <c r="BP849" s="113"/>
      <c r="BQ849" s="113"/>
      <c r="BR849" s="113"/>
      <c r="BS849" s="113"/>
      <c r="BT849" s="113"/>
      <c r="BU849" s="113"/>
      <c r="BV849" s="113"/>
      <c r="BW849" s="113"/>
      <c r="BX849" s="113"/>
      <c r="BY849" s="113"/>
      <c r="BZ849" s="113"/>
      <c r="CA849" s="113"/>
      <c r="CB849" s="113"/>
      <c r="CC849" s="113"/>
      <c r="CD849" s="113"/>
      <c r="CE849" s="113"/>
      <c r="CF849" s="113"/>
    </row>
    <row r="850" spans="1:84" s="45" customFormat="1" ht="35.25" customHeight="1" x14ac:dyDescent="0.2">
      <c r="A850" s="10"/>
      <c r="B850" s="10"/>
      <c r="C850" s="10"/>
      <c r="D850" s="10"/>
      <c r="E850" s="50" t="s">
        <v>65</v>
      </c>
      <c r="F850" s="120">
        <v>4000</v>
      </c>
      <c r="G850" s="120"/>
      <c r="H850" s="120"/>
      <c r="I850" s="122" t="str">
        <f>IF(H850=0,"       ",H850/G850)</f>
        <v xml:space="preserve">       </v>
      </c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X850" s="113"/>
      <c r="AY850" s="113"/>
      <c r="AZ850" s="113"/>
      <c r="BA850" s="113"/>
      <c r="BB850" s="113"/>
      <c r="BC850" s="113"/>
      <c r="BD850" s="113"/>
      <c r="BE850" s="113"/>
      <c r="BF850" s="113"/>
      <c r="BG850" s="113"/>
      <c r="BH850" s="113"/>
      <c r="BI850" s="113"/>
      <c r="BJ850" s="113"/>
      <c r="BK850" s="113"/>
      <c r="BL850" s="113"/>
      <c r="BM850" s="113"/>
      <c r="BN850" s="113"/>
      <c r="BO850" s="113"/>
      <c r="BP850" s="113"/>
      <c r="BQ850" s="113"/>
      <c r="BR850" s="113"/>
      <c r="BS850" s="113"/>
      <c r="BT850" s="113"/>
      <c r="BU850" s="113"/>
      <c r="BV850" s="113"/>
      <c r="BW850" s="113"/>
      <c r="BX850" s="113"/>
      <c r="BY850" s="113"/>
      <c r="BZ850" s="113"/>
      <c r="CA850" s="113"/>
      <c r="CB850" s="113"/>
      <c r="CC850" s="113"/>
      <c r="CD850" s="113"/>
      <c r="CE850" s="113"/>
      <c r="CF850" s="113"/>
    </row>
    <row r="851" spans="1:84" s="42" customFormat="1" ht="25.5" customHeight="1" x14ac:dyDescent="0.2">
      <c r="A851" s="10" t="s">
        <v>46</v>
      </c>
      <c r="B851" s="10" t="s">
        <v>41</v>
      </c>
      <c r="C851" s="10" t="s">
        <v>41</v>
      </c>
      <c r="D851" s="10" t="s">
        <v>41</v>
      </c>
      <c r="E851" s="14" t="s">
        <v>47</v>
      </c>
      <c r="F851" s="12">
        <f>SUM(F852:F853)</f>
        <v>0</v>
      </c>
      <c r="G851" s="12">
        <f>SUM(G852:G853)</f>
        <v>23500</v>
      </c>
      <c r="H851" s="12">
        <f>SUM(H852:H853)</f>
        <v>13767.91</v>
      </c>
      <c r="I851" s="119">
        <f t="shared" si="67"/>
        <v>0.58586851063829781</v>
      </c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  <c r="AZ851" s="109"/>
      <c r="BA851" s="109"/>
      <c r="BB851" s="109"/>
      <c r="BC851" s="109"/>
      <c r="BD851" s="109"/>
      <c r="BE851" s="109"/>
      <c r="BF851" s="109"/>
      <c r="BG851" s="109"/>
      <c r="BH851" s="109"/>
      <c r="BI851" s="109"/>
      <c r="BJ851" s="109"/>
      <c r="BK851" s="109"/>
      <c r="BL851" s="109"/>
      <c r="BM851" s="109"/>
      <c r="BN851" s="109"/>
      <c r="BO851" s="109"/>
      <c r="BP851" s="109"/>
      <c r="BQ851" s="109"/>
      <c r="BR851" s="109"/>
      <c r="BS851" s="109"/>
      <c r="BT851" s="109"/>
      <c r="BU851" s="109"/>
      <c r="BV851" s="109"/>
      <c r="BW851" s="109"/>
      <c r="BX851" s="109"/>
      <c r="BY851" s="109"/>
      <c r="BZ851" s="109"/>
      <c r="CA851" s="109"/>
      <c r="CB851" s="109"/>
      <c r="CC851" s="109"/>
      <c r="CD851" s="109"/>
      <c r="CE851" s="109"/>
      <c r="CF851" s="109"/>
    </row>
    <row r="852" spans="1:84" s="42" customFormat="1" ht="29.25" customHeight="1" x14ac:dyDescent="0.2">
      <c r="A852" s="10"/>
      <c r="B852" s="10"/>
      <c r="C852" s="10"/>
      <c r="D852" s="10"/>
      <c r="E852" s="50" t="s">
        <v>39</v>
      </c>
      <c r="F852" s="120"/>
      <c r="G852" s="121">
        <v>22795</v>
      </c>
      <c r="H852" s="121">
        <v>13246.91</v>
      </c>
      <c r="I852" s="122">
        <f t="shared" si="67"/>
        <v>0.58113226584777367</v>
      </c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  <c r="AZ852" s="109"/>
      <c r="BA852" s="109"/>
      <c r="BB852" s="109"/>
      <c r="BC852" s="109"/>
      <c r="BD852" s="109"/>
      <c r="BE852" s="109"/>
      <c r="BF852" s="109"/>
      <c r="BG852" s="109"/>
      <c r="BH852" s="109"/>
      <c r="BI852" s="109"/>
      <c r="BJ852" s="109"/>
      <c r="BK852" s="109"/>
      <c r="BL852" s="109"/>
      <c r="BM852" s="109"/>
      <c r="BN852" s="109"/>
      <c r="BO852" s="109"/>
      <c r="BP852" s="109"/>
      <c r="BQ852" s="109"/>
      <c r="BR852" s="109"/>
      <c r="BS852" s="109"/>
      <c r="BT852" s="109"/>
      <c r="BU852" s="109"/>
      <c r="BV852" s="109"/>
      <c r="BW852" s="109"/>
      <c r="BX852" s="109"/>
      <c r="BY852" s="109"/>
      <c r="BZ852" s="109"/>
      <c r="CA852" s="109"/>
      <c r="CB852" s="109"/>
      <c r="CC852" s="109"/>
      <c r="CD852" s="109"/>
      <c r="CE852" s="109"/>
      <c r="CF852" s="109"/>
    </row>
    <row r="853" spans="1:84" s="42" customFormat="1" ht="35.25" customHeight="1" x14ac:dyDescent="0.2">
      <c r="A853" s="10"/>
      <c r="B853" s="10"/>
      <c r="C853" s="10"/>
      <c r="D853" s="10"/>
      <c r="E853" s="50" t="s">
        <v>65</v>
      </c>
      <c r="F853" s="120"/>
      <c r="G853" s="121">
        <v>705</v>
      </c>
      <c r="H853" s="121">
        <v>521</v>
      </c>
      <c r="I853" s="122">
        <f t="shared" si="67"/>
        <v>0.73900709219858152</v>
      </c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  <c r="AZ853" s="109"/>
      <c r="BA853" s="109"/>
      <c r="BB853" s="109"/>
      <c r="BC853" s="109"/>
      <c r="BD853" s="109"/>
      <c r="BE853" s="109"/>
      <c r="BF853" s="109"/>
      <c r="BG853" s="109"/>
      <c r="BH853" s="109"/>
      <c r="BI853" s="109"/>
      <c r="BJ853" s="109"/>
      <c r="BK853" s="109"/>
      <c r="BL853" s="109"/>
      <c r="BM853" s="109"/>
      <c r="BN853" s="109"/>
      <c r="BO853" s="109"/>
      <c r="BP853" s="109"/>
      <c r="BQ853" s="109"/>
      <c r="BR853" s="109"/>
      <c r="BS853" s="109"/>
      <c r="BT853" s="109"/>
      <c r="BU853" s="109"/>
      <c r="BV853" s="109"/>
      <c r="BW853" s="109"/>
      <c r="BX853" s="109"/>
      <c r="BY853" s="109"/>
      <c r="BZ853" s="109"/>
      <c r="CA853" s="109"/>
      <c r="CB853" s="109"/>
      <c r="CC853" s="109"/>
      <c r="CD853" s="109"/>
      <c r="CE853" s="109"/>
      <c r="CF853" s="109"/>
    </row>
    <row r="854" spans="1:84" s="67" customFormat="1" ht="30" customHeight="1" x14ac:dyDescent="0.2">
      <c r="A854" s="65"/>
      <c r="B854" s="65"/>
      <c r="C854" s="65"/>
      <c r="D854" s="65"/>
      <c r="E854" s="66" t="s">
        <v>113</v>
      </c>
      <c r="F854" s="65">
        <f>SUM(F858,F862)</f>
        <v>60000</v>
      </c>
      <c r="G854" s="65">
        <f>SUM(G858,G862)</f>
        <v>205632</v>
      </c>
      <c r="H854" s="65">
        <f>SUM(H858,H862)</f>
        <v>191581.66</v>
      </c>
      <c r="I854" s="118">
        <f t="shared" si="67"/>
        <v>0.93167240507314042</v>
      </c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  <c r="AV854" s="109"/>
      <c r="AW854" s="109"/>
      <c r="AX854" s="109"/>
      <c r="AY854" s="109"/>
      <c r="AZ854" s="109"/>
      <c r="BA854" s="109"/>
      <c r="BB854" s="109"/>
      <c r="BC854" s="109"/>
      <c r="BD854" s="109"/>
      <c r="BE854" s="109"/>
      <c r="BF854" s="109"/>
      <c r="BG854" s="109"/>
      <c r="BH854" s="109"/>
      <c r="BI854" s="109"/>
      <c r="BJ854" s="109"/>
      <c r="BK854" s="109"/>
      <c r="BL854" s="109"/>
      <c r="BM854" s="109"/>
      <c r="BN854" s="109"/>
      <c r="BO854" s="109"/>
      <c r="BP854" s="109"/>
      <c r="BQ854" s="109"/>
      <c r="BR854" s="109"/>
      <c r="BS854" s="109"/>
      <c r="BT854" s="109"/>
      <c r="BU854" s="109"/>
      <c r="BV854" s="109"/>
      <c r="BW854" s="109"/>
      <c r="BX854" s="109"/>
      <c r="BY854" s="109"/>
      <c r="BZ854" s="109"/>
      <c r="CA854" s="109"/>
      <c r="CB854" s="109"/>
      <c r="CC854" s="109"/>
      <c r="CD854" s="109"/>
      <c r="CE854" s="109"/>
      <c r="CF854" s="109"/>
    </row>
    <row r="855" spans="1:84" s="44" customFormat="1" ht="38.25" customHeight="1" x14ac:dyDescent="0.2">
      <c r="A855" s="12"/>
      <c r="B855" s="12"/>
      <c r="C855" s="12"/>
      <c r="D855" s="12"/>
      <c r="E855" s="51" t="s">
        <v>39</v>
      </c>
      <c r="F855" s="12">
        <f>SUM(F860,F863)</f>
        <v>57000</v>
      </c>
      <c r="G855" s="12">
        <f>SUM(G860,G863)</f>
        <v>205632</v>
      </c>
      <c r="H855" s="12">
        <f>SUM(H860,H863)</f>
        <v>191581.66</v>
      </c>
      <c r="I855" s="119">
        <f t="shared" si="67"/>
        <v>0.93167240507314042</v>
      </c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  <c r="AG855" s="112"/>
      <c r="AH855" s="112"/>
      <c r="AI855" s="112"/>
      <c r="AJ855" s="112"/>
      <c r="AK855" s="112"/>
      <c r="AL855" s="112"/>
      <c r="AM855" s="112"/>
      <c r="AN855" s="112"/>
      <c r="AO855" s="112"/>
      <c r="AP855" s="112"/>
      <c r="AQ855" s="112"/>
      <c r="AR855" s="112"/>
      <c r="AS855" s="112"/>
      <c r="AT855" s="112"/>
      <c r="AU855" s="112"/>
      <c r="AV855" s="112"/>
      <c r="AW855" s="112"/>
      <c r="AX855" s="112"/>
      <c r="AY855" s="112"/>
      <c r="AZ855" s="112"/>
      <c r="BA855" s="112"/>
      <c r="BB855" s="112"/>
      <c r="BC855" s="112"/>
      <c r="BD855" s="112"/>
      <c r="BE855" s="112"/>
      <c r="BF855" s="112"/>
      <c r="BG855" s="112"/>
      <c r="BH855" s="112"/>
      <c r="BI855" s="112"/>
      <c r="BJ855" s="112"/>
      <c r="BK855" s="112"/>
      <c r="BL855" s="112"/>
      <c r="BM855" s="112"/>
      <c r="BN855" s="112"/>
      <c r="BO855" s="112"/>
      <c r="BP855" s="112"/>
      <c r="BQ855" s="112"/>
      <c r="BR855" s="112"/>
      <c r="BS855" s="112"/>
      <c r="BT855" s="112"/>
      <c r="BU855" s="112"/>
      <c r="BV855" s="112"/>
      <c r="BW855" s="112"/>
      <c r="BX855" s="112"/>
      <c r="BY855" s="112"/>
      <c r="BZ855" s="112"/>
      <c r="CA855" s="112"/>
      <c r="CB855" s="112"/>
      <c r="CC855" s="112"/>
      <c r="CD855" s="112"/>
      <c r="CE855" s="112"/>
      <c r="CF855" s="112"/>
    </row>
    <row r="856" spans="1:84" s="44" customFormat="1" ht="38.25" customHeight="1" x14ac:dyDescent="0.2">
      <c r="A856" s="12"/>
      <c r="B856" s="12"/>
      <c r="C856" s="12"/>
      <c r="D856" s="12"/>
      <c r="E856" s="51" t="s">
        <v>65</v>
      </c>
      <c r="F856" s="12">
        <f>SUM(F861)</f>
        <v>3000</v>
      </c>
      <c r="G856" s="12">
        <f>SUM(G861)</f>
        <v>0</v>
      </c>
      <c r="H856" s="12">
        <f>SUM(H861)</f>
        <v>0</v>
      </c>
      <c r="I856" s="119" t="str">
        <f t="shared" si="67"/>
        <v xml:space="preserve">       </v>
      </c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  <c r="AE856" s="112"/>
      <c r="AF856" s="112"/>
      <c r="AG856" s="112"/>
      <c r="AH856" s="112"/>
      <c r="AI856" s="112"/>
      <c r="AJ856" s="112"/>
      <c r="AK856" s="112"/>
      <c r="AL856" s="112"/>
      <c r="AM856" s="112"/>
      <c r="AN856" s="112"/>
      <c r="AO856" s="112"/>
      <c r="AP856" s="112"/>
      <c r="AQ856" s="112"/>
      <c r="AR856" s="112"/>
      <c r="AS856" s="112"/>
      <c r="AT856" s="112"/>
      <c r="AU856" s="112"/>
      <c r="AV856" s="112"/>
      <c r="AW856" s="112"/>
      <c r="AX856" s="112"/>
      <c r="AY856" s="112"/>
      <c r="AZ856" s="112"/>
      <c r="BA856" s="112"/>
      <c r="BB856" s="112"/>
      <c r="BC856" s="112"/>
      <c r="BD856" s="112"/>
      <c r="BE856" s="112"/>
      <c r="BF856" s="112"/>
      <c r="BG856" s="112"/>
      <c r="BH856" s="112"/>
      <c r="BI856" s="112"/>
      <c r="BJ856" s="112"/>
      <c r="BK856" s="112"/>
      <c r="BL856" s="112"/>
      <c r="BM856" s="112"/>
      <c r="BN856" s="112"/>
      <c r="BO856" s="112"/>
      <c r="BP856" s="112"/>
      <c r="BQ856" s="112"/>
      <c r="BR856" s="112"/>
      <c r="BS856" s="112"/>
      <c r="BT856" s="112"/>
      <c r="BU856" s="112"/>
      <c r="BV856" s="112"/>
      <c r="BW856" s="112"/>
      <c r="BX856" s="112"/>
      <c r="BY856" s="112"/>
      <c r="BZ856" s="112"/>
      <c r="CA856" s="112"/>
      <c r="CB856" s="112"/>
      <c r="CC856" s="112"/>
      <c r="CD856" s="112"/>
      <c r="CE856" s="112"/>
      <c r="CF856" s="112"/>
    </row>
    <row r="857" spans="1:84" s="44" customFormat="1" ht="21" customHeight="1" x14ac:dyDescent="0.2">
      <c r="A857" s="10"/>
      <c r="B857" s="10"/>
      <c r="C857" s="10"/>
      <c r="D857" s="10"/>
      <c r="E857" s="13" t="s">
        <v>69</v>
      </c>
      <c r="F857" s="120"/>
      <c r="G857" s="120"/>
      <c r="H857" s="120"/>
      <c r="I857" s="122" t="str">
        <f t="shared" si="67"/>
        <v xml:space="preserve">       </v>
      </c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  <c r="AE857" s="112"/>
      <c r="AF857" s="112"/>
      <c r="AG857" s="112"/>
      <c r="AH857" s="112"/>
      <c r="AI857" s="112"/>
      <c r="AJ857" s="112"/>
      <c r="AK857" s="112"/>
      <c r="AL857" s="112"/>
      <c r="AM857" s="112"/>
      <c r="AN857" s="112"/>
      <c r="AO857" s="112"/>
      <c r="AP857" s="112"/>
      <c r="AQ857" s="112"/>
      <c r="AR857" s="112"/>
      <c r="AS857" s="112"/>
      <c r="AT857" s="112"/>
      <c r="AU857" s="112"/>
      <c r="AV857" s="112"/>
      <c r="AW857" s="112"/>
      <c r="AX857" s="112"/>
      <c r="AY857" s="112"/>
      <c r="AZ857" s="112"/>
      <c r="BA857" s="112"/>
      <c r="BB857" s="112"/>
      <c r="BC857" s="112"/>
      <c r="BD857" s="112"/>
      <c r="BE857" s="112"/>
      <c r="BF857" s="112"/>
      <c r="BG857" s="112"/>
      <c r="BH857" s="112"/>
      <c r="BI857" s="112"/>
      <c r="BJ857" s="112"/>
      <c r="BK857" s="112"/>
      <c r="BL857" s="112"/>
      <c r="BM857" s="112"/>
      <c r="BN857" s="112"/>
      <c r="BO857" s="112"/>
      <c r="BP857" s="112"/>
      <c r="BQ857" s="112"/>
      <c r="BR857" s="112"/>
      <c r="BS857" s="112"/>
      <c r="BT857" s="112"/>
      <c r="BU857" s="112"/>
      <c r="BV857" s="112"/>
      <c r="BW857" s="112"/>
      <c r="BX857" s="112"/>
      <c r="BY857" s="112"/>
      <c r="BZ857" s="112"/>
      <c r="CA857" s="112"/>
      <c r="CB857" s="112"/>
      <c r="CC857" s="112"/>
      <c r="CD857" s="112"/>
      <c r="CE857" s="112"/>
      <c r="CF857" s="112"/>
    </row>
    <row r="858" spans="1:84" s="64" customFormat="1" ht="30" customHeight="1" x14ac:dyDescent="0.2">
      <c r="A858" s="10" t="s">
        <v>63</v>
      </c>
      <c r="B858" s="10" t="s">
        <v>42</v>
      </c>
      <c r="C858" s="10" t="s">
        <v>41</v>
      </c>
      <c r="D858" s="10" t="s">
        <v>67</v>
      </c>
      <c r="E858" s="15" t="s">
        <v>106</v>
      </c>
      <c r="F858" s="12">
        <f>SUM(F859)</f>
        <v>60000</v>
      </c>
      <c r="G858" s="12">
        <f>SUM(G859)</f>
        <v>55632</v>
      </c>
      <c r="H858" s="12">
        <f>SUM(H859)</f>
        <v>46878</v>
      </c>
      <c r="I858" s="119">
        <f t="shared" si="67"/>
        <v>0.84264452113891286</v>
      </c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  <c r="AG858" s="110"/>
      <c r="AH858" s="110"/>
      <c r="AI858" s="110"/>
      <c r="AJ858" s="110"/>
      <c r="AK858" s="110"/>
      <c r="AL858" s="110"/>
      <c r="AM858" s="110"/>
      <c r="AN858" s="110"/>
      <c r="AO858" s="110"/>
      <c r="AP858" s="110"/>
      <c r="AQ858" s="110"/>
      <c r="AR858" s="110"/>
      <c r="AS858" s="110"/>
      <c r="AT858" s="110"/>
      <c r="AU858" s="110"/>
      <c r="AV858" s="110"/>
      <c r="AW858" s="110"/>
      <c r="AX858" s="110"/>
      <c r="AY858" s="110"/>
      <c r="AZ858" s="110"/>
      <c r="BA858" s="110"/>
      <c r="BB858" s="110"/>
      <c r="BC858" s="110"/>
      <c r="BD858" s="110"/>
      <c r="BE858" s="110"/>
      <c r="BF858" s="110"/>
      <c r="BG858" s="110"/>
      <c r="BH858" s="110"/>
      <c r="BI858" s="110"/>
      <c r="BJ858" s="110"/>
      <c r="BK858" s="110"/>
      <c r="BL858" s="110"/>
      <c r="BM858" s="110"/>
      <c r="BN858" s="110"/>
      <c r="BO858" s="110"/>
      <c r="BP858" s="110"/>
      <c r="BQ858" s="110"/>
      <c r="BR858" s="110"/>
      <c r="BS858" s="110"/>
      <c r="BT858" s="110"/>
      <c r="BU858" s="110"/>
      <c r="BV858" s="110"/>
      <c r="BW858" s="110"/>
      <c r="BX858" s="110"/>
      <c r="BY858" s="110"/>
      <c r="BZ858" s="110"/>
      <c r="CA858" s="110"/>
      <c r="CB858" s="110"/>
      <c r="CC858" s="110"/>
      <c r="CD858" s="110"/>
      <c r="CE858" s="110"/>
      <c r="CF858" s="110"/>
    </row>
    <row r="859" spans="1:84" s="64" customFormat="1" ht="25.5" customHeight="1" x14ac:dyDescent="0.2">
      <c r="A859" s="10"/>
      <c r="B859" s="10"/>
      <c r="C859" s="10"/>
      <c r="D859" s="10"/>
      <c r="E859" s="33" t="s">
        <v>312</v>
      </c>
      <c r="F859" s="12">
        <f>SUM(F860:F861)</f>
        <v>60000</v>
      </c>
      <c r="G859" s="12">
        <f>SUM(G860:G861)</f>
        <v>55632</v>
      </c>
      <c r="H859" s="12">
        <f>SUM(H860:H861)</f>
        <v>46878</v>
      </c>
      <c r="I859" s="119">
        <f t="shared" si="67"/>
        <v>0.84264452113891286</v>
      </c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0"/>
      <c r="AM859" s="110"/>
      <c r="AN859" s="110"/>
      <c r="AO859" s="110"/>
      <c r="AP859" s="110"/>
      <c r="AQ859" s="110"/>
      <c r="AR859" s="110"/>
      <c r="AS859" s="110"/>
      <c r="AT859" s="110"/>
      <c r="AU859" s="110"/>
      <c r="AV859" s="110"/>
      <c r="AW859" s="110"/>
      <c r="AX859" s="110"/>
      <c r="AY859" s="110"/>
      <c r="AZ859" s="110"/>
      <c r="BA859" s="110"/>
      <c r="BB859" s="110"/>
      <c r="BC859" s="110"/>
      <c r="BD859" s="110"/>
      <c r="BE859" s="110"/>
      <c r="BF859" s="110"/>
      <c r="BG859" s="110"/>
      <c r="BH859" s="110"/>
      <c r="BI859" s="110"/>
      <c r="BJ859" s="110"/>
      <c r="BK859" s="110"/>
      <c r="BL859" s="110"/>
      <c r="BM859" s="110"/>
      <c r="BN859" s="110"/>
      <c r="BO859" s="110"/>
      <c r="BP859" s="110"/>
      <c r="BQ859" s="110"/>
      <c r="BR859" s="110"/>
      <c r="BS859" s="110"/>
      <c r="BT859" s="110"/>
      <c r="BU859" s="110"/>
      <c r="BV859" s="110"/>
      <c r="BW859" s="110"/>
      <c r="BX859" s="110"/>
      <c r="BY859" s="110"/>
      <c r="BZ859" s="110"/>
      <c r="CA859" s="110"/>
      <c r="CB859" s="110"/>
      <c r="CC859" s="110"/>
      <c r="CD859" s="110"/>
      <c r="CE859" s="110"/>
      <c r="CF859" s="110"/>
    </row>
    <row r="860" spans="1:84" s="44" customFormat="1" ht="32.25" customHeight="1" x14ac:dyDescent="0.2">
      <c r="A860" s="12"/>
      <c r="B860" s="12"/>
      <c r="C860" s="12"/>
      <c r="D860" s="12"/>
      <c r="E860" s="50" t="s">
        <v>39</v>
      </c>
      <c r="F860" s="120">
        <v>57000</v>
      </c>
      <c r="G860" s="120">
        <v>55632</v>
      </c>
      <c r="H860" s="120">
        <v>46878</v>
      </c>
      <c r="I860" s="122">
        <f t="shared" si="67"/>
        <v>0.84264452113891286</v>
      </c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  <c r="AE860" s="112"/>
      <c r="AF860" s="112"/>
      <c r="AG860" s="112"/>
      <c r="AH860" s="112"/>
      <c r="AI860" s="112"/>
      <c r="AJ860" s="112"/>
      <c r="AK860" s="112"/>
      <c r="AL860" s="112"/>
      <c r="AM860" s="112"/>
      <c r="AN860" s="112"/>
      <c r="AO860" s="112"/>
      <c r="AP860" s="112"/>
      <c r="AQ860" s="112"/>
      <c r="AR860" s="112"/>
      <c r="AS860" s="112"/>
      <c r="AT860" s="112"/>
      <c r="AU860" s="112"/>
      <c r="AV860" s="112"/>
      <c r="AW860" s="112"/>
      <c r="AX860" s="112"/>
      <c r="AY860" s="112"/>
      <c r="AZ860" s="112"/>
      <c r="BA860" s="112"/>
      <c r="BB860" s="112"/>
      <c r="BC860" s="112"/>
      <c r="BD860" s="112"/>
      <c r="BE860" s="112"/>
      <c r="BF860" s="112"/>
      <c r="BG860" s="112"/>
      <c r="BH860" s="112"/>
      <c r="BI860" s="112"/>
      <c r="BJ860" s="112"/>
      <c r="BK860" s="112"/>
      <c r="BL860" s="112"/>
      <c r="BM860" s="112"/>
      <c r="BN860" s="112"/>
      <c r="BO860" s="112"/>
      <c r="BP860" s="112"/>
      <c r="BQ860" s="112"/>
      <c r="BR860" s="112"/>
      <c r="BS860" s="112"/>
      <c r="BT860" s="112"/>
      <c r="BU860" s="112"/>
      <c r="BV860" s="112"/>
      <c r="BW860" s="112"/>
      <c r="BX860" s="112"/>
      <c r="BY860" s="112"/>
      <c r="BZ860" s="112"/>
      <c r="CA860" s="112"/>
      <c r="CB860" s="112"/>
      <c r="CC860" s="112"/>
      <c r="CD860" s="112"/>
      <c r="CE860" s="112"/>
      <c r="CF860" s="112"/>
    </row>
    <row r="861" spans="1:84" s="44" customFormat="1" ht="39" customHeight="1" x14ac:dyDescent="0.2">
      <c r="A861" s="10"/>
      <c r="B861" s="10"/>
      <c r="C861" s="10"/>
      <c r="D861" s="10"/>
      <c r="E861" s="50" t="s">
        <v>65</v>
      </c>
      <c r="F861" s="120">
        <v>3000</v>
      </c>
      <c r="G861" s="120"/>
      <c r="H861" s="120"/>
      <c r="I861" s="122" t="str">
        <f t="shared" si="67"/>
        <v xml:space="preserve">       </v>
      </c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  <c r="AE861" s="112"/>
      <c r="AF861" s="112"/>
      <c r="AG861" s="112"/>
      <c r="AH861" s="112"/>
      <c r="AI861" s="112"/>
      <c r="AJ861" s="112"/>
      <c r="AK861" s="112"/>
      <c r="AL861" s="112"/>
      <c r="AM861" s="112"/>
      <c r="AN861" s="112"/>
      <c r="AO861" s="112"/>
      <c r="AP861" s="112"/>
      <c r="AQ861" s="112"/>
      <c r="AR861" s="112"/>
      <c r="AS861" s="112"/>
      <c r="AT861" s="112"/>
      <c r="AU861" s="112"/>
      <c r="AV861" s="112"/>
      <c r="AW861" s="112"/>
      <c r="AX861" s="112"/>
      <c r="AY861" s="112"/>
      <c r="AZ861" s="112"/>
      <c r="BA861" s="112"/>
      <c r="BB861" s="112"/>
      <c r="BC861" s="112"/>
      <c r="BD861" s="112"/>
      <c r="BE861" s="112"/>
      <c r="BF861" s="112"/>
      <c r="BG861" s="112"/>
      <c r="BH861" s="112"/>
      <c r="BI861" s="112"/>
      <c r="BJ861" s="112"/>
      <c r="BK861" s="112"/>
      <c r="BL861" s="112"/>
      <c r="BM861" s="112"/>
      <c r="BN861" s="112"/>
      <c r="BO861" s="112"/>
      <c r="BP861" s="112"/>
      <c r="BQ861" s="112"/>
      <c r="BR861" s="112"/>
      <c r="BS861" s="112"/>
      <c r="BT861" s="112"/>
      <c r="BU861" s="112"/>
      <c r="BV861" s="112"/>
      <c r="BW861" s="112"/>
      <c r="BX861" s="112"/>
      <c r="BY861" s="112"/>
      <c r="BZ861" s="112"/>
      <c r="CA861" s="112"/>
      <c r="CB861" s="112"/>
      <c r="CC861" s="112"/>
      <c r="CD861" s="112"/>
      <c r="CE861" s="112"/>
      <c r="CF861" s="112"/>
    </row>
    <row r="862" spans="1:84" s="44" customFormat="1" ht="24.75" customHeight="1" x14ac:dyDescent="0.2">
      <c r="A862" s="10" t="s">
        <v>46</v>
      </c>
      <c r="B862" s="10" t="s">
        <v>41</v>
      </c>
      <c r="C862" s="10" t="s">
        <v>41</v>
      </c>
      <c r="D862" s="10" t="s">
        <v>41</v>
      </c>
      <c r="E862" s="14" t="s">
        <v>47</v>
      </c>
      <c r="F862" s="12">
        <f>SUM(F863:F863)</f>
        <v>0</v>
      </c>
      <c r="G862" s="57">
        <f>SUM(G863:G863)</f>
        <v>150000</v>
      </c>
      <c r="H862" s="57">
        <f>SUM(H863:H863)</f>
        <v>144703.66</v>
      </c>
      <c r="I862" s="119">
        <f t="shared" si="67"/>
        <v>0.96469106666666671</v>
      </c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  <c r="AE862" s="112"/>
      <c r="AF862" s="112"/>
      <c r="AG862" s="112"/>
      <c r="AH862" s="112"/>
      <c r="AI862" s="112"/>
      <c r="AJ862" s="112"/>
      <c r="AK862" s="112"/>
      <c r="AL862" s="112"/>
      <c r="AM862" s="112"/>
      <c r="AN862" s="112"/>
      <c r="AO862" s="112"/>
      <c r="AP862" s="112"/>
      <c r="AQ862" s="112"/>
      <c r="AR862" s="112"/>
      <c r="AS862" s="112"/>
      <c r="AT862" s="112"/>
      <c r="AU862" s="112"/>
      <c r="AV862" s="112"/>
      <c r="AW862" s="112"/>
      <c r="AX862" s="112"/>
      <c r="AY862" s="112"/>
      <c r="AZ862" s="112"/>
      <c r="BA862" s="112"/>
      <c r="BB862" s="112"/>
      <c r="BC862" s="112"/>
      <c r="BD862" s="112"/>
      <c r="BE862" s="112"/>
      <c r="BF862" s="112"/>
      <c r="BG862" s="112"/>
      <c r="BH862" s="112"/>
      <c r="BI862" s="112"/>
      <c r="BJ862" s="112"/>
      <c r="BK862" s="112"/>
      <c r="BL862" s="112"/>
      <c r="BM862" s="112"/>
      <c r="BN862" s="112"/>
      <c r="BO862" s="112"/>
      <c r="BP862" s="112"/>
      <c r="BQ862" s="112"/>
      <c r="BR862" s="112"/>
      <c r="BS862" s="112"/>
      <c r="BT862" s="112"/>
      <c r="BU862" s="112"/>
      <c r="BV862" s="112"/>
      <c r="BW862" s="112"/>
      <c r="BX862" s="112"/>
      <c r="BY862" s="112"/>
      <c r="BZ862" s="112"/>
      <c r="CA862" s="112"/>
      <c r="CB862" s="112"/>
      <c r="CC862" s="112"/>
      <c r="CD862" s="112"/>
      <c r="CE862" s="112"/>
      <c r="CF862" s="112"/>
    </row>
    <row r="863" spans="1:84" s="44" customFormat="1" ht="30.75" customHeight="1" x14ac:dyDescent="0.2">
      <c r="A863" s="12"/>
      <c r="B863" s="12"/>
      <c r="C863" s="12"/>
      <c r="D863" s="12"/>
      <c r="E863" s="50" t="s">
        <v>39</v>
      </c>
      <c r="F863" s="120"/>
      <c r="G863" s="121">
        <v>150000</v>
      </c>
      <c r="H863" s="121">
        <v>144703.66</v>
      </c>
      <c r="I863" s="122">
        <f t="shared" si="67"/>
        <v>0.96469106666666671</v>
      </c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  <c r="AE863" s="112"/>
      <c r="AF863" s="112"/>
      <c r="AG863" s="112"/>
      <c r="AH863" s="112"/>
      <c r="AI863" s="112"/>
      <c r="AJ863" s="112"/>
      <c r="AK863" s="112"/>
      <c r="AL863" s="112"/>
      <c r="AM863" s="112"/>
      <c r="AN863" s="112"/>
      <c r="AO863" s="112"/>
      <c r="AP863" s="112"/>
      <c r="AQ863" s="112"/>
      <c r="AR863" s="112"/>
      <c r="AS863" s="112"/>
      <c r="AT863" s="112"/>
      <c r="AU863" s="112"/>
      <c r="AV863" s="112"/>
      <c r="AW863" s="112"/>
      <c r="AX863" s="112"/>
      <c r="AY863" s="112"/>
      <c r="AZ863" s="112"/>
      <c r="BA863" s="112"/>
      <c r="BB863" s="112"/>
      <c r="BC863" s="112"/>
      <c r="BD863" s="112"/>
      <c r="BE863" s="112"/>
      <c r="BF863" s="112"/>
      <c r="BG863" s="112"/>
      <c r="BH863" s="112"/>
      <c r="BI863" s="112"/>
      <c r="BJ863" s="112"/>
      <c r="BK863" s="112"/>
      <c r="BL863" s="112"/>
      <c r="BM863" s="112"/>
      <c r="BN863" s="112"/>
      <c r="BO863" s="112"/>
      <c r="BP863" s="112"/>
      <c r="BQ863" s="112"/>
      <c r="BR863" s="112"/>
      <c r="BS863" s="112"/>
      <c r="BT863" s="112"/>
      <c r="BU863" s="112"/>
      <c r="BV863" s="112"/>
      <c r="BW863" s="112"/>
      <c r="BX863" s="112"/>
      <c r="BY863" s="112"/>
      <c r="BZ863" s="112"/>
      <c r="CA863" s="112"/>
      <c r="CB863" s="112"/>
      <c r="CC863" s="112"/>
      <c r="CD863" s="112"/>
      <c r="CE863" s="112"/>
      <c r="CF863" s="112"/>
    </row>
    <row r="864" spans="1:84" s="67" customFormat="1" ht="27" customHeight="1" x14ac:dyDescent="0.2">
      <c r="A864" s="65"/>
      <c r="B864" s="65"/>
      <c r="C864" s="65"/>
      <c r="D864" s="65"/>
      <c r="E864" s="66" t="s">
        <v>111</v>
      </c>
      <c r="F864" s="65">
        <f>SUM(F869,F873,F877,F880,F884,F888)</f>
        <v>880312</v>
      </c>
      <c r="G864" s="65">
        <f>SUM(G869,G873,G877,G880,G884,G888)</f>
        <v>900877.8</v>
      </c>
      <c r="H864" s="65">
        <f>SUM(H869,H873,H877,H880,H884,H888)</f>
        <v>896907.04000000015</v>
      </c>
      <c r="I864" s="118">
        <f t="shared" si="67"/>
        <v>0.99559234337886904</v>
      </c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  <c r="AV864" s="109"/>
      <c r="AW864" s="109"/>
      <c r="AX864" s="109"/>
      <c r="AY864" s="109"/>
      <c r="AZ864" s="109"/>
      <c r="BA864" s="109"/>
      <c r="BB864" s="109"/>
      <c r="BC864" s="109"/>
      <c r="BD864" s="109"/>
      <c r="BE864" s="109"/>
      <c r="BF864" s="109"/>
      <c r="BG864" s="109"/>
      <c r="BH864" s="109"/>
      <c r="BI864" s="109"/>
      <c r="BJ864" s="109"/>
      <c r="BK864" s="109"/>
      <c r="BL864" s="109"/>
      <c r="BM864" s="109"/>
      <c r="BN864" s="109"/>
      <c r="BO864" s="109"/>
      <c r="BP864" s="109"/>
      <c r="BQ864" s="109"/>
      <c r="BR864" s="109"/>
      <c r="BS864" s="109"/>
      <c r="BT864" s="109"/>
      <c r="BU864" s="109"/>
      <c r="BV864" s="109"/>
      <c r="BW864" s="109"/>
      <c r="BX864" s="109"/>
      <c r="BY864" s="109"/>
      <c r="BZ864" s="109"/>
      <c r="CA864" s="109"/>
      <c r="CB864" s="109"/>
      <c r="CC864" s="109"/>
      <c r="CD864" s="109"/>
      <c r="CE864" s="109"/>
      <c r="CF864" s="109"/>
    </row>
    <row r="865" spans="1:84" s="42" customFormat="1" ht="35.25" customHeight="1" x14ac:dyDescent="0.2">
      <c r="A865" s="12"/>
      <c r="B865" s="12"/>
      <c r="C865" s="12"/>
      <c r="D865" s="12"/>
      <c r="E865" s="51" t="s">
        <v>39</v>
      </c>
      <c r="F865" s="12">
        <f>SUM(F875,F879,F882,F886,F890)</f>
        <v>79512</v>
      </c>
      <c r="G865" s="12">
        <f>SUM(G875,G879,G882,G886,G890)</f>
        <v>109698.90000000001</v>
      </c>
      <c r="H865" s="12">
        <f>SUM(H875,H879,H882,H886,H890)</f>
        <v>107917.74</v>
      </c>
      <c r="I865" s="119">
        <f t="shared" si="67"/>
        <v>0.98376319179134886</v>
      </c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  <c r="AV865" s="109"/>
      <c r="AW865" s="109"/>
      <c r="AX865" s="109"/>
      <c r="AY865" s="109"/>
      <c r="AZ865" s="109"/>
      <c r="BA865" s="109"/>
      <c r="BB865" s="109"/>
      <c r="BC865" s="109"/>
      <c r="BD865" s="109"/>
      <c r="BE865" s="109"/>
      <c r="BF865" s="109"/>
      <c r="BG865" s="109"/>
      <c r="BH865" s="109"/>
      <c r="BI865" s="109"/>
      <c r="BJ865" s="109"/>
      <c r="BK865" s="109"/>
      <c r="BL865" s="109"/>
      <c r="BM865" s="109"/>
      <c r="BN865" s="109"/>
      <c r="BO865" s="109"/>
      <c r="BP865" s="109"/>
      <c r="BQ865" s="109"/>
      <c r="BR865" s="109"/>
      <c r="BS865" s="109"/>
      <c r="BT865" s="109"/>
      <c r="BU865" s="109"/>
      <c r="BV865" s="109"/>
      <c r="BW865" s="109"/>
      <c r="BX865" s="109"/>
      <c r="BY865" s="109"/>
      <c r="BZ865" s="109"/>
      <c r="CA865" s="109"/>
      <c r="CB865" s="109"/>
      <c r="CC865" s="109"/>
      <c r="CD865" s="109"/>
      <c r="CE865" s="109"/>
      <c r="CF865" s="109"/>
    </row>
    <row r="866" spans="1:84" s="42" customFormat="1" ht="36" customHeight="1" x14ac:dyDescent="0.2">
      <c r="A866" s="12"/>
      <c r="B866" s="12"/>
      <c r="C866" s="12"/>
      <c r="D866" s="12"/>
      <c r="E866" s="51" t="s">
        <v>65</v>
      </c>
      <c r="F866" s="12">
        <f>SUM(F872,F876,F883,F887,F889)</f>
        <v>2800</v>
      </c>
      <c r="G866" s="12">
        <f>SUM(G872,G876,G883,G887,G889)</f>
        <v>10440</v>
      </c>
      <c r="H866" s="12">
        <f>SUM(H872,H876,H883,H887,H889)</f>
        <v>9904</v>
      </c>
      <c r="I866" s="119">
        <f t="shared" si="67"/>
        <v>0.94865900383141766</v>
      </c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  <c r="AV866" s="109"/>
      <c r="AW866" s="109"/>
      <c r="AX866" s="109"/>
      <c r="AY866" s="109"/>
      <c r="AZ866" s="109"/>
      <c r="BA866" s="109"/>
      <c r="BB866" s="109"/>
      <c r="BC866" s="109"/>
      <c r="BD866" s="109"/>
      <c r="BE866" s="109"/>
      <c r="BF866" s="109"/>
      <c r="BG866" s="109"/>
      <c r="BH866" s="109"/>
      <c r="BI866" s="109"/>
      <c r="BJ866" s="109"/>
      <c r="BK866" s="109"/>
      <c r="BL866" s="109"/>
      <c r="BM866" s="109"/>
      <c r="BN866" s="109"/>
      <c r="BO866" s="109"/>
      <c r="BP866" s="109"/>
      <c r="BQ866" s="109"/>
      <c r="BR866" s="109"/>
      <c r="BS866" s="109"/>
      <c r="BT866" s="109"/>
      <c r="BU866" s="109"/>
      <c r="BV866" s="109"/>
      <c r="BW866" s="109"/>
      <c r="BX866" s="109"/>
      <c r="BY866" s="109"/>
      <c r="BZ866" s="109"/>
      <c r="CA866" s="109"/>
      <c r="CB866" s="109"/>
      <c r="CC866" s="109"/>
      <c r="CD866" s="109"/>
      <c r="CE866" s="109"/>
      <c r="CF866" s="109"/>
    </row>
    <row r="867" spans="1:84" s="42" customFormat="1" ht="22.5" customHeight="1" x14ac:dyDescent="0.2">
      <c r="A867" s="12"/>
      <c r="B867" s="12"/>
      <c r="C867" s="12"/>
      <c r="D867" s="12"/>
      <c r="E867" s="51" t="s">
        <v>38</v>
      </c>
      <c r="F867" s="12">
        <f>SUM(F871)</f>
        <v>798000</v>
      </c>
      <c r="G867" s="12">
        <f>SUM(G871)</f>
        <v>780738.9</v>
      </c>
      <c r="H867" s="12">
        <f>SUM(H871)</f>
        <v>779085.3</v>
      </c>
      <c r="I867" s="119">
        <f t="shared" si="67"/>
        <v>0.99788200639163749</v>
      </c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  <c r="AV867" s="109"/>
      <c r="AW867" s="109"/>
      <c r="AX867" s="109"/>
      <c r="AY867" s="109"/>
      <c r="AZ867" s="109"/>
      <c r="BA867" s="109"/>
      <c r="BB867" s="109"/>
      <c r="BC867" s="109"/>
      <c r="BD867" s="109"/>
      <c r="BE867" s="109"/>
      <c r="BF867" s="109"/>
      <c r="BG867" s="109"/>
      <c r="BH867" s="109"/>
      <c r="BI867" s="109"/>
      <c r="BJ867" s="109"/>
      <c r="BK867" s="109"/>
      <c r="BL867" s="109"/>
      <c r="BM867" s="109"/>
      <c r="BN867" s="109"/>
      <c r="BO867" s="109"/>
      <c r="BP867" s="109"/>
      <c r="BQ867" s="109"/>
      <c r="BR867" s="109"/>
      <c r="BS867" s="109"/>
      <c r="BT867" s="109"/>
      <c r="BU867" s="109"/>
      <c r="BV867" s="109"/>
      <c r="BW867" s="109"/>
      <c r="BX867" s="109"/>
      <c r="BY867" s="109"/>
      <c r="BZ867" s="109"/>
      <c r="CA867" s="109"/>
      <c r="CB867" s="109"/>
      <c r="CC867" s="109"/>
      <c r="CD867" s="109"/>
      <c r="CE867" s="109"/>
      <c r="CF867" s="109"/>
    </row>
    <row r="868" spans="1:84" s="42" customFormat="1" x14ac:dyDescent="0.2">
      <c r="A868" s="12"/>
      <c r="B868" s="12"/>
      <c r="C868" s="12"/>
      <c r="D868" s="12"/>
      <c r="E868" s="51"/>
      <c r="F868" s="12">
        <f>SUM(F865:F867)-F864</f>
        <v>0</v>
      </c>
      <c r="G868" s="12">
        <f>SUM(G865:G867)-G864</f>
        <v>0</v>
      </c>
      <c r="H868" s="12">
        <f>SUM(H865:H867)-H864</f>
        <v>0</v>
      </c>
      <c r="I868" s="119" t="str">
        <f t="shared" si="67"/>
        <v xml:space="preserve">       </v>
      </c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  <c r="AV868" s="109"/>
      <c r="AW868" s="109"/>
      <c r="AX868" s="109"/>
      <c r="AY868" s="109"/>
      <c r="AZ868" s="109"/>
      <c r="BA868" s="109"/>
      <c r="BB868" s="109"/>
      <c r="BC868" s="109"/>
      <c r="BD868" s="109"/>
      <c r="BE868" s="109"/>
      <c r="BF868" s="109"/>
      <c r="BG868" s="109"/>
      <c r="BH868" s="109"/>
      <c r="BI868" s="109"/>
      <c r="BJ868" s="109"/>
      <c r="BK868" s="109"/>
      <c r="BL868" s="109"/>
      <c r="BM868" s="109"/>
      <c r="BN868" s="109"/>
      <c r="BO868" s="109"/>
      <c r="BP868" s="109"/>
      <c r="BQ868" s="109"/>
      <c r="BR868" s="109"/>
      <c r="BS868" s="109"/>
      <c r="BT868" s="109"/>
      <c r="BU868" s="109"/>
      <c r="BV868" s="109"/>
      <c r="BW868" s="109"/>
      <c r="BX868" s="109"/>
      <c r="BY868" s="109"/>
      <c r="BZ868" s="109"/>
      <c r="CA868" s="109"/>
      <c r="CB868" s="109"/>
      <c r="CC868" s="109"/>
      <c r="CD868" s="109"/>
      <c r="CE868" s="109"/>
      <c r="CF868" s="109"/>
    </row>
    <row r="869" spans="1:84" s="42" customFormat="1" ht="33" customHeight="1" x14ac:dyDescent="0.2">
      <c r="A869" s="49" t="s">
        <v>42</v>
      </c>
      <c r="B869" s="49" t="s">
        <v>41</v>
      </c>
      <c r="C869" s="49" t="s">
        <v>41</v>
      </c>
      <c r="D869" s="49" t="s">
        <v>67</v>
      </c>
      <c r="E869" s="33" t="s">
        <v>397</v>
      </c>
      <c r="F869" s="57">
        <f>SUM(F870)</f>
        <v>798000</v>
      </c>
      <c r="G869" s="57">
        <f>SUM(G870)</f>
        <v>789038.9</v>
      </c>
      <c r="H869" s="57">
        <f>SUM(H870)</f>
        <v>787385.3</v>
      </c>
      <c r="I869" s="119">
        <f t="shared" si="67"/>
        <v>0.99790428583432333</v>
      </c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  <c r="AV869" s="109"/>
      <c r="AW869" s="109"/>
      <c r="AX869" s="109"/>
      <c r="AY869" s="109"/>
      <c r="AZ869" s="109"/>
      <c r="BA869" s="109"/>
      <c r="BB869" s="109"/>
      <c r="BC869" s="109"/>
      <c r="BD869" s="109"/>
      <c r="BE869" s="109"/>
      <c r="BF869" s="109"/>
      <c r="BG869" s="109"/>
      <c r="BH869" s="109"/>
      <c r="BI869" s="109"/>
      <c r="BJ869" s="109"/>
      <c r="BK869" s="109"/>
      <c r="BL869" s="109"/>
      <c r="BM869" s="109"/>
      <c r="BN869" s="109"/>
      <c r="BO869" s="109"/>
      <c r="BP869" s="109"/>
      <c r="BQ869" s="109"/>
      <c r="BR869" s="109"/>
      <c r="BS869" s="109"/>
      <c r="BT869" s="109"/>
      <c r="BU869" s="109"/>
      <c r="BV869" s="109"/>
      <c r="BW869" s="109"/>
      <c r="BX869" s="109"/>
      <c r="BY869" s="109"/>
      <c r="BZ869" s="109"/>
      <c r="CA869" s="109"/>
      <c r="CB869" s="109"/>
      <c r="CC869" s="109"/>
      <c r="CD869" s="109"/>
      <c r="CE869" s="109"/>
      <c r="CF869" s="109"/>
    </row>
    <row r="870" spans="1:84" s="42" customFormat="1" ht="36.75" customHeight="1" x14ac:dyDescent="0.2">
      <c r="A870" s="49"/>
      <c r="B870" s="49"/>
      <c r="C870" s="49"/>
      <c r="D870" s="49"/>
      <c r="E870" s="33" t="s">
        <v>350</v>
      </c>
      <c r="F870" s="57">
        <f>SUM(F871:F872)</f>
        <v>798000</v>
      </c>
      <c r="G870" s="57">
        <f>SUM(G871:G872)</f>
        <v>789038.9</v>
      </c>
      <c r="H870" s="57">
        <f>SUM(H871:H872)</f>
        <v>787385.3</v>
      </c>
      <c r="I870" s="119">
        <f t="shared" si="67"/>
        <v>0.99790428583432333</v>
      </c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  <c r="AV870" s="109"/>
      <c r="AW870" s="109"/>
      <c r="AX870" s="109"/>
      <c r="AY870" s="109"/>
      <c r="AZ870" s="109"/>
      <c r="BA870" s="109"/>
      <c r="BB870" s="109"/>
      <c r="BC870" s="109"/>
      <c r="BD870" s="109"/>
      <c r="BE870" s="109"/>
      <c r="BF870" s="109"/>
      <c r="BG870" s="109"/>
      <c r="BH870" s="109"/>
      <c r="BI870" s="109"/>
      <c r="BJ870" s="109"/>
      <c r="BK870" s="109"/>
      <c r="BL870" s="109"/>
      <c r="BM870" s="109"/>
      <c r="BN870" s="109"/>
      <c r="BO870" s="109"/>
      <c r="BP870" s="109"/>
      <c r="BQ870" s="109"/>
      <c r="BR870" s="109"/>
      <c r="BS870" s="109"/>
      <c r="BT870" s="109"/>
      <c r="BU870" s="109"/>
      <c r="BV870" s="109"/>
      <c r="BW870" s="109"/>
      <c r="BX870" s="109"/>
      <c r="BY870" s="109"/>
      <c r="BZ870" s="109"/>
      <c r="CA870" s="109"/>
      <c r="CB870" s="109"/>
      <c r="CC870" s="109"/>
      <c r="CD870" s="109"/>
      <c r="CE870" s="109"/>
      <c r="CF870" s="109"/>
    </row>
    <row r="871" spans="1:84" s="42" customFormat="1" ht="21.75" customHeight="1" x14ac:dyDescent="0.2">
      <c r="A871" s="10"/>
      <c r="B871" s="10"/>
      <c r="C871" s="10"/>
      <c r="D871" s="10"/>
      <c r="E871" s="50" t="s">
        <v>38</v>
      </c>
      <c r="F871" s="121">
        <v>798000</v>
      </c>
      <c r="G871" s="121">
        <v>780738.9</v>
      </c>
      <c r="H871" s="121">
        <v>779085.3</v>
      </c>
      <c r="I871" s="122">
        <f t="shared" si="67"/>
        <v>0.99788200639163749</v>
      </c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  <c r="AV871" s="109"/>
      <c r="AW871" s="109"/>
      <c r="AX871" s="109"/>
      <c r="AY871" s="109"/>
      <c r="AZ871" s="109"/>
      <c r="BA871" s="109"/>
      <c r="BB871" s="109"/>
      <c r="BC871" s="109"/>
      <c r="BD871" s="109"/>
      <c r="BE871" s="109"/>
      <c r="BF871" s="109"/>
      <c r="BG871" s="109"/>
      <c r="BH871" s="109"/>
      <c r="BI871" s="109"/>
      <c r="BJ871" s="109"/>
      <c r="BK871" s="109"/>
      <c r="BL871" s="109"/>
      <c r="BM871" s="109"/>
      <c r="BN871" s="109"/>
      <c r="BO871" s="109"/>
      <c r="BP871" s="109"/>
      <c r="BQ871" s="109"/>
      <c r="BR871" s="109"/>
      <c r="BS871" s="109"/>
      <c r="BT871" s="109"/>
      <c r="BU871" s="109"/>
      <c r="BV871" s="109"/>
      <c r="BW871" s="109"/>
      <c r="BX871" s="109"/>
      <c r="BY871" s="109"/>
      <c r="BZ871" s="109"/>
      <c r="CA871" s="109"/>
      <c r="CB871" s="109"/>
      <c r="CC871" s="109"/>
      <c r="CD871" s="109"/>
      <c r="CE871" s="109"/>
      <c r="CF871" s="109"/>
    </row>
    <row r="872" spans="1:84" s="42" customFormat="1" ht="37.5" customHeight="1" x14ac:dyDescent="0.2">
      <c r="A872" s="10"/>
      <c r="B872" s="10"/>
      <c r="C872" s="10"/>
      <c r="D872" s="10"/>
      <c r="E872" s="50" t="s">
        <v>65</v>
      </c>
      <c r="F872" s="121"/>
      <c r="G872" s="121">
        <v>8300</v>
      </c>
      <c r="H872" s="121">
        <v>8300</v>
      </c>
      <c r="I872" s="122">
        <f t="shared" si="67"/>
        <v>1</v>
      </c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  <c r="AV872" s="109"/>
      <c r="AW872" s="109"/>
      <c r="AX872" s="109"/>
      <c r="AY872" s="109"/>
      <c r="AZ872" s="109"/>
      <c r="BA872" s="109"/>
      <c r="BB872" s="109"/>
      <c r="BC872" s="109"/>
      <c r="BD872" s="109"/>
      <c r="BE872" s="109"/>
      <c r="BF872" s="109"/>
      <c r="BG872" s="109"/>
      <c r="BH872" s="109"/>
      <c r="BI872" s="109"/>
      <c r="BJ872" s="109"/>
      <c r="BK872" s="109"/>
      <c r="BL872" s="109"/>
      <c r="BM872" s="109"/>
      <c r="BN872" s="109"/>
      <c r="BO872" s="109"/>
      <c r="BP872" s="109"/>
      <c r="BQ872" s="109"/>
      <c r="BR872" s="109"/>
      <c r="BS872" s="109"/>
      <c r="BT872" s="109"/>
      <c r="BU872" s="109"/>
      <c r="BV872" s="109"/>
      <c r="BW872" s="109"/>
      <c r="BX872" s="109"/>
      <c r="BY872" s="109"/>
      <c r="BZ872" s="109"/>
      <c r="CA872" s="109"/>
      <c r="CB872" s="109"/>
      <c r="CC872" s="109"/>
      <c r="CD872" s="109"/>
      <c r="CE872" s="109"/>
      <c r="CF872" s="109"/>
    </row>
    <row r="873" spans="1:84" s="42" customFormat="1" ht="25.5" customHeight="1" x14ac:dyDescent="0.2">
      <c r="A873" s="10" t="s">
        <v>55</v>
      </c>
      <c r="B873" s="10" t="s">
        <v>67</v>
      </c>
      <c r="C873" s="10" t="s">
        <v>67</v>
      </c>
      <c r="D873" s="10" t="s">
        <v>41</v>
      </c>
      <c r="E873" s="15" t="s">
        <v>179</v>
      </c>
      <c r="F873" s="12">
        <f>SUM(F874)</f>
        <v>35000</v>
      </c>
      <c r="G873" s="12">
        <f>SUM(G874)</f>
        <v>30820</v>
      </c>
      <c r="H873" s="12">
        <f>SUM(H874)</f>
        <v>30587.25</v>
      </c>
      <c r="I873" s="119">
        <f>IF(H873=0,"       ",H873/G873)</f>
        <v>0.99244808565866316</v>
      </c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  <c r="AV873" s="109"/>
      <c r="AW873" s="109"/>
      <c r="AX873" s="109"/>
      <c r="AY873" s="109"/>
      <c r="AZ873" s="109"/>
      <c r="BA873" s="109"/>
      <c r="BB873" s="109"/>
      <c r="BC873" s="109"/>
      <c r="BD873" s="109"/>
      <c r="BE873" s="109"/>
      <c r="BF873" s="109"/>
      <c r="BG873" s="109"/>
      <c r="BH873" s="109"/>
      <c r="BI873" s="109"/>
      <c r="BJ873" s="109"/>
      <c r="BK873" s="109"/>
      <c r="BL873" s="109"/>
      <c r="BM873" s="109"/>
      <c r="BN873" s="109"/>
      <c r="BO873" s="109"/>
      <c r="BP873" s="109"/>
      <c r="BQ873" s="109"/>
      <c r="BR873" s="109"/>
      <c r="BS873" s="109"/>
      <c r="BT873" s="109"/>
      <c r="BU873" s="109"/>
      <c r="BV873" s="109"/>
      <c r="BW873" s="109"/>
      <c r="BX873" s="109"/>
      <c r="BY873" s="109"/>
      <c r="BZ873" s="109"/>
      <c r="CA873" s="109"/>
      <c r="CB873" s="109"/>
      <c r="CC873" s="109"/>
      <c r="CD873" s="109"/>
      <c r="CE873" s="109"/>
      <c r="CF873" s="109"/>
    </row>
    <row r="874" spans="1:84" s="42" customFormat="1" ht="47.25" customHeight="1" x14ac:dyDescent="0.2">
      <c r="A874" s="10"/>
      <c r="B874" s="10"/>
      <c r="C874" s="10"/>
      <c r="D874" s="10"/>
      <c r="E874" s="33" t="s">
        <v>398</v>
      </c>
      <c r="F874" s="57">
        <f>SUM(F875:F876)</f>
        <v>35000</v>
      </c>
      <c r="G874" s="57">
        <f>SUM(G875:G876)</f>
        <v>30820</v>
      </c>
      <c r="H874" s="57">
        <f>SUM(H875:H876)</f>
        <v>30587.25</v>
      </c>
      <c r="I874" s="119">
        <f>IF(H874=0,"       ",H874/G874)</f>
        <v>0.99244808565866316</v>
      </c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  <c r="AV874" s="109"/>
      <c r="AW874" s="109"/>
      <c r="AX874" s="109"/>
      <c r="AY874" s="109"/>
      <c r="AZ874" s="109"/>
      <c r="BA874" s="109"/>
      <c r="BB874" s="109"/>
      <c r="BC874" s="109"/>
      <c r="BD874" s="109"/>
      <c r="BE874" s="109"/>
      <c r="BF874" s="109"/>
      <c r="BG874" s="109"/>
      <c r="BH874" s="109"/>
      <c r="BI874" s="109"/>
      <c r="BJ874" s="109"/>
      <c r="BK874" s="109"/>
      <c r="BL874" s="109"/>
      <c r="BM874" s="109"/>
      <c r="BN874" s="109"/>
      <c r="BO874" s="109"/>
      <c r="BP874" s="109"/>
      <c r="BQ874" s="109"/>
      <c r="BR874" s="109"/>
      <c r="BS874" s="109"/>
      <c r="BT874" s="109"/>
      <c r="BU874" s="109"/>
      <c r="BV874" s="109"/>
      <c r="BW874" s="109"/>
      <c r="BX874" s="109"/>
      <c r="BY874" s="109"/>
      <c r="BZ874" s="109"/>
      <c r="CA874" s="109"/>
      <c r="CB874" s="109"/>
      <c r="CC874" s="109"/>
      <c r="CD874" s="109"/>
      <c r="CE874" s="109"/>
      <c r="CF874" s="109"/>
    </row>
    <row r="875" spans="1:84" s="42" customFormat="1" ht="27" customHeight="1" x14ac:dyDescent="0.2">
      <c r="A875" s="10"/>
      <c r="B875" s="10"/>
      <c r="C875" s="10"/>
      <c r="D875" s="10"/>
      <c r="E875" s="50" t="s">
        <v>39</v>
      </c>
      <c r="F875" s="121">
        <v>33500</v>
      </c>
      <c r="G875" s="121">
        <v>30820</v>
      </c>
      <c r="H875" s="121">
        <v>30587.25</v>
      </c>
      <c r="I875" s="119">
        <f>IF(H875=0,"       ",H875/G875)</f>
        <v>0.99244808565866316</v>
      </c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09"/>
      <c r="BE875" s="109"/>
      <c r="BF875" s="109"/>
      <c r="BG875" s="109"/>
      <c r="BH875" s="109"/>
      <c r="BI875" s="109"/>
      <c r="BJ875" s="109"/>
      <c r="BK875" s="109"/>
      <c r="BL875" s="109"/>
      <c r="BM875" s="109"/>
      <c r="BN875" s="109"/>
      <c r="BO875" s="109"/>
      <c r="BP875" s="109"/>
      <c r="BQ875" s="109"/>
      <c r="BR875" s="109"/>
      <c r="BS875" s="109"/>
      <c r="BT875" s="109"/>
      <c r="BU875" s="109"/>
      <c r="BV875" s="109"/>
      <c r="BW875" s="109"/>
      <c r="BX875" s="109"/>
      <c r="BY875" s="109"/>
      <c r="BZ875" s="109"/>
      <c r="CA875" s="109"/>
      <c r="CB875" s="109"/>
      <c r="CC875" s="109"/>
      <c r="CD875" s="109"/>
      <c r="CE875" s="109"/>
      <c r="CF875" s="109"/>
    </row>
    <row r="876" spans="1:84" s="42" customFormat="1" ht="33" customHeight="1" x14ac:dyDescent="0.2">
      <c r="A876" s="10"/>
      <c r="B876" s="10"/>
      <c r="C876" s="10"/>
      <c r="D876" s="10"/>
      <c r="E876" s="50" t="s">
        <v>65</v>
      </c>
      <c r="F876" s="121">
        <v>1500</v>
      </c>
      <c r="G876" s="121"/>
      <c r="H876" s="121"/>
      <c r="I876" s="119" t="str">
        <f>IF(H876=0,"       ",H876/G876)</f>
        <v xml:space="preserve">       </v>
      </c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  <c r="AV876" s="109"/>
      <c r="AW876" s="109"/>
      <c r="AX876" s="109"/>
      <c r="AY876" s="109"/>
      <c r="AZ876" s="109"/>
      <c r="BA876" s="109"/>
      <c r="BB876" s="109"/>
      <c r="BC876" s="109"/>
      <c r="BD876" s="109"/>
      <c r="BE876" s="109"/>
      <c r="BF876" s="109"/>
      <c r="BG876" s="109"/>
      <c r="BH876" s="109"/>
      <c r="BI876" s="109"/>
      <c r="BJ876" s="109"/>
      <c r="BK876" s="109"/>
      <c r="BL876" s="109"/>
      <c r="BM876" s="109"/>
      <c r="BN876" s="109"/>
      <c r="BO876" s="109"/>
      <c r="BP876" s="109"/>
      <c r="BQ876" s="109"/>
      <c r="BR876" s="109"/>
      <c r="BS876" s="109"/>
      <c r="BT876" s="109"/>
      <c r="BU876" s="109"/>
      <c r="BV876" s="109"/>
      <c r="BW876" s="109"/>
      <c r="BX876" s="109"/>
      <c r="BY876" s="109"/>
      <c r="BZ876" s="109"/>
      <c r="CA876" s="109"/>
      <c r="CB876" s="109"/>
      <c r="CC876" s="109"/>
      <c r="CD876" s="109"/>
      <c r="CE876" s="109"/>
      <c r="CF876" s="109"/>
    </row>
    <row r="877" spans="1:84" s="42" customFormat="1" ht="31.5" customHeight="1" x14ac:dyDescent="0.2">
      <c r="A877" s="10" t="s">
        <v>55</v>
      </c>
      <c r="B877" s="10" t="s">
        <v>67</v>
      </c>
      <c r="C877" s="10" t="s">
        <v>54</v>
      </c>
      <c r="D877" s="10" t="s">
        <v>41</v>
      </c>
      <c r="E877" s="15" t="s">
        <v>179</v>
      </c>
      <c r="F877" s="12">
        <f>SUM(F879)</f>
        <v>22312</v>
      </c>
      <c r="G877" s="12">
        <f>SUM(G879)</f>
        <v>22312</v>
      </c>
      <c r="H877" s="12">
        <f>SUM(H879)</f>
        <v>21696.560000000001</v>
      </c>
      <c r="I877" s="119">
        <f t="shared" si="67"/>
        <v>0.972416636787379</v>
      </c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AY877" s="109"/>
      <c r="AZ877" s="109"/>
      <c r="BA877" s="109"/>
      <c r="BB877" s="109"/>
      <c r="BC877" s="109"/>
      <c r="BD877" s="109"/>
      <c r="BE877" s="109"/>
      <c r="BF877" s="109"/>
      <c r="BG877" s="109"/>
      <c r="BH877" s="109"/>
      <c r="BI877" s="109"/>
      <c r="BJ877" s="109"/>
      <c r="BK877" s="109"/>
      <c r="BL877" s="109"/>
      <c r="BM877" s="109"/>
      <c r="BN877" s="109"/>
      <c r="BO877" s="109"/>
      <c r="BP877" s="109"/>
      <c r="BQ877" s="109"/>
      <c r="BR877" s="109"/>
      <c r="BS877" s="109"/>
      <c r="BT877" s="109"/>
      <c r="BU877" s="109"/>
      <c r="BV877" s="109"/>
      <c r="BW877" s="109"/>
      <c r="BX877" s="109"/>
      <c r="BY877" s="109"/>
      <c r="BZ877" s="109"/>
      <c r="CA877" s="109"/>
      <c r="CB877" s="109"/>
      <c r="CC877" s="109"/>
      <c r="CD877" s="109"/>
      <c r="CE877" s="109"/>
      <c r="CF877" s="109"/>
    </row>
    <row r="878" spans="1:84" s="42" customFormat="1" ht="33" customHeight="1" x14ac:dyDescent="0.2">
      <c r="A878" s="12"/>
      <c r="B878" s="12"/>
      <c r="C878" s="12"/>
      <c r="D878" s="12"/>
      <c r="E878" s="38" t="s">
        <v>399</v>
      </c>
      <c r="F878" s="120">
        <f>SUM(F879:F879)</f>
        <v>22312</v>
      </c>
      <c r="G878" s="121">
        <f>SUM(G879:G879)</f>
        <v>22312</v>
      </c>
      <c r="H878" s="121">
        <f>SUM(H879:H879)</f>
        <v>21696.560000000001</v>
      </c>
      <c r="I878" s="122">
        <f t="shared" si="67"/>
        <v>0.972416636787379</v>
      </c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09"/>
      <c r="BE878" s="109"/>
      <c r="BF878" s="109"/>
      <c r="BG878" s="109"/>
      <c r="BH878" s="109"/>
      <c r="BI878" s="109"/>
      <c r="BJ878" s="109"/>
      <c r="BK878" s="109"/>
      <c r="BL878" s="109"/>
      <c r="BM878" s="109"/>
      <c r="BN878" s="109"/>
      <c r="BO878" s="109"/>
      <c r="BP878" s="109"/>
      <c r="BQ878" s="109"/>
      <c r="BR878" s="109"/>
      <c r="BS878" s="109"/>
      <c r="BT878" s="109"/>
      <c r="BU878" s="109"/>
      <c r="BV878" s="109"/>
      <c r="BW878" s="109"/>
      <c r="BX878" s="109"/>
      <c r="BY878" s="109"/>
      <c r="BZ878" s="109"/>
      <c r="CA878" s="109"/>
      <c r="CB878" s="109"/>
      <c r="CC878" s="109"/>
      <c r="CD878" s="109"/>
      <c r="CE878" s="109"/>
      <c r="CF878" s="109"/>
    </row>
    <row r="879" spans="1:84" s="42" customFormat="1" ht="26.25" customHeight="1" x14ac:dyDescent="0.2">
      <c r="A879" s="10"/>
      <c r="B879" s="10"/>
      <c r="C879" s="10"/>
      <c r="D879" s="10"/>
      <c r="E879" s="50" t="s">
        <v>39</v>
      </c>
      <c r="F879" s="120">
        <v>22312</v>
      </c>
      <c r="G879" s="120">
        <v>22312</v>
      </c>
      <c r="H879" s="139">
        <v>21696.560000000001</v>
      </c>
      <c r="I879" s="122">
        <f t="shared" si="67"/>
        <v>0.972416636787379</v>
      </c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AY879" s="109"/>
      <c r="AZ879" s="109"/>
      <c r="BA879" s="109"/>
      <c r="BB879" s="109"/>
      <c r="BC879" s="109"/>
      <c r="BD879" s="109"/>
      <c r="BE879" s="109"/>
      <c r="BF879" s="109"/>
      <c r="BG879" s="109"/>
      <c r="BH879" s="109"/>
      <c r="BI879" s="109"/>
      <c r="BJ879" s="109"/>
      <c r="BK879" s="109"/>
      <c r="BL879" s="109"/>
      <c r="BM879" s="109"/>
      <c r="BN879" s="109"/>
      <c r="BO879" s="109"/>
      <c r="BP879" s="109"/>
      <c r="BQ879" s="109"/>
      <c r="BR879" s="109"/>
      <c r="BS879" s="109"/>
      <c r="BT879" s="109"/>
      <c r="BU879" s="109"/>
      <c r="BV879" s="109"/>
      <c r="BW879" s="109"/>
      <c r="BX879" s="109"/>
      <c r="BY879" s="109"/>
      <c r="BZ879" s="109"/>
      <c r="CA879" s="109"/>
      <c r="CB879" s="109"/>
      <c r="CC879" s="109"/>
      <c r="CD879" s="109"/>
      <c r="CE879" s="109"/>
      <c r="CF879" s="109"/>
    </row>
    <row r="880" spans="1:84" s="42" customFormat="1" ht="29.25" customHeight="1" x14ac:dyDescent="0.2">
      <c r="A880" s="10" t="s">
        <v>63</v>
      </c>
      <c r="B880" s="10" t="s">
        <v>42</v>
      </c>
      <c r="C880" s="10" t="s">
        <v>41</v>
      </c>
      <c r="D880" s="10" t="s">
        <v>67</v>
      </c>
      <c r="E880" s="15" t="s">
        <v>106</v>
      </c>
      <c r="F880" s="12">
        <f>SUM(F881)</f>
        <v>10000</v>
      </c>
      <c r="G880" s="12">
        <f>SUM(G881)</f>
        <v>8980.9</v>
      </c>
      <c r="H880" s="12">
        <f>SUM(H881)</f>
        <v>8728.0499999999993</v>
      </c>
      <c r="I880" s="119">
        <f t="shared" si="67"/>
        <v>0.97184580609961135</v>
      </c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  <c r="AV880" s="109"/>
      <c r="AW880" s="109"/>
      <c r="AX880" s="109"/>
      <c r="AY880" s="109"/>
      <c r="AZ880" s="109"/>
      <c r="BA880" s="109"/>
      <c r="BB880" s="109"/>
      <c r="BC880" s="109"/>
      <c r="BD880" s="109"/>
      <c r="BE880" s="109"/>
      <c r="BF880" s="109"/>
      <c r="BG880" s="109"/>
      <c r="BH880" s="109"/>
      <c r="BI880" s="109"/>
      <c r="BJ880" s="109"/>
      <c r="BK880" s="109"/>
      <c r="BL880" s="109"/>
      <c r="BM880" s="109"/>
      <c r="BN880" s="109"/>
      <c r="BO880" s="109"/>
      <c r="BP880" s="109"/>
      <c r="BQ880" s="109"/>
      <c r="BR880" s="109"/>
      <c r="BS880" s="109"/>
      <c r="BT880" s="109"/>
      <c r="BU880" s="109"/>
      <c r="BV880" s="109"/>
      <c r="BW880" s="109"/>
      <c r="BX880" s="109"/>
      <c r="BY880" s="109"/>
      <c r="BZ880" s="109"/>
      <c r="CA880" s="109"/>
      <c r="CB880" s="109"/>
      <c r="CC880" s="109"/>
      <c r="CD880" s="109"/>
      <c r="CE880" s="109"/>
      <c r="CF880" s="109"/>
    </row>
    <row r="881" spans="1:84" s="42" customFormat="1" ht="36.75" customHeight="1" x14ac:dyDescent="0.2">
      <c r="A881" s="12"/>
      <c r="B881" s="12"/>
      <c r="C881" s="12"/>
      <c r="D881" s="12"/>
      <c r="E881" s="33" t="s">
        <v>400</v>
      </c>
      <c r="F881" s="12">
        <f>SUM(F882:F883)</f>
        <v>10000</v>
      </c>
      <c r="G881" s="12">
        <f>SUM(G882:G883)</f>
        <v>8980.9</v>
      </c>
      <c r="H881" s="12">
        <f>SUM(H882:H883)</f>
        <v>8728.0499999999993</v>
      </c>
      <c r="I881" s="119">
        <f t="shared" si="67"/>
        <v>0.97184580609961135</v>
      </c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AY881" s="109"/>
      <c r="AZ881" s="109"/>
      <c r="BA881" s="109"/>
      <c r="BB881" s="109"/>
      <c r="BC881" s="109"/>
      <c r="BD881" s="109"/>
      <c r="BE881" s="109"/>
      <c r="BF881" s="109"/>
      <c r="BG881" s="109"/>
      <c r="BH881" s="109"/>
      <c r="BI881" s="109"/>
      <c r="BJ881" s="109"/>
      <c r="BK881" s="109"/>
      <c r="BL881" s="109"/>
      <c r="BM881" s="109"/>
      <c r="BN881" s="109"/>
      <c r="BO881" s="109"/>
      <c r="BP881" s="109"/>
      <c r="BQ881" s="109"/>
      <c r="BR881" s="109"/>
      <c r="BS881" s="109"/>
      <c r="BT881" s="109"/>
      <c r="BU881" s="109"/>
      <c r="BV881" s="109"/>
      <c r="BW881" s="109"/>
      <c r="BX881" s="109"/>
      <c r="BY881" s="109"/>
      <c r="BZ881" s="109"/>
      <c r="CA881" s="109"/>
      <c r="CB881" s="109"/>
      <c r="CC881" s="109"/>
      <c r="CD881" s="109"/>
      <c r="CE881" s="109"/>
      <c r="CF881" s="109"/>
    </row>
    <row r="882" spans="1:84" s="43" customFormat="1" ht="24" customHeight="1" x14ac:dyDescent="0.2">
      <c r="A882" s="10"/>
      <c r="B882" s="10"/>
      <c r="C882" s="10"/>
      <c r="D882" s="10"/>
      <c r="E882" s="50" t="s">
        <v>39</v>
      </c>
      <c r="F882" s="120">
        <v>9500</v>
      </c>
      <c r="G882" s="121">
        <v>8480.9</v>
      </c>
      <c r="H882" s="121">
        <v>8429.0499999999993</v>
      </c>
      <c r="I882" s="122">
        <f t="shared" si="67"/>
        <v>0.99388626207124242</v>
      </c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  <c r="AE882" s="111"/>
      <c r="AF882" s="111"/>
      <c r="AG882" s="111"/>
      <c r="AH882" s="111"/>
      <c r="AI882" s="111"/>
      <c r="AJ882" s="111"/>
      <c r="AK882" s="111"/>
      <c r="AL882" s="111"/>
      <c r="AM882" s="111"/>
      <c r="AN882" s="111"/>
      <c r="AO882" s="111"/>
      <c r="AP882" s="111"/>
      <c r="AQ882" s="111"/>
      <c r="AR882" s="111"/>
      <c r="AS882" s="111"/>
      <c r="AT882" s="111"/>
      <c r="AU882" s="111"/>
      <c r="AV882" s="111"/>
      <c r="AW882" s="111"/>
      <c r="AX882" s="111"/>
      <c r="AY882" s="111"/>
      <c r="AZ882" s="111"/>
      <c r="BA882" s="111"/>
      <c r="BB882" s="111"/>
      <c r="BC882" s="111"/>
      <c r="BD882" s="111"/>
      <c r="BE882" s="111"/>
      <c r="BF882" s="111"/>
      <c r="BG882" s="111"/>
      <c r="BH882" s="111"/>
      <c r="BI882" s="111"/>
      <c r="BJ882" s="111"/>
      <c r="BK882" s="111"/>
      <c r="BL882" s="111"/>
      <c r="BM882" s="111"/>
      <c r="BN882" s="111"/>
      <c r="BO882" s="111"/>
      <c r="BP882" s="111"/>
      <c r="BQ882" s="111"/>
      <c r="BR882" s="111"/>
      <c r="BS882" s="111"/>
      <c r="BT882" s="111"/>
      <c r="BU882" s="111"/>
      <c r="BV882" s="111"/>
      <c r="BW882" s="111"/>
      <c r="BX882" s="111"/>
      <c r="BY882" s="111"/>
      <c r="BZ882" s="111"/>
      <c r="CA882" s="111"/>
      <c r="CB882" s="111"/>
      <c r="CC882" s="111"/>
      <c r="CD882" s="111"/>
      <c r="CE882" s="111"/>
      <c r="CF882" s="111"/>
    </row>
    <row r="883" spans="1:84" s="42" customFormat="1" ht="43.5" customHeight="1" x14ac:dyDescent="0.2">
      <c r="A883" s="10"/>
      <c r="B883" s="10"/>
      <c r="C883" s="10"/>
      <c r="D883" s="10"/>
      <c r="E883" s="50" t="s">
        <v>65</v>
      </c>
      <c r="F883" s="120">
        <v>500</v>
      </c>
      <c r="G883" s="139">
        <v>500</v>
      </c>
      <c r="H883" s="139">
        <v>299</v>
      </c>
      <c r="I883" s="122">
        <f t="shared" si="67"/>
        <v>0.59799999999999998</v>
      </c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AY883" s="109"/>
      <c r="AZ883" s="109"/>
      <c r="BA883" s="109"/>
      <c r="BB883" s="109"/>
      <c r="BC883" s="109"/>
      <c r="BD883" s="109"/>
      <c r="BE883" s="109"/>
      <c r="BF883" s="109"/>
      <c r="BG883" s="109"/>
      <c r="BH883" s="109"/>
      <c r="BI883" s="109"/>
      <c r="BJ883" s="109"/>
      <c r="BK883" s="109"/>
      <c r="BL883" s="109"/>
      <c r="BM883" s="109"/>
      <c r="BN883" s="109"/>
      <c r="BO883" s="109"/>
      <c r="BP883" s="109"/>
      <c r="BQ883" s="109"/>
      <c r="BR883" s="109"/>
      <c r="BS883" s="109"/>
      <c r="BT883" s="109"/>
      <c r="BU883" s="109"/>
      <c r="BV883" s="109"/>
      <c r="BW883" s="109"/>
      <c r="BX883" s="109"/>
      <c r="BY883" s="109"/>
      <c r="BZ883" s="109"/>
      <c r="CA883" s="109"/>
      <c r="CB883" s="109"/>
      <c r="CC883" s="109"/>
      <c r="CD883" s="109"/>
      <c r="CE883" s="109"/>
      <c r="CF883" s="109"/>
    </row>
    <row r="884" spans="1:84" s="42" customFormat="1" ht="33.75" customHeight="1" x14ac:dyDescent="0.2">
      <c r="A884" s="32" t="s">
        <v>63</v>
      </c>
      <c r="B884" s="32" t="s">
        <v>42</v>
      </c>
      <c r="C884" s="32" t="s">
        <v>41</v>
      </c>
      <c r="D884" s="49" t="s">
        <v>54</v>
      </c>
      <c r="E884" s="31" t="s">
        <v>92</v>
      </c>
      <c r="F884" s="12">
        <f>SUM(F885)</f>
        <v>15000</v>
      </c>
      <c r="G884" s="12">
        <f>SUM(G885)</f>
        <v>13960.2</v>
      </c>
      <c r="H884" s="12">
        <f>SUM(H885)</f>
        <v>13575.18</v>
      </c>
      <c r="I884" s="119">
        <f t="shared" si="67"/>
        <v>0.97242016590020197</v>
      </c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AY884" s="109"/>
      <c r="AZ884" s="109"/>
      <c r="BA884" s="109"/>
      <c r="BB884" s="109"/>
      <c r="BC884" s="109"/>
      <c r="BD884" s="109"/>
      <c r="BE884" s="109"/>
      <c r="BF884" s="109"/>
      <c r="BG884" s="109"/>
      <c r="BH884" s="109"/>
      <c r="BI884" s="109"/>
      <c r="BJ884" s="109"/>
      <c r="BK884" s="109"/>
      <c r="BL884" s="109"/>
      <c r="BM884" s="109"/>
      <c r="BN884" s="109"/>
      <c r="BO884" s="109"/>
      <c r="BP884" s="109"/>
      <c r="BQ884" s="109"/>
      <c r="BR884" s="109"/>
      <c r="BS884" s="109"/>
      <c r="BT884" s="109"/>
      <c r="BU884" s="109"/>
      <c r="BV884" s="109"/>
      <c r="BW884" s="109"/>
      <c r="BX884" s="109"/>
      <c r="BY884" s="109"/>
      <c r="BZ884" s="109"/>
      <c r="CA884" s="109"/>
      <c r="CB884" s="109"/>
      <c r="CC884" s="109"/>
      <c r="CD884" s="109"/>
      <c r="CE884" s="109"/>
      <c r="CF884" s="109"/>
    </row>
    <row r="885" spans="1:84" s="42" customFormat="1" ht="38.25" customHeight="1" x14ac:dyDescent="0.2">
      <c r="A885" s="49"/>
      <c r="B885" s="49"/>
      <c r="C885" s="49"/>
      <c r="D885" s="49"/>
      <c r="E885" s="33" t="s">
        <v>401</v>
      </c>
      <c r="F885" s="12">
        <f>SUM(F886:F887)</f>
        <v>15000</v>
      </c>
      <c r="G885" s="12">
        <f>SUM(G886:G887)</f>
        <v>13960.2</v>
      </c>
      <c r="H885" s="12">
        <f>SUM(H886:H887)</f>
        <v>13575.18</v>
      </c>
      <c r="I885" s="119">
        <f t="shared" si="67"/>
        <v>0.97242016590020197</v>
      </c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AY885" s="109"/>
      <c r="AZ885" s="109"/>
      <c r="BA885" s="109"/>
      <c r="BB885" s="109"/>
      <c r="BC885" s="109"/>
      <c r="BD885" s="109"/>
      <c r="BE885" s="109"/>
      <c r="BF885" s="109"/>
      <c r="BG885" s="109"/>
      <c r="BH885" s="109"/>
      <c r="BI885" s="109"/>
      <c r="BJ885" s="109"/>
      <c r="BK885" s="109"/>
      <c r="BL885" s="109"/>
      <c r="BM885" s="109"/>
      <c r="BN885" s="109"/>
      <c r="BO885" s="109"/>
      <c r="BP885" s="109"/>
      <c r="BQ885" s="109"/>
      <c r="BR885" s="109"/>
      <c r="BS885" s="109"/>
      <c r="BT885" s="109"/>
      <c r="BU885" s="109"/>
      <c r="BV885" s="109"/>
      <c r="BW885" s="109"/>
      <c r="BX885" s="109"/>
      <c r="BY885" s="109"/>
      <c r="BZ885" s="109"/>
      <c r="CA885" s="109"/>
      <c r="CB885" s="109"/>
      <c r="CC885" s="109"/>
      <c r="CD885" s="109"/>
      <c r="CE885" s="109"/>
      <c r="CF885" s="109"/>
    </row>
    <row r="886" spans="1:84" s="42" customFormat="1" ht="29.25" customHeight="1" x14ac:dyDescent="0.2">
      <c r="A886" s="49"/>
      <c r="B886" s="49"/>
      <c r="C886" s="49"/>
      <c r="D886" s="49"/>
      <c r="E886" s="50" t="s">
        <v>39</v>
      </c>
      <c r="F886" s="120">
        <v>14200</v>
      </c>
      <c r="G886" s="139">
        <v>13160.2</v>
      </c>
      <c r="H886" s="139">
        <v>13095.18</v>
      </c>
      <c r="I886" s="122">
        <f t="shared" si="67"/>
        <v>0.99505934560265041</v>
      </c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AY886" s="109"/>
      <c r="AZ886" s="109"/>
      <c r="BA886" s="109"/>
      <c r="BB886" s="109"/>
      <c r="BC886" s="109"/>
      <c r="BD886" s="109"/>
      <c r="BE886" s="109"/>
      <c r="BF886" s="109"/>
      <c r="BG886" s="109"/>
      <c r="BH886" s="109"/>
      <c r="BI886" s="109"/>
      <c r="BJ886" s="109"/>
      <c r="BK886" s="109"/>
      <c r="BL886" s="109"/>
      <c r="BM886" s="109"/>
      <c r="BN886" s="109"/>
      <c r="BO886" s="109"/>
      <c r="BP886" s="109"/>
      <c r="BQ886" s="109"/>
      <c r="BR886" s="109"/>
      <c r="BS886" s="109"/>
      <c r="BT886" s="109"/>
      <c r="BU886" s="109"/>
      <c r="BV886" s="109"/>
      <c r="BW886" s="109"/>
      <c r="BX886" s="109"/>
      <c r="BY886" s="109"/>
      <c r="BZ886" s="109"/>
      <c r="CA886" s="109"/>
      <c r="CB886" s="109"/>
      <c r="CC886" s="109"/>
      <c r="CD886" s="109"/>
      <c r="CE886" s="109"/>
      <c r="CF886" s="109"/>
    </row>
    <row r="887" spans="1:84" s="42" customFormat="1" ht="37.5" customHeight="1" x14ac:dyDescent="0.2">
      <c r="A887" s="10"/>
      <c r="B887" s="10"/>
      <c r="C887" s="10"/>
      <c r="D887" s="10"/>
      <c r="E887" s="50" t="s">
        <v>65</v>
      </c>
      <c r="F887" s="120">
        <v>800</v>
      </c>
      <c r="G887" s="139">
        <v>800</v>
      </c>
      <c r="H887" s="139">
        <v>480</v>
      </c>
      <c r="I887" s="122">
        <f t="shared" si="67"/>
        <v>0.6</v>
      </c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AY887" s="109"/>
      <c r="AZ887" s="109"/>
      <c r="BA887" s="109"/>
      <c r="BB887" s="109"/>
      <c r="BC887" s="109"/>
      <c r="BD887" s="109"/>
      <c r="BE887" s="109"/>
      <c r="BF887" s="109"/>
      <c r="BG887" s="109"/>
      <c r="BH887" s="109"/>
      <c r="BI887" s="109"/>
      <c r="BJ887" s="109"/>
      <c r="BK887" s="109"/>
      <c r="BL887" s="109"/>
      <c r="BM887" s="109"/>
      <c r="BN887" s="109"/>
      <c r="BO887" s="109"/>
      <c r="BP887" s="109"/>
      <c r="BQ887" s="109"/>
      <c r="BR887" s="109"/>
      <c r="BS887" s="109"/>
      <c r="BT887" s="109"/>
      <c r="BU887" s="109"/>
      <c r="BV887" s="109"/>
      <c r="BW887" s="109"/>
      <c r="BX887" s="109"/>
      <c r="BY887" s="109"/>
      <c r="BZ887" s="109"/>
      <c r="CA887" s="109"/>
      <c r="CB887" s="109"/>
      <c r="CC887" s="109"/>
      <c r="CD887" s="109"/>
      <c r="CE887" s="109"/>
      <c r="CF887" s="109"/>
    </row>
    <row r="888" spans="1:84" s="42" customFormat="1" ht="29.25" customHeight="1" x14ac:dyDescent="0.2">
      <c r="A888" s="10" t="s">
        <v>46</v>
      </c>
      <c r="B888" s="10" t="s">
        <v>41</v>
      </c>
      <c r="C888" s="10" t="s">
        <v>41</v>
      </c>
      <c r="D888" s="10" t="s">
        <v>41</v>
      </c>
      <c r="E888" s="14" t="s">
        <v>47</v>
      </c>
      <c r="F888" s="12">
        <f>SUM(F889:F890)</f>
        <v>0</v>
      </c>
      <c r="G888" s="57">
        <f>SUM(G889:G890)</f>
        <v>35765.800000000003</v>
      </c>
      <c r="H888" s="57">
        <f>SUM(H889:H890)</f>
        <v>34934.699999999997</v>
      </c>
      <c r="I888" s="119">
        <f t="shared" si="67"/>
        <v>0.9767627174563408</v>
      </c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AY888" s="109"/>
      <c r="AZ888" s="109"/>
      <c r="BA888" s="109"/>
      <c r="BB888" s="109"/>
      <c r="BC888" s="109"/>
      <c r="BD888" s="109"/>
      <c r="BE888" s="109"/>
      <c r="BF888" s="109"/>
      <c r="BG888" s="109"/>
      <c r="BH888" s="109"/>
      <c r="BI888" s="109"/>
      <c r="BJ888" s="109"/>
      <c r="BK888" s="109"/>
      <c r="BL888" s="109"/>
      <c r="BM888" s="109"/>
      <c r="BN888" s="109"/>
      <c r="BO888" s="109"/>
      <c r="BP888" s="109"/>
      <c r="BQ888" s="109"/>
      <c r="BR888" s="109"/>
      <c r="BS888" s="109"/>
      <c r="BT888" s="109"/>
      <c r="BU888" s="109"/>
      <c r="BV888" s="109"/>
      <c r="BW888" s="109"/>
      <c r="BX888" s="109"/>
      <c r="BY888" s="109"/>
      <c r="BZ888" s="109"/>
      <c r="CA888" s="109"/>
      <c r="CB888" s="109"/>
      <c r="CC888" s="109"/>
      <c r="CD888" s="109"/>
      <c r="CE888" s="109"/>
      <c r="CF888" s="109"/>
    </row>
    <row r="889" spans="1:84" s="42" customFormat="1" ht="32.25" customHeight="1" x14ac:dyDescent="0.2">
      <c r="A889" s="10"/>
      <c r="B889" s="10"/>
      <c r="C889" s="10"/>
      <c r="D889" s="10"/>
      <c r="E889" s="50" t="s">
        <v>65</v>
      </c>
      <c r="F889" s="120"/>
      <c r="G889" s="121">
        <v>840</v>
      </c>
      <c r="H889" s="121">
        <v>825</v>
      </c>
      <c r="I889" s="122">
        <f t="shared" si="67"/>
        <v>0.9821428571428571</v>
      </c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AY889" s="109"/>
      <c r="AZ889" s="109"/>
      <c r="BA889" s="109"/>
      <c r="BB889" s="109"/>
      <c r="BC889" s="109"/>
      <c r="BD889" s="109"/>
      <c r="BE889" s="109"/>
      <c r="BF889" s="109"/>
      <c r="BG889" s="109"/>
      <c r="BH889" s="109"/>
      <c r="BI889" s="109"/>
      <c r="BJ889" s="109"/>
      <c r="BK889" s="109"/>
      <c r="BL889" s="109"/>
      <c r="BM889" s="109"/>
      <c r="BN889" s="109"/>
      <c r="BO889" s="109"/>
      <c r="BP889" s="109"/>
      <c r="BQ889" s="109"/>
      <c r="BR889" s="109"/>
      <c r="BS889" s="109"/>
      <c r="BT889" s="109"/>
      <c r="BU889" s="109"/>
      <c r="BV889" s="109"/>
      <c r="BW889" s="109"/>
      <c r="BX889" s="109"/>
      <c r="BY889" s="109"/>
      <c r="BZ889" s="109"/>
      <c r="CA889" s="109"/>
      <c r="CB889" s="109"/>
      <c r="CC889" s="109"/>
      <c r="CD889" s="109"/>
      <c r="CE889" s="109"/>
      <c r="CF889" s="109"/>
    </row>
    <row r="890" spans="1:84" s="42" customFormat="1" ht="31.5" customHeight="1" x14ac:dyDescent="0.2">
      <c r="A890" s="12"/>
      <c r="B890" s="12"/>
      <c r="C890" s="12"/>
      <c r="D890" s="12"/>
      <c r="E890" s="50" t="s">
        <v>39</v>
      </c>
      <c r="F890" s="120"/>
      <c r="G890" s="121">
        <v>34925.800000000003</v>
      </c>
      <c r="H890" s="121">
        <v>34109.699999999997</v>
      </c>
      <c r="I890" s="122">
        <f t="shared" si="67"/>
        <v>0.97663331978079226</v>
      </c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AY890" s="109"/>
      <c r="AZ890" s="109"/>
      <c r="BA890" s="109"/>
      <c r="BB890" s="109"/>
      <c r="BC890" s="109"/>
      <c r="BD890" s="109"/>
      <c r="BE890" s="109"/>
      <c r="BF890" s="109"/>
      <c r="BG890" s="109"/>
      <c r="BH890" s="109"/>
      <c r="BI890" s="109"/>
      <c r="BJ890" s="109"/>
      <c r="BK890" s="109"/>
      <c r="BL890" s="109"/>
      <c r="BM890" s="109"/>
      <c r="BN890" s="109"/>
      <c r="BO890" s="109"/>
      <c r="BP890" s="109"/>
      <c r="BQ890" s="109"/>
      <c r="BR890" s="109"/>
      <c r="BS890" s="109"/>
      <c r="BT890" s="109"/>
      <c r="BU890" s="109"/>
      <c r="BV890" s="109"/>
      <c r="BW890" s="109"/>
      <c r="BX890" s="109"/>
      <c r="BY890" s="109"/>
      <c r="BZ890" s="109"/>
      <c r="CA890" s="109"/>
      <c r="CB890" s="109"/>
      <c r="CC890" s="109"/>
      <c r="CD890" s="109"/>
      <c r="CE890" s="109"/>
      <c r="CF890" s="109"/>
    </row>
    <row r="891" spans="1:84" s="67" customFormat="1" ht="27" customHeight="1" x14ac:dyDescent="0.2">
      <c r="A891" s="65"/>
      <c r="B891" s="65"/>
      <c r="C891" s="65"/>
      <c r="D891" s="65"/>
      <c r="E891" s="66" t="s">
        <v>114</v>
      </c>
      <c r="F891" s="65">
        <f>SUM(F896,F900,F903,F906,F910)</f>
        <v>149217.70000000001</v>
      </c>
      <c r="G891" s="65">
        <f>SUM(G896,G900,G903,G906,G910)</f>
        <v>146014.6</v>
      </c>
      <c r="H891" s="65">
        <f>SUM(H896,H900,H903,H906,H910)</f>
        <v>130112.88999999998</v>
      </c>
      <c r="I891" s="118">
        <f t="shared" si="67"/>
        <v>0.89109506857533416</v>
      </c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AY891" s="109"/>
      <c r="AZ891" s="109"/>
      <c r="BA891" s="109"/>
      <c r="BB891" s="109"/>
      <c r="BC891" s="109"/>
      <c r="BD891" s="109"/>
      <c r="BE891" s="109"/>
      <c r="BF891" s="109"/>
      <c r="BG891" s="109"/>
      <c r="BH891" s="109"/>
      <c r="BI891" s="109"/>
      <c r="BJ891" s="109"/>
      <c r="BK891" s="109"/>
      <c r="BL891" s="109"/>
      <c r="BM891" s="109"/>
      <c r="BN891" s="109"/>
      <c r="BO891" s="109"/>
      <c r="BP891" s="109"/>
      <c r="BQ891" s="109"/>
      <c r="BR891" s="109"/>
      <c r="BS891" s="109"/>
      <c r="BT891" s="109"/>
      <c r="BU891" s="109"/>
      <c r="BV891" s="109"/>
      <c r="BW891" s="109"/>
      <c r="BX891" s="109"/>
      <c r="BY891" s="109"/>
      <c r="BZ891" s="109"/>
      <c r="CA891" s="109"/>
      <c r="CB891" s="109"/>
      <c r="CC891" s="109"/>
      <c r="CD891" s="109"/>
      <c r="CE891" s="109"/>
      <c r="CF891" s="109"/>
    </row>
    <row r="892" spans="1:84" s="42" customFormat="1" ht="33.75" customHeight="1" x14ac:dyDescent="0.2">
      <c r="A892" s="12"/>
      <c r="B892" s="12"/>
      <c r="C892" s="12"/>
      <c r="D892" s="12"/>
      <c r="E892" s="51" t="s">
        <v>39</v>
      </c>
      <c r="F892" s="12">
        <f>SUM(F898,F902,F908,F912)</f>
        <v>105446.7</v>
      </c>
      <c r="G892" s="12">
        <f>SUM(G898,G902,G908,G912)</f>
        <v>112534.7</v>
      </c>
      <c r="H892" s="12">
        <f>SUM(H898,H902,H908,H912)</f>
        <v>97223.169999999984</v>
      </c>
      <c r="I892" s="119">
        <f t="shared" si="67"/>
        <v>0.86393947822316131</v>
      </c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AY892" s="109"/>
      <c r="AZ892" s="109"/>
      <c r="BA892" s="109"/>
      <c r="BB892" s="109"/>
      <c r="BC892" s="109"/>
      <c r="BD892" s="109"/>
      <c r="BE892" s="109"/>
      <c r="BF892" s="109"/>
      <c r="BG892" s="109"/>
      <c r="BH892" s="109"/>
      <c r="BI892" s="109"/>
      <c r="BJ892" s="109"/>
      <c r="BK892" s="109"/>
      <c r="BL892" s="109"/>
      <c r="BM892" s="109"/>
      <c r="BN892" s="109"/>
      <c r="BO892" s="109"/>
      <c r="BP892" s="109"/>
      <c r="BQ892" s="109"/>
      <c r="BR892" s="109"/>
      <c r="BS892" s="109"/>
      <c r="BT892" s="109"/>
      <c r="BU892" s="109"/>
      <c r="BV892" s="109"/>
      <c r="BW892" s="109"/>
      <c r="BX892" s="109"/>
      <c r="BY892" s="109"/>
      <c r="BZ892" s="109"/>
      <c r="CA892" s="109"/>
      <c r="CB892" s="109"/>
      <c r="CC892" s="109"/>
      <c r="CD892" s="109"/>
      <c r="CE892" s="109"/>
      <c r="CF892" s="109"/>
    </row>
    <row r="893" spans="1:84" s="42" customFormat="1" ht="29.25" customHeight="1" x14ac:dyDescent="0.2">
      <c r="A893" s="12"/>
      <c r="B893" s="12"/>
      <c r="C893" s="12"/>
      <c r="D893" s="12"/>
      <c r="E893" s="51" t="s">
        <v>38</v>
      </c>
      <c r="F893" s="12">
        <f>SUM(F905)</f>
        <v>41271</v>
      </c>
      <c r="G893" s="12">
        <f>SUM(G905)</f>
        <v>31079.9</v>
      </c>
      <c r="H893" s="12">
        <f>SUM(H905)</f>
        <v>31079.82</v>
      </c>
      <c r="I893" s="119">
        <f t="shared" si="67"/>
        <v>0.9999974259891441</v>
      </c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AY893" s="109"/>
      <c r="AZ893" s="109"/>
      <c r="BA893" s="109"/>
      <c r="BB893" s="109"/>
      <c r="BC893" s="109"/>
      <c r="BD893" s="109"/>
      <c r="BE893" s="109"/>
      <c r="BF893" s="109"/>
      <c r="BG893" s="109"/>
      <c r="BH893" s="109"/>
      <c r="BI893" s="109"/>
      <c r="BJ893" s="109"/>
      <c r="BK893" s="109"/>
      <c r="BL893" s="109"/>
      <c r="BM893" s="109"/>
      <c r="BN893" s="109"/>
      <c r="BO893" s="109"/>
      <c r="BP893" s="109"/>
      <c r="BQ893" s="109"/>
      <c r="BR893" s="109"/>
      <c r="BS893" s="109"/>
      <c r="BT893" s="109"/>
      <c r="BU893" s="109"/>
      <c r="BV893" s="109"/>
      <c r="BW893" s="109"/>
      <c r="BX893" s="109"/>
      <c r="BY893" s="109"/>
      <c r="BZ893" s="109"/>
      <c r="CA893" s="109"/>
      <c r="CB893" s="109"/>
      <c r="CC893" s="109"/>
      <c r="CD893" s="109"/>
      <c r="CE893" s="109"/>
      <c r="CF893" s="109"/>
    </row>
    <row r="894" spans="1:84" s="42" customFormat="1" ht="39.75" customHeight="1" x14ac:dyDescent="0.2">
      <c r="A894" s="12"/>
      <c r="B894" s="12"/>
      <c r="C894" s="12"/>
      <c r="D894" s="12"/>
      <c r="E894" s="51" t="s">
        <v>65</v>
      </c>
      <c r="F894" s="12">
        <f>SUM(F899,F909,F911)</f>
        <v>2500</v>
      </c>
      <c r="G894" s="12">
        <f>SUM(G899,G909,G911)</f>
        <v>2400</v>
      </c>
      <c r="H894" s="12">
        <f>SUM(H899,H909,H911)</f>
        <v>1809.9</v>
      </c>
      <c r="I894" s="119">
        <f t="shared" si="67"/>
        <v>0.75412500000000005</v>
      </c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AY894" s="109"/>
      <c r="AZ894" s="109"/>
      <c r="BA894" s="109"/>
      <c r="BB894" s="109"/>
      <c r="BC894" s="109"/>
      <c r="BD894" s="109"/>
      <c r="BE894" s="109"/>
      <c r="BF894" s="109"/>
      <c r="BG894" s="109"/>
      <c r="BH894" s="109"/>
      <c r="BI894" s="109"/>
      <c r="BJ894" s="109"/>
      <c r="BK894" s="109"/>
      <c r="BL894" s="109"/>
      <c r="BM894" s="109"/>
      <c r="BN894" s="109"/>
      <c r="BO894" s="109"/>
      <c r="BP894" s="109"/>
      <c r="BQ894" s="109"/>
      <c r="BR894" s="109"/>
      <c r="BS894" s="109"/>
      <c r="BT894" s="109"/>
      <c r="BU894" s="109"/>
      <c r="BV894" s="109"/>
      <c r="BW894" s="109"/>
      <c r="BX894" s="109"/>
      <c r="BY894" s="109"/>
      <c r="BZ894" s="109"/>
      <c r="CA894" s="109"/>
      <c r="CB894" s="109"/>
      <c r="CC894" s="109"/>
      <c r="CD894" s="109"/>
      <c r="CE894" s="109"/>
      <c r="CF894" s="109"/>
    </row>
    <row r="895" spans="1:84" s="42" customFormat="1" ht="19.5" customHeight="1" x14ac:dyDescent="0.2">
      <c r="A895" s="10"/>
      <c r="B895" s="10"/>
      <c r="C895" s="10"/>
      <c r="D895" s="10"/>
      <c r="E895" s="13" t="s">
        <v>69</v>
      </c>
      <c r="F895" s="120"/>
      <c r="G895" s="120"/>
      <c r="H895" s="120"/>
      <c r="I895" s="122" t="str">
        <f t="shared" si="67"/>
        <v xml:space="preserve">       </v>
      </c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AY895" s="109"/>
      <c r="AZ895" s="109"/>
      <c r="BA895" s="109"/>
      <c r="BB895" s="109"/>
      <c r="BC895" s="109"/>
      <c r="BD895" s="109"/>
      <c r="BE895" s="109"/>
      <c r="BF895" s="109"/>
      <c r="BG895" s="109"/>
      <c r="BH895" s="109"/>
      <c r="BI895" s="109"/>
      <c r="BJ895" s="109"/>
      <c r="BK895" s="109"/>
      <c r="BL895" s="109"/>
      <c r="BM895" s="109"/>
      <c r="BN895" s="109"/>
      <c r="BO895" s="109"/>
      <c r="BP895" s="109"/>
      <c r="BQ895" s="109"/>
      <c r="BR895" s="109"/>
      <c r="BS895" s="109"/>
      <c r="BT895" s="109"/>
      <c r="BU895" s="109"/>
      <c r="BV895" s="109"/>
      <c r="BW895" s="109"/>
      <c r="BX895" s="109"/>
      <c r="BY895" s="109"/>
      <c r="BZ895" s="109"/>
      <c r="CA895" s="109"/>
      <c r="CB895" s="109"/>
      <c r="CC895" s="109"/>
      <c r="CD895" s="109"/>
      <c r="CE895" s="109"/>
      <c r="CF895" s="109"/>
    </row>
    <row r="896" spans="1:84" s="42" customFormat="1" ht="30" customHeight="1" x14ac:dyDescent="0.2">
      <c r="A896" s="10" t="s">
        <v>55</v>
      </c>
      <c r="B896" s="10" t="s">
        <v>67</v>
      </c>
      <c r="C896" s="10" t="s">
        <v>67</v>
      </c>
      <c r="D896" s="10" t="s">
        <v>41</v>
      </c>
      <c r="E896" s="33" t="s">
        <v>179</v>
      </c>
      <c r="F896" s="12">
        <f>SUM(F897)</f>
        <v>40080</v>
      </c>
      <c r="G896" s="12">
        <f>SUM(G897)</f>
        <v>40080</v>
      </c>
      <c r="H896" s="12">
        <f>SUM(H897)</f>
        <v>32249.120000000003</v>
      </c>
      <c r="I896" s="119">
        <f t="shared" si="67"/>
        <v>0.80461876247504993</v>
      </c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AY896" s="109"/>
      <c r="AZ896" s="109"/>
      <c r="BA896" s="109"/>
      <c r="BB896" s="109"/>
      <c r="BC896" s="109"/>
      <c r="BD896" s="109"/>
      <c r="BE896" s="109"/>
      <c r="BF896" s="109"/>
      <c r="BG896" s="109"/>
      <c r="BH896" s="109"/>
      <c r="BI896" s="109"/>
      <c r="BJ896" s="109"/>
      <c r="BK896" s="109"/>
      <c r="BL896" s="109"/>
      <c r="BM896" s="109"/>
      <c r="BN896" s="109"/>
      <c r="BO896" s="109"/>
      <c r="BP896" s="109"/>
      <c r="BQ896" s="109"/>
      <c r="BR896" s="109"/>
      <c r="BS896" s="109"/>
      <c r="BT896" s="109"/>
      <c r="BU896" s="109"/>
      <c r="BV896" s="109"/>
      <c r="BW896" s="109"/>
      <c r="BX896" s="109"/>
      <c r="BY896" s="109"/>
      <c r="BZ896" s="109"/>
      <c r="CA896" s="109"/>
      <c r="CB896" s="109"/>
      <c r="CC896" s="109"/>
      <c r="CD896" s="109"/>
      <c r="CE896" s="109"/>
      <c r="CF896" s="109"/>
    </row>
    <row r="897" spans="1:84" s="42" customFormat="1" ht="34.5" customHeight="1" x14ac:dyDescent="0.2">
      <c r="A897" s="10"/>
      <c r="B897" s="10"/>
      <c r="C897" s="10"/>
      <c r="D897" s="10"/>
      <c r="E897" s="38" t="s">
        <v>386</v>
      </c>
      <c r="F897" s="120">
        <f>SUM(F898:F899)</f>
        <v>40080</v>
      </c>
      <c r="G897" s="120">
        <f>SUM(G898:G899)</f>
        <v>40080</v>
      </c>
      <c r="H897" s="120">
        <f>SUM(H898:H899)</f>
        <v>32249.120000000003</v>
      </c>
      <c r="I897" s="122">
        <f t="shared" si="67"/>
        <v>0.80461876247504993</v>
      </c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AY897" s="109"/>
      <c r="AZ897" s="109"/>
      <c r="BA897" s="109"/>
      <c r="BB897" s="109"/>
      <c r="BC897" s="109"/>
      <c r="BD897" s="109"/>
      <c r="BE897" s="109"/>
      <c r="BF897" s="109"/>
      <c r="BG897" s="109"/>
      <c r="BH897" s="109"/>
      <c r="BI897" s="109"/>
      <c r="BJ897" s="109"/>
      <c r="BK897" s="109"/>
      <c r="BL897" s="109"/>
      <c r="BM897" s="109"/>
      <c r="BN897" s="109"/>
      <c r="BO897" s="109"/>
      <c r="BP897" s="109"/>
      <c r="BQ897" s="109"/>
      <c r="BR897" s="109"/>
      <c r="BS897" s="109"/>
      <c r="BT897" s="109"/>
      <c r="BU897" s="109"/>
      <c r="BV897" s="109"/>
      <c r="BW897" s="109"/>
      <c r="BX897" s="109"/>
      <c r="BY897" s="109"/>
      <c r="BZ897" s="109"/>
      <c r="CA897" s="109"/>
      <c r="CB897" s="109"/>
      <c r="CC897" s="109"/>
      <c r="CD897" s="109"/>
      <c r="CE897" s="109"/>
      <c r="CF897" s="109"/>
    </row>
    <row r="898" spans="1:84" s="42" customFormat="1" ht="28.5" customHeight="1" x14ac:dyDescent="0.2">
      <c r="A898" s="10"/>
      <c r="B898" s="10"/>
      <c r="C898" s="10"/>
      <c r="D898" s="10"/>
      <c r="E898" s="50" t="s">
        <v>39</v>
      </c>
      <c r="F898" s="120">
        <v>40080</v>
      </c>
      <c r="G898" s="120">
        <v>38080</v>
      </c>
      <c r="H898" s="120">
        <v>30749.22</v>
      </c>
      <c r="I898" s="122">
        <f t="shared" si="67"/>
        <v>0.80749002100840339</v>
      </c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AY898" s="109"/>
      <c r="AZ898" s="109"/>
      <c r="BA898" s="109"/>
      <c r="BB898" s="109"/>
      <c r="BC898" s="109"/>
      <c r="BD898" s="109"/>
      <c r="BE898" s="109"/>
      <c r="BF898" s="109"/>
      <c r="BG898" s="109"/>
      <c r="BH898" s="109"/>
      <c r="BI898" s="109"/>
      <c r="BJ898" s="109"/>
      <c r="BK898" s="109"/>
      <c r="BL898" s="109"/>
      <c r="BM898" s="109"/>
      <c r="BN898" s="109"/>
      <c r="BO898" s="109"/>
      <c r="BP898" s="109"/>
      <c r="BQ898" s="109"/>
      <c r="BR898" s="109"/>
      <c r="BS898" s="109"/>
      <c r="BT898" s="109"/>
      <c r="BU898" s="109"/>
      <c r="BV898" s="109"/>
      <c r="BW898" s="109"/>
      <c r="BX898" s="109"/>
      <c r="BY898" s="109"/>
      <c r="BZ898" s="109"/>
      <c r="CA898" s="109"/>
      <c r="CB898" s="109"/>
      <c r="CC898" s="109"/>
      <c r="CD898" s="109"/>
      <c r="CE898" s="109"/>
      <c r="CF898" s="109"/>
    </row>
    <row r="899" spans="1:84" s="42" customFormat="1" ht="37.5" customHeight="1" x14ac:dyDescent="0.2">
      <c r="A899" s="10"/>
      <c r="B899" s="10"/>
      <c r="C899" s="10"/>
      <c r="D899" s="10"/>
      <c r="E899" s="50" t="s">
        <v>65</v>
      </c>
      <c r="F899" s="157"/>
      <c r="G899" s="158">
        <v>2000</v>
      </c>
      <c r="H899" s="158">
        <v>1499.9</v>
      </c>
      <c r="I899" s="122">
        <f t="shared" si="67"/>
        <v>0.74995000000000001</v>
      </c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AY899" s="109"/>
      <c r="AZ899" s="109"/>
      <c r="BA899" s="109"/>
      <c r="BB899" s="109"/>
      <c r="BC899" s="109"/>
      <c r="BD899" s="109"/>
      <c r="BE899" s="109"/>
      <c r="BF899" s="109"/>
      <c r="BG899" s="109"/>
      <c r="BH899" s="109"/>
      <c r="BI899" s="109"/>
      <c r="BJ899" s="109"/>
      <c r="BK899" s="109"/>
      <c r="BL899" s="109"/>
      <c r="BM899" s="109"/>
      <c r="BN899" s="109"/>
      <c r="BO899" s="109"/>
      <c r="BP899" s="109"/>
      <c r="BQ899" s="109"/>
      <c r="BR899" s="109"/>
      <c r="BS899" s="109"/>
      <c r="BT899" s="109"/>
      <c r="BU899" s="109"/>
      <c r="BV899" s="109"/>
      <c r="BW899" s="109"/>
      <c r="BX899" s="109"/>
      <c r="BY899" s="109"/>
      <c r="BZ899" s="109"/>
      <c r="CA899" s="109"/>
      <c r="CB899" s="109"/>
      <c r="CC899" s="109"/>
      <c r="CD899" s="109"/>
      <c r="CE899" s="109"/>
      <c r="CF899" s="109"/>
    </row>
    <row r="900" spans="1:84" s="42" customFormat="1" ht="26.25" customHeight="1" x14ac:dyDescent="0.2">
      <c r="A900" s="10" t="s">
        <v>63</v>
      </c>
      <c r="B900" s="10" t="s">
        <v>42</v>
      </c>
      <c r="C900" s="10" t="s">
        <v>41</v>
      </c>
      <c r="D900" s="10" t="s">
        <v>67</v>
      </c>
      <c r="E900" s="15" t="s">
        <v>106</v>
      </c>
      <c r="F900" s="12">
        <f>SUM(F901)</f>
        <v>21866.7</v>
      </c>
      <c r="G900" s="12">
        <f>SUM(G901)</f>
        <v>21354.7</v>
      </c>
      <c r="H900" s="12">
        <f>SUM(H901)</f>
        <v>18740.169999999998</v>
      </c>
      <c r="I900" s="119">
        <f t="shared" si="67"/>
        <v>0.87756653102127391</v>
      </c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  <c r="AZ900" s="109"/>
      <c r="BA900" s="109"/>
      <c r="BB900" s="109"/>
      <c r="BC900" s="109"/>
      <c r="BD900" s="109"/>
      <c r="BE900" s="109"/>
      <c r="BF900" s="109"/>
      <c r="BG900" s="109"/>
      <c r="BH900" s="109"/>
      <c r="BI900" s="109"/>
      <c r="BJ900" s="109"/>
      <c r="BK900" s="109"/>
      <c r="BL900" s="109"/>
      <c r="BM900" s="109"/>
      <c r="BN900" s="109"/>
      <c r="BO900" s="109"/>
      <c r="BP900" s="109"/>
      <c r="BQ900" s="109"/>
      <c r="BR900" s="109"/>
      <c r="BS900" s="109"/>
      <c r="BT900" s="109"/>
      <c r="BU900" s="109"/>
      <c r="BV900" s="109"/>
      <c r="BW900" s="109"/>
      <c r="BX900" s="109"/>
      <c r="BY900" s="109"/>
      <c r="BZ900" s="109"/>
      <c r="CA900" s="109"/>
      <c r="CB900" s="109"/>
      <c r="CC900" s="109"/>
      <c r="CD900" s="109"/>
      <c r="CE900" s="109"/>
      <c r="CF900" s="109"/>
    </row>
    <row r="901" spans="1:84" s="42" customFormat="1" ht="22.5" customHeight="1" x14ac:dyDescent="0.2">
      <c r="A901" s="12"/>
      <c r="B901" s="12"/>
      <c r="C901" s="12"/>
      <c r="D901" s="12"/>
      <c r="E901" s="17" t="s">
        <v>188</v>
      </c>
      <c r="F901" s="120">
        <f>SUM(F902:F902)</f>
        <v>21866.7</v>
      </c>
      <c r="G901" s="120">
        <f>SUM(G902:G902)</f>
        <v>21354.7</v>
      </c>
      <c r="H901" s="120">
        <f>SUM(H902:H902)</f>
        <v>18740.169999999998</v>
      </c>
      <c r="I901" s="122">
        <f t="shared" si="67"/>
        <v>0.87756653102127391</v>
      </c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  <c r="AV901" s="109"/>
      <c r="AW901" s="109"/>
      <c r="AX901" s="109"/>
      <c r="AY901" s="109"/>
      <c r="AZ901" s="109"/>
      <c r="BA901" s="109"/>
      <c r="BB901" s="109"/>
      <c r="BC901" s="109"/>
      <c r="BD901" s="109"/>
      <c r="BE901" s="109"/>
      <c r="BF901" s="109"/>
      <c r="BG901" s="109"/>
      <c r="BH901" s="109"/>
      <c r="BI901" s="109"/>
      <c r="BJ901" s="109"/>
      <c r="BK901" s="109"/>
      <c r="BL901" s="109"/>
      <c r="BM901" s="109"/>
      <c r="BN901" s="109"/>
      <c r="BO901" s="109"/>
      <c r="BP901" s="109"/>
      <c r="BQ901" s="109"/>
      <c r="BR901" s="109"/>
      <c r="BS901" s="109"/>
      <c r="BT901" s="109"/>
      <c r="BU901" s="109"/>
      <c r="BV901" s="109"/>
      <c r="BW901" s="109"/>
      <c r="BX901" s="109"/>
      <c r="BY901" s="109"/>
      <c r="BZ901" s="109"/>
      <c r="CA901" s="109"/>
      <c r="CB901" s="109"/>
      <c r="CC901" s="109"/>
      <c r="CD901" s="109"/>
      <c r="CE901" s="109"/>
      <c r="CF901" s="109"/>
    </row>
    <row r="902" spans="1:84" s="42" customFormat="1" ht="24.75" customHeight="1" x14ac:dyDescent="0.2">
      <c r="A902" s="10"/>
      <c r="B902" s="10"/>
      <c r="C902" s="10"/>
      <c r="D902" s="10"/>
      <c r="E902" s="50" t="s">
        <v>39</v>
      </c>
      <c r="F902" s="120">
        <v>21866.7</v>
      </c>
      <c r="G902" s="120">
        <v>21354.7</v>
      </c>
      <c r="H902" s="120">
        <v>18740.169999999998</v>
      </c>
      <c r="I902" s="122">
        <f t="shared" ref="I902:I929" si="68">IF(H902=0,"       ",H902/G902)</f>
        <v>0.87756653102127391</v>
      </c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  <c r="AZ902" s="109"/>
      <c r="BA902" s="109"/>
      <c r="BB902" s="109"/>
      <c r="BC902" s="109"/>
      <c r="BD902" s="109"/>
      <c r="BE902" s="109"/>
      <c r="BF902" s="109"/>
      <c r="BG902" s="109"/>
      <c r="BH902" s="109"/>
      <c r="BI902" s="109"/>
      <c r="BJ902" s="109"/>
      <c r="BK902" s="109"/>
      <c r="BL902" s="109"/>
      <c r="BM902" s="109"/>
      <c r="BN902" s="109"/>
      <c r="BO902" s="109"/>
      <c r="BP902" s="109"/>
      <c r="BQ902" s="109"/>
      <c r="BR902" s="109"/>
      <c r="BS902" s="109"/>
      <c r="BT902" s="109"/>
      <c r="BU902" s="109"/>
      <c r="BV902" s="109"/>
      <c r="BW902" s="109"/>
      <c r="BX902" s="109"/>
      <c r="BY902" s="109"/>
      <c r="BZ902" s="109"/>
      <c r="CA902" s="109"/>
      <c r="CB902" s="109"/>
      <c r="CC902" s="109"/>
      <c r="CD902" s="109"/>
      <c r="CE902" s="109"/>
      <c r="CF902" s="109"/>
    </row>
    <row r="903" spans="1:84" s="42" customFormat="1" ht="24.75" customHeight="1" x14ac:dyDescent="0.2">
      <c r="A903" s="10" t="s">
        <v>63</v>
      </c>
      <c r="B903" s="10" t="s">
        <v>42</v>
      </c>
      <c r="C903" s="10" t="s">
        <v>41</v>
      </c>
      <c r="D903" s="10" t="s">
        <v>58</v>
      </c>
      <c r="E903" s="15" t="s">
        <v>189</v>
      </c>
      <c r="F903" s="12">
        <f>SUM(F904)</f>
        <v>41271</v>
      </c>
      <c r="G903" s="12">
        <f>SUM(G904)</f>
        <v>31079.9</v>
      </c>
      <c r="H903" s="12">
        <f>SUM(H904)</f>
        <v>31079.82</v>
      </c>
      <c r="I903" s="119">
        <f t="shared" si="68"/>
        <v>0.9999974259891441</v>
      </c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  <c r="AZ903" s="109"/>
      <c r="BA903" s="109"/>
      <c r="BB903" s="109"/>
      <c r="BC903" s="109"/>
      <c r="BD903" s="109"/>
      <c r="BE903" s="109"/>
      <c r="BF903" s="109"/>
      <c r="BG903" s="109"/>
      <c r="BH903" s="109"/>
      <c r="BI903" s="109"/>
      <c r="BJ903" s="109"/>
      <c r="BK903" s="109"/>
      <c r="BL903" s="109"/>
      <c r="BM903" s="109"/>
      <c r="BN903" s="109"/>
      <c r="BO903" s="109"/>
      <c r="BP903" s="109"/>
      <c r="BQ903" s="109"/>
      <c r="BR903" s="109"/>
      <c r="BS903" s="109"/>
      <c r="BT903" s="109"/>
      <c r="BU903" s="109"/>
      <c r="BV903" s="109"/>
      <c r="BW903" s="109"/>
      <c r="BX903" s="109"/>
      <c r="BY903" s="109"/>
      <c r="BZ903" s="109"/>
      <c r="CA903" s="109"/>
      <c r="CB903" s="109"/>
      <c r="CC903" s="109"/>
      <c r="CD903" s="109"/>
      <c r="CE903" s="109"/>
      <c r="CF903" s="109"/>
    </row>
    <row r="904" spans="1:84" s="42" customFormat="1" ht="36" customHeight="1" x14ac:dyDescent="0.2">
      <c r="A904" s="12"/>
      <c r="B904" s="12"/>
      <c r="C904" s="12"/>
      <c r="D904" s="12"/>
      <c r="E904" s="17" t="s">
        <v>190</v>
      </c>
      <c r="F904" s="120">
        <f>SUM(F905:F905)</f>
        <v>41271</v>
      </c>
      <c r="G904" s="120">
        <f>SUM(G905:G905)</f>
        <v>31079.9</v>
      </c>
      <c r="H904" s="120">
        <f>SUM(H905:H905)</f>
        <v>31079.82</v>
      </c>
      <c r="I904" s="122">
        <f t="shared" si="68"/>
        <v>0.9999974259891441</v>
      </c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  <c r="AV904" s="109"/>
      <c r="AW904" s="109"/>
      <c r="AX904" s="109"/>
      <c r="AY904" s="109"/>
      <c r="AZ904" s="109"/>
      <c r="BA904" s="109"/>
      <c r="BB904" s="109"/>
      <c r="BC904" s="109"/>
      <c r="BD904" s="109"/>
      <c r="BE904" s="109"/>
      <c r="BF904" s="109"/>
      <c r="BG904" s="109"/>
      <c r="BH904" s="109"/>
      <c r="BI904" s="109"/>
      <c r="BJ904" s="109"/>
      <c r="BK904" s="109"/>
      <c r="BL904" s="109"/>
      <c r="BM904" s="109"/>
      <c r="BN904" s="109"/>
      <c r="BO904" s="109"/>
      <c r="BP904" s="109"/>
      <c r="BQ904" s="109"/>
      <c r="BR904" s="109"/>
      <c r="BS904" s="109"/>
      <c r="BT904" s="109"/>
      <c r="BU904" s="109"/>
      <c r="BV904" s="109"/>
      <c r="BW904" s="109"/>
      <c r="BX904" s="109"/>
      <c r="BY904" s="109"/>
      <c r="BZ904" s="109"/>
      <c r="CA904" s="109"/>
      <c r="CB904" s="109"/>
      <c r="CC904" s="109"/>
      <c r="CD904" s="109"/>
      <c r="CE904" s="109"/>
      <c r="CF904" s="109"/>
    </row>
    <row r="905" spans="1:84" s="42" customFormat="1" ht="25.5" customHeight="1" x14ac:dyDescent="0.2">
      <c r="A905" s="10"/>
      <c r="B905" s="10"/>
      <c r="C905" s="10"/>
      <c r="D905" s="10"/>
      <c r="E905" s="50" t="s">
        <v>38</v>
      </c>
      <c r="F905" s="120">
        <v>41271</v>
      </c>
      <c r="G905" s="120">
        <v>31079.9</v>
      </c>
      <c r="H905" s="120">
        <v>31079.82</v>
      </c>
      <c r="I905" s="122">
        <f t="shared" si="68"/>
        <v>0.9999974259891441</v>
      </c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  <c r="AV905" s="109"/>
      <c r="AW905" s="109"/>
      <c r="AX905" s="109"/>
      <c r="AY905" s="109"/>
      <c r="AZ905" s="109"/>
      <c r="BA905" s="109"/>
      <c r="BB905" s="109"/>
      <c r="BC905" s="109"/>
      <c r="BD905" s="109"/>
      <c r="BE905" s="109"/>
      <c r="BF905" s="109"/>
      <c r="BG905" s="109"/>
      <c r="BH905" s="109"/>
      <c r="BI905" s="109"/>
      <c r="BJ905" s="109"/>
      <c r="BK905" s="109"/>
      <c r="BL905" s="109"/>
      <c r="BM905" s="109"/>
      <c r="BN905" s="109"/>
      <c r="BO905" s="109"/>
      <c r="BP905" s="109"/>
      <c r="BQ905" s="109"/>
      <c r="BR905" s="109"/>
      <c r="BS905" s="109"/>
      <c r="BT905" s="109"/>
      <c r="BU905" s="109"/>
      <c r="BV905" s="109"/>
      <c r="BW905" s="109"/>
      <c r="BX905" s="109"/>
      <c r="BY905" s="109"/>
      <c r="BZ905" s="109"/>
      <c r="CA905" s="109"/>
      <c r="CB905" s="109"/>
      <c r="CC905" s="109"/>
      <c r="CD905" s="109"/>
      <c r="CE905" s="109"/>
      <c r="CF905" s="109"/>
    </row>
    <row r="906" spans="1:84" s="42" customFormat="1" ht="21" customHeight="1" x14ac:dyDescent="0.2">
      <c r="A906" s="10" t="s">
        <v>63</v>
      </c>
      <c r="B906" s="10" t="s">
        <v>42</v>
      </c>
      <c r="C906" s="10" t="s">
        <v>41</v>
      </c>
      <c r="D906" s="10" t="s">
        <v>177</v>
      </c>
      <c r="E906" s="31" t="s">
        <v>387</v>
      </c>
      <c r="F906" s="12">
        <f>SUM(F907)</f>
        <v>46000</v>
      </c>
      <c r="G906" s="12">
        <f>SUM(G907)</f>
        <v>43500</v>
      </c>
      <c r="H906" s="12">
        <f>SUM(H907)</f>
        <v>39004.129999999997</v>
      </c>
      <c r="I906" s="119">
        <f t="shared" si="68"/>
        <v>0.89664666666666659</v>
      </c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  <c r="AZ906" s="109"/>
      <c r="BA906" s="109"/>
      <c r="BB906" s="109"/>
      <c r="BC906" s="109"/>
      <c r="BD906" s="109"/>
      <c r="BE906" s="109"/>
      <c r="BF906" s="109"/>
      <c r="BG906" s="109"/>
      <c r="BH906" s="109"/>
      <c r="BI906" s="109"/>
      <c r="BJ906" s="109"/>
      <c r="BK906" s="109"/>
      <c r="BL906" s="109"/>
      <c r="BM906" s="109"/>
      <c r="BN906" s="109"/>
      <c r="BO906" s="109"/>
      <c r="BP906" s="109"/>
      <c r="BQ906" s="109"/>
      <c r="BR906" s="109"/>
      <c r="BS906" s="109"/>
      <c r="BT906" s="109"/>
      <c r="BU906" s="109"/>
      <c r="BV906" s="109"/>
      <c r="BW906" s="109"/>
      <c r="BX906" s="109"/>
      <c r="BY906" s="109"/>
      <c r="BZ906" s="109"/>
      <c r="CA906" s="109"/>
      <c r="CB906" s="109"/>
      <c r="CC906" s="109"/>
      <c r="CD906" s="109"/>
      <c r="CE906" s="109"/>
      <c r="CF906" s="109"/>
    </row>
    <row r="907" spans="1:84" s="42" customFormat="1" ht="69" customHeight="1" x14ac:dyDescent="0.2">
      <c r="A907" s="10"/>
      <c r="B907" s="10"/>
      <c r="C907" s="10"/>
      <c r="D907" s="10"/>
      <c r="E907" s="93" t="s">
        <v>388</v>
      </c>
      <c r="F907" s="120">
        <f>SUM(F908:F909)</f>
        <v>46000</v>
      </c>
      <c r="G907" s="120">
        <f>SUM(G908:G909)</f>
        <v>43500</v>
      </c>
      <c r="H907" s="120">
        <f>SUM(H908:H909)</f>
        <v>39004.129999999997</v>
      </c>
      <c r="I907" s="122">
        <f t="shared" si="68"/>
        <v>0.89664666666666659</v>
      </c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  <c r="AV907" s="109"/>
      <c r="AW907" s="109"/>
      <c r="AX907" s="109"/>
      <c r="AY907" s="109"/>
      <c r="AZ907" s="109"/>
      <c r="BA907" s="109"/>
      <c r="BB907" s="109"/>
      <c r="BC907" s="109"/>
      <c r="BD907" s="109"/>
      <c r="BE907" s="109"/>
      <c r="BF907" s="109"/>
      <c r="BG907" s="109"/>
      <c r="BH907" s="109"/>
      <c r="BI907" s="109"/>
      <c r="BJ907" s="109"/>
      <c r="BK907" s="109"/>
      <c r="BL907" s="109"/>
      <c r="BM907" s="109"/>
      <c r="BN907" s="109"/>
      <c r="BO907" s="109"/>
      <c r="BP907" s="109"/>
      <c r="BQ907" s="109"/>
      <c r="BR907" s="109"/>
      <c r="BS907" s="109"/>
      <c r="BT907" s="109"/>
      <c r="BU907" s="109"/>
      <c r="BV907" s="109"/>
      <c r="BW907" s="109"/>
      <c r="BX907" s="109"/>
      <c r="BY907" s="109"/>
      <c r="BZ907" s="109"/>
      <c r="CA907" s="109"/>
      <c r="CB907" s="109"/>
      <c r="CC907" s="109"/>
      <c r="CD907" s="109"/>
      <c r="CE907" s="109"/>
      <c r="CF907" s="109"/>
    </row>
    <row r="908" spans="1:84" s="42" customFormat="1" ht="27" customHeight="1" x14ac:dyDescent="0.2">
      <c r="A908" s="10"/>
      <c r="B908" s="10"/>
      <c r="C908" s="10"/>
      <c r="D908" s="10"/>
      <c r="E908" s="50" t="s">
        <v>39</v>
      </c>
      <c r="F908" s="120">
        <v>43500</v>
      </c>
      <c r="G908" s="120">
        <v>43500</v>
      </c>
      <c r="H908" s="120">
        <v>39004.129999999997</v>
      </c>
      <c r="I908" s="122">
        <f t="shared" si="68"/>
        <v>0.89664666666666659</v>
      </c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  <c r="AV908" s="109"/>
      <c r="AW908" s="109"/>
      <c r="AX908" s="109"/>
      <c r="AY908" s="109"/>
      <c r="AZ908" s="109"/>
      <c r="BA908" s="109"/>
      <c r="BB908" s="109"/>
      <c r="BC908" s="109"/>
      <c r="BD908" s="109"/>
      <c r="BE908" s="109"/>
      <c r="BF908" s="109"/>
      <c r="BG908" s="109"/>
      <c r="BH908" s="109"/>
      <c r="BI908" s="109"/>
      <c r="BJ908" s="109"/>
      <c r="BK908" s="109"/>
      <c r="BL908" s="109"/>
      <c r="BM908" s="109"/>
      <c r="BN908" s="109"/>
      <c r="BO908" s="109"/>
      <c r="BP908" s="109"/>
      <c r="BQ908" s="109"/>
      <c r="BR908" s="109"/>
      <c r="BS908" s="109"/>
      <c r="BT908" s="109"/>
      <c r="BU908" s="109"/>
      <c r="BV908" s="109"/>
      <c r="BW908" s="109"/>
      <c r="BX908" s="109"/>
      <c r="BY908" s="109"/>
      <c r="BZ908" s="109"/>
      <c r="CA908" s="109"/>
      <c r="CB908" s="109"/>
      <c r="CC908" s="109"/>
      <c r="CD908" s="109"/>
      <c r="CE908" s="109"/>
      <c r="CF908" s="109"/>
    </row>
    <row r="909" spans="1:84" s="42" customFormat="1" ht="40.5" customHeight="1" x14ac:dyDescent="0.2">
      <c r="A909" s="10"/>
      <c r="B909" s="10"/>
      <c r="C909" s="10"/>
      <c r="D909" s="10"/>
      <c r="E909" s="50" t="s">
        <v>65</v>
      </c>
      <c r="F909" s="158">
        <v>2500</v>
      </c>
      <c r="G909" s="158"/>
      <c r="H909" s="158"/>
      <c r="I909" s="122" t="str">
        <f t="shared" si="68"/>
        <v xml:space="preserve">       </v>
      </c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  <c r="AZ909" s="109"/>
      <c r="BA909" s="109"/>
      <c r="BB909" s="109"/>
      <c r="BC909" s="109"/>
      <c r="BD909" s="109"/>
      <c r="BE909" s="109"/>
      <c r="BF909" s="109"/>
      <c r="BG909" s="109"/>
      <c r="BH909" s="109"/>
      <c r="BI909" s="109"/>
      <c r="BJ909" s="109"/>
      <c r="BK909" s="109"/>
      <c r="BL909" s="109"/>
      <c r="BM909" s="109"/>
      <c r="BN909" s="109"/>
      <c r="BO909" s="109"/>
      <c r="BP909" s="109"/>
      <c r="BQ909" s="109"/>
      <c r="BR909" s="109"/>
      <c r="BS909" s="109"/>
      <c r="BT909" s="109"/>
      <c r="BU909" s="109"/>
      <c r="BV909" s="109"/>
      <c r="BW909" s="109"/>
      <c r="BX909" s="109"/>
      <c r="BY909" s="109"/>
      <c r="BZ909" s="109"/>
      <c r="CA909" s="109"/>
      <c r="CB909" s="109"/>
      <c r="CC909" s="109"/>
      <c r="CD909" s="109"/>
      <c r="CE909" s="109"/>
      <c r="CF909" s="109"/>
    </row>
    <row r="910" spans="1:84" s="42" customFormat="1" ht="25.5" customHeight="1" x14ac:dyDescent="0.2">
      <c r="A910" s="10" t="s">
        <v>46</v>
      </c>
      <c r="B910" s="10" t="s">
        <v>41</v>
      </c>
      <c r="C910" s="10" t="s">
        <v>41</v>
      </c>
      <c r="D910" s="10" t="s">
        <v>41</v>
      </c>
      <c r="E910" s="14" t="s">
        <v>47</v>
      </c>
      <c r="F910" s="12">
        <f>SUM(F911:F912)</f>
        <v>0</v>
      </c>
      <c r="G910" s="12">
        <f>SUM(G911:G912)</f>
        <v>10000</v>
      </c>
      <c r="H910" s="12">
        <f>SUM(H911:H912)</f>
        <v>9039.65</v>
      </c>
      <c r="I910" s="119">
        <f t="shared" si="68"/>
        <v>0.90396500000000002</v>
      </c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  <c r="AZ910" s="109"/>
      <c r="BA910" s="109"/>
      <c r="BB910" s="109"/>
      <c r="BC910" s="109"/>
      <c r="BD910" s="109"/>
      <c r="BE910" s="109"/>
      <c r="BF910" s="109"/>
      <c r="BG910" s="109"/>
      <c r="BH910" s="109"/>
      <c r="BI910" s="109"/>
      <c r="BJ910" s="109"/>
      <c r="BK910" s="109"/>
      <c r="BL910" s="109"/>
      <c r="BM910" s="109"/>
      <c r="BN910" s="109"/>
      <c r="BO910" s="109"/>
      <c r="BP910" s="109"/>
      <c r="BQ910" s="109"/>
      <c r="BR910" s="109"/>
      <c r="BS910" s="109"/>
      <c r="BT910" s="109"/>
      <c r="BU910" s="109"/>
      <c r="BV910" s="109"/>
      <c r="BW910" s="109"/>
      <c r="BX910" s="109"/>
      <c r="BY910" s="109"/>
      <c r="BZ910" s="109"/>
      <c r="CA910" s="109"/>
      <c r="CB910" s="109"/>
      <c r="CC910" s="109"/>
      <c r="CD910" s="109"/>
      <c r="CE910" s="109"/>
      <c r="CF910" s="109"/>
    </row>
    <row r="911" spans="1:84" s="42" customFormat="1" ht="33.75" customHeight="1" x14ac:dyDescent="0.2">
      <c r="A911" s="10"/>
      <c r="B911" s="10"/>
      <c r="C911" s="10"/>
      <c r="D911" s="10"/>
      <c r="E911" s="50" t="s">
        <v>65</v>
      </c>
      <c r="F911" s="120"/>
      <c r="G911" s="121">
        <v>400</v>
      </c>
      <c r="H911" s="121">
        <v>310</v>
      </c>
      <c r="I911" s="122">
        <f t="shared" si="68"/>
        <v>0.77500000000000002</v>
      </c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  <c r="AV911" s="109"/>
      <c r="AW911" s="109"/>
      <c r="AX911" s="109"/>
      <c r="AY911" s="109"/>
      <c r="AZ911" s="109"/>
      <c r="BA911" s="109"/>
      <c r="BB911" s="109"/>
      <c r="BC911" s="109"/>
      <c r="BD911" s="109"/>
      <c r="BE911" s="109"/>
      <c r="BF911" s="109"/>
      <c r="BG911" s="109"/>
      <c r="BH911" s="109"/>
      <c r="BI911" s="109"/>
      <c r="BJ911" s="109"/>
      <c r="BK911" s="109"/>
      <c r="BL911" s="109"/>
      <c r="BM911" s="109"/>
      <c r="BN911" s="109"/>
      <c r="BO911" s="109"/>
      <c r="BP911" s="109"/>
      <c r="BQ911" s="109"/>
      <c r="BR911" s="109"/>
      <c r="BS911" s="109"/>
      <c r="BT911" s="109"/>
      <c r="BU911" s="109"/>
      <c r="BV911" s="109"/>
      <c r="BW911" s="109"/>
      <c r="BX911" s="109"/>
      <c r="BY911" s="109"/>
      <c r="BZ911" s="109"/>
      <c r="CA911" s="109"/>
      <c r="CB911" s="109"/>
      <c r="CC911" s="109"/>
      <c r="CD911" s="109"/>
      <c r="CE911" s="109"/>
      <c r="CF911" s="109"/>
    </row>
    <row r="912" spans="1:84" s="42" customFormat="1" ht="21" customHeight="1" x14ac:dyDescent="0.2">
      <c r="A912" s="10"/>
      <c r="B912" s="10"/>
      <c r="C912" s="10"/>
      <c r="D912" s="10"/>
      <c r="E912" s="50" t="s">
        <v>39</v>
      </c>
      <c r="F912" s="120"/>
      <c r="G912" s="121">
        <v>9600</v>
      </c>
      <c r="H912" s="121">
        <v>8729.65</v>
      </c>
      <c r="I912" s="122">
        <f t="shared" si="68"/>
        <v>0.90933854166666661</v>
      </c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  <c r="AV912" s="109"/>
      <c r="AW912" s="109"/>
      <c r="AX912" s="109"/>
      <c r="AY912" s="109"/>
      <c r="AZ912" s="109"/>
      <c r="BA912" s="109"/>
      <c r="BB912" s="109"/>
      <c r="BC912" s="109"/>
      <c r="BD912" s="109"/>
      <c r="BE912" s="109"/>
      <c r="BF912" s="109"/>
      <c r="BG912" s="109"/>
      <c r="BH912" s="109"/>
      <c r="BI912" s="109"/>
      <c r="BJ912" s="109"/>
      <c r="BK912" s="109"/>
      <c r="BL912" s="109"/>
      <c r="BM912" s="109"/>
      <c r="BN912" s="109"/>
      <c r="BO912" s="109"/>
      <c r="BP912" s="109"/>
      <c r="BQ912" s="109"/>
      <c r="BR912" s="109"/>
      <c r="BS912" s="109"/>
      <c r="BT912" s="109"/>
      <c r="BU912" s="109"/>
      <c r="BV912" s="109"/>
      <c r="BW912" s="109"/>
      <c r="BX912" s="109"/>
      <c r="BY912" s="109"/>
      <c r="BZ912" s="109"/>
      <c r="CA912" s="109"/>
      <c r="CB912" s="109"/>
      <c r="CC912" s="109"/>
      <c r="CD912" s="109"/>
      <c r="CE912" s="109"/>
      <c r="CF912" s="109"/>
    </row>
    <row r="913" spans="1:84" s="67" customFormat="1" ht="27" customHeight="1" x14ac:dyDescent="0.2">
      <c r="A913" s="65"/>
      <c r="B913" s="65"/>
      <c r="C913" s="65"/>
      <c r="D913" s="65"/>
      <c r="E913" s="66" t="s">
        <v>112</v>
      </c>
      <c r="F913" s="65">
        <f>SUM(F917,F921)</f>
        <v>95000</v>
      </c>
      <c r="G913" s="65">
        <f>SUM(G917,G921)</f>
        <v>120250</v>
      </c>
      <c r="H913" s="65">
        <f>SUM(H917,H921)</f>
        <v>76183.08</v>
      </c>
      <c r="I913" s="118">
        <f t="shared" si="68"/>
        <v>0.63353912681912683</v>
      </c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  <c r="AV913" s="109"/>
      <c r="AW913" s="109"/>
      <c r="AX913" s="109"/>
      <c r="AY913" s="109"/>
      <c r="AZ913" s="109"/>
      <c r="BA913" s="109"/>
      <c r="BB913" s="109"/>
      <c r="BC913" s="109"/>
      <c r="BD913" s="109"/>
      <c r="BE913" s="109"/>
      <c r="BF913" s="109"/>
      <c r="BG913" s="109"/>
      <c r="BH913" s="109"/>
      <c r="BI913" s="109"/>
      <c r="BJ913" s="109"/>
      <c r="BK913" s="109"/>
      <c r="BL913" s="109"/>
      <c r="BM913" s="109"/>
      <c r="BN913" s="109"/>
      <c r="BO913" s="109"/>
      <c r="BP913" s="109"/>
      <c r="BQ913" s="109"/>
      <c r="BR913" s="109"/>
      <c r="BS913" s="109"/>
      <c r="BT913" s="109"/>
      <c r="BU913" s="109"/>
      <c r="BV913" s="109"/>
      <c r="BW913" s="109"/>
      <c r="BX913" s="109"/>
      <c r="BY913" s="109"/>
      <c r="BZ913" s="109"/>
      <c r="CA913" s="109"/>
      <c r="CB913" s="109"/>
      <c r="CC913" s="109"/>
      <c r="CD913" s="109"/>
      <c r="CE913" s="109"/>
      <c r="CF913" s="109"/>
    </row>
    <row r="914" spans="1:84" s="42" customFormat="1" ht="36" customHeight="1" x14ac:dyDescent="0.2">
      <c r="A914" s="12"/>
      <c r="B914" s="12"/>
      <c r="C914" s="12"/>
      <c r="D914" s="12"/>
      <c r="E914" s="51" t="s">
        <v>39</v>
      </c>
      <c r="F914" s="12">
        <f t="shared" ref="F914:H915" si="69">SUM(F919,F922)</f>
        <v>90000</v>
      </c>
      <c r="G914" s="12">
        <f t="shared" si="69"/>
        <v>115695</v>
      </c>
      <c r="H914" s="12">
        <f t="shared" si="69"/>
        <v>73094.58</v>
      </c>
      <c r="I914" s="119">
        <f t="shared" si="68"/>
        <v>0.63178685336444962</v>
      </c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  <c r="AZ914" s="109"/>
      <c r="BA914" s="109"/>
      <c r="BB914" s="109"/>
      <c r="BC914" s="109"/>
      <c r="BD914" s="109"/>
      <c r="BE914" s="109"/>
      <c r="BF914" s="109"/>
      <c r="BG914" s="109"/>
      <c r="BH914" s="109"/>
      <c r="BI914" s="109"/>
      <c r="BJ914" s="109"/>
      <c r="BK914" s="109"/>
      <c r="BL914" s="109"/>
      <c r="BM914" s="109"/>
      <c r="BN914" s="109"/>
      <c r="BO914" s="109"/>
      <c r="BP914" s="109"/>
      <c r="BQ914" s="109"/>
      <c r="BR914" s="109"/>
      <c r="BS914" s="109"/>
      <c r="BT914" s="109"/>
      <c r="BU914" s="109"/>
      <c r="BV914" s="109"/>
      <c r="BW914" s="109"/>
      <c r="BX914" s="109"/>
      <c r="BY914" s="109"/>
      <c r="BZ914" s="109"/>
      <c r="CA914" s="109"/>
      <c r="CB914" s="109"/>
      <c r="CC914" s="109"/>
      <c r="CD914" s="109"/>
      <c r="CE914" s="109"/>
      <c r="CF914" s="109"/>
    </row>
    <row r="915" spans="1:84" s="42" customFormat="1" ht="36.75" customHeight="1" x14ac:dyDescent="0.2">
      <c r="A915" s="12"/>
      <c r="B915" s="12"/>
      <c r="C915" s="12"/>
      <c r="D915" s="12"/>
      <c r="E915" s="51" t="s">
        <v>65</v>
      </c>
      <c r="F915" s="12">
        <f t="shared" si="69"/>
        <v>5000</v>
      </c>
      <c r="G915" s="12">
        <f t="shared" si="69"/>
        <v>4555</v>
      </c>
      <c r="H915" s="12">
        <f t="shared" si="69"/>
        <v>3088.5</v>
      </c>
      <c r="I915" s="119">
        <f t="shared" si="68"/>
        <v>0.67804610318331504</v>
      </c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  <c r="AV915" s="109"/>
      <c r="AW915" s="109"/>
      <c r="AX915" s="109"/>
      <c r="AY915" s="109"/>
      <c r="AZ915" s="109"/>
      <c r="BA915" s="109"/>
      <c r="BB915" s="109"/>
      <c r="BC915" s="109"/>
      <c r="BD915" s="109"/>
      <c r="BE915" s="109"/>
      <c r="BF915" s="109"/>
      <c r="BG915" s="109"/>
      <c r="BH915" s="109"/>
      <c r="BI915" s="109"/>
      <c r="BJ915" s="109"/>
      <c r="BK915" s="109"/>
      <c r="BL915" s="109"/>
      <c r="BM915" s="109"/>
      <c r="BN915" s="109"/>
      <c r="BO915" s="109"/>
      <c r="BP915" s="109"/>
      <c r="BQ915" s="109"/>
      <c r="BR915" s="109"/>
      <c r="BS915" s="109"/>
      <c r="BT915" s="109"/>
      <c r="BU915" s="109"/>
      <c r="BV915" s="109"/>
      <c r="BW915" s="109"/>
      <c r="BX915" s="109"/>
      <c r="BY915" s="109"/>
      <c r="BZ915" s="109"/>
      <c r="CA915" s="109"/>
      <c r="CB915" s="109"/>
      <c r="CC915" s="109"/>
      <c r="CD915" s="109"/>
      <c r="CE915" s="109"/>
      <c r="CF915" s="109"/>
    </row>
    <row r="916" spans="1:84" s="43" customFormat="1" x14ac:dyDescent="0.2">
      <c r="A916" s="10"/>
      <c r="B916" s="10"/>
      <c r="C916" s="10"/>
      <c r="D916" s="10"/>
      <c r="E916" s="13" t="s">
        <v>69</v>
      </c>
      <c r="F916" s="120"/>
      <c r="G916" s="120"/>
      <c r="H916" s="120"/>
      <c r="I916" s="122" t="str">
        <f t="shared" si="68"/>
        <v xml:space="preserve">       </v>
      </c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  <c r="AE916" s="111"/>
      <c r="AF916" s="111"/>
      <c r="AG916" s="111"/>
      <c r="AH916" s="111"/>
      <c r="AI916" s="111"/>
      <c r="AJ916" s="111"/>
      <c r="AK916" s="111"/>
      <c r="AL916" s="111"/>
      <c r="AM916" s="111"/>
      <c r="AN916" s="111"/>
      <c r="AO916" s="111"/>
      <c r="AP916" s="111"/>
      <c r="AQ916" s="111"/>
      <c r="AR916" s="111"/>
      <c r="AS916" s="111"/>
      <c r="AT916" s="111"/>
      <c r="AU916" s="111"/>
      <c r="AV916" s="111"/>
      <c r="AW916" s="111"/>
      <c r="AX916" s="111"/>
      <c r="AY916" s="111"/>
      <c r="AZ916" s="111"/>
      <c r="BA916" s="111"/>
      <c r="BB916" s="111"/>
      <c r="BC916" s="111"/>
      <c r="BD916" s="111"/>
      <c r="BE916" s="111"/>
      <c r="BF916" s="111"/>
      <c r="BG916" s="111"/>
      <c r="BH916" s="111"/>
      <c r="BI916" s="111"/>
      <c r="BJ916" s="111"/>
      <c r="BK916" s="111"/>
      <c r="BL916" s="111"/>
      <c r="BM916" s="111"/>
      <c r="BN916" s="111"/>
      <c r="BO916" s="111"/>
      <c r="BP916" s="111"/>
      <c r="BQ916" s="111"/>
      <c r="BR916" s="111"/>
      <c r="BS916" s="111"/>
      <c r="BT916" s="111"/>
      <c r="BU916" s="111"/>
      <c r="BV916" s="111"/>
      <c r="BW916" s="111"/>
      <c r="BX916" s="111"/>
      <c r="BY916" s="111"/>
      <c r="BZ916" s="111"/>
      <c r="CA916" s="111"/>
      <c r="CB916" s="111"/>
      <c r="CC916" s="111"/>
      <c r="CD916" s="111"/>
      <c r="CE916" s="111"/>
      <c r="CF916" s="111"/>
    </row>
    <row r="917" spans="1:84" s="43" customFormat="1" ht="30" customHeight="1" x14ac:dyDescent="0.2">
      <c r="A917" s="10" t="s">
        <v>63</v>
      </c>
      <c r="B917" s="10" t="s">
        <v>42</v>
      </c>
      <c r="C917" s="10" t="s">
        <v>41</v>
      </c>
      <c r="D917" s="10" t="s">
        <v>67</v>
      </c>
      <c r="E917" s="15" t="s">
        <v>106</v>
      </c>
      <c r="F917" s="12">
        <f>SUM(F918)</f>
        <v>95000</v>
      </c>
      <c r="G917" s="12">
        <f>SUM(G918)</f>
        <v>88050</v>
      </c>
      <c r="H917" s="12">
        <f>SUM(H918)</f>
        <v>65550</v>
      </c>
      <c r="I917" s="119">
        <f t="shared" si="68"/>
        <v>0.74446337308347532</v>
      </c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  <c r="AE917" s="111"/>
      <c r="AF917" s="111"/>
      <c r="AG917" s="111"/>
      <c r="AH917" s="111"/>
      <c r="AI917" s="111"/>
      <c r="AJ917" s="111"/>
      <c r="AK917" s="111"/>
      <c r="AL917" s="111"/>
      <c r="AM917" s="111"/>
      <c r="AN917" s="111"/>
      <c r="AO917" s="111"/>
      <c r="AP917" s="111"/>
      <c r="AQ917" s="111"/>
      <c r="AR917" s="111"/>
      <c r="AS917" s="111"/>
      <c r="AT917" s="111"/>
      <c r="AU917" s="111"/>
      <c r="AV917" s="111"/>
      <c r="AW917" s="111"/>
      <c r="AX917" s="111"/>
      <c r="AY917" s="111"/>
      <c r="AZ917" s="111"/>
      <c r="BA917" s="111"/>
      <c r="BB917" s="111"/>
      <c r="BC917" s="111"/>
      <c r="BD917" s="111"/>
      <c r="BE917" s="111"/>
      <c r="BF917" s="111"/>
      <c r="BG917" s="111"/>
      <c r="BH917" s="111"/>
      <c r="BI917" s="111"/>
      <c r="BJ917" s="111"/>
      <c r="BK917" s="111"/>
      <c r="BL917" s="111"/>
      <c r="BM917" s="111"/>
      <c r="BN917" s="111"/>
      <c r="BO917" s="111"/>
      <c r="BP917" s="111"/>
      <c r="BQ917" s="111"/>
      <c r="BR917" s="111"/>
      <c r="BS917" s="111"/>
      <c r="BT917" s="111"/>
      <c r="BU917" s="111"/>
      <c r="BV917" s="111"/>
      <c r="BW917" s="111"/>
      <c r="BX917" s="111"/>
      <c r="BY917" s="111"/>
      <c r="BZ917" s="111"/>
      <c r="CA917" s="111"/>
      <c r="CB917" s="111"/>
      <c r="CC917" s="111"/>
      <c r="CD917" s="111"/>
      <c r="CE917" s="111"/>
      <c r="CF917" s="111"/>
    </row>
    <row r="918" spans="1:84" s="43" customFormat="1" ht="47.25" customHeight="1" x14ac:dyDescent="0.2">
      <c r="A918" s="12"/>
      <c r="B918" s="12"/>
      <c r="C918" s="12"/>
      <c r="D918" s="12"/>
      <c r="E918" s="38" t="s">
        <v>389</v>
      </c>
      <c r="F918" s="120">
        <f>SUM(F919:F920)</f>
        <v>95000</v>
      </c>
      <c r="G918" s="120">
        <f>SUM(G919:G920)</f>
        <v>88050</v>
      </c>
      <c r="H918" s="120">
        <f>SUM(H919:H920)</f>
        <v>65550</v>
      </c>
      <c r="I918" s="122">
        <f t="shared" si="68"/>
        <v>0.74446337308347532</v>
      </c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  <c r="AE918" s="111"/>
      <c r="AF918" s="111"/>
      <c r="AG918" s="111"/>
      <c r="AH918" s="111"/>
      <c r="AI918" s="111"/>
      <c r="AJ918" s="111"/>
      <c r="AK918" s="111"/>
      <c r="AL918" s="111"/>
      <c r="AM918" s="111"/>
      <c r="AN918" s="111"/>
      <c r="AO918" s="111"/>
      <c r="AP918" s="111"/>
      <c r="AQ918" s="111"/>
      <c r="AR918" s="111"/>
      <c r="AS918" s="111"/>
      <c r="AT918" s="111"/>
      <c r="AU918" s="111"/>
      <c r="AV918" s="111"/>
      <c r="AW918" s="111"/>
      <c r="AX918" s="111"/>
      <c r="AY918" s="111"/>
      <c r="AZ918" s="111"/>
      <c r="BA918" s="111"/>
      <c r="BB918" s="111"/>
      <c r="BC918" s="111"/>
      <c r="BD918" s="111"/>
      <c r="BE918" s="111"/>
      <c r="BF918" s="111"/>
      <c r="BG918" s="111"/>
      <c r="BH918" s="111"/>
      <c r="BI918" s="111"/>
      <c r="BJ918" s="111"/>
      <c r="BK918" s="111"/>
      <c r="BL918" s="111"/>
      <c r="BM918" s="111"/>
      <c r="BN918" s="111"/>
      <c r="BO918" s="111"/>
      <c r="BP918" s="111"/>
      <c r="BQ918" s="111"/>
      <c r="BR918" s="111"/>
      <c r="BS918" s="111"/>
      <c r="BT918" s="111"/>
      <c r="BU918" s="111"/>
      <c r="BV918" s="111"/>
      <c r="BW918" s="111"/>
      <c r="BX918" s="111"/>
      <c r="BY918" s="111"/>
      <c r="BZ918" s="111"/>
      <c r="CA918" s="111"/>
      <c r="CB918" s="111"/>
      <c r="CC918" s="111"/>
      <c r="CD918" s="111"/>
      <c r="CE918" s="111"/>
      <c r="CF918" s="111"/>
    </row>
    <row r="919" spans="1:84" s="43" customFormat="1" ht="27" customHeight="1" x14ac:dyDescent="0.2">
      <c r="A919" s="10"/>
      <c r="B919" s="10"/>
      <c r="C919" s="10"/>
      <c r="D919" s="10"/>
      <c r="E919" s="50" t="s">
        <v>39</v>
      </c>
      <c r="F919" s="120">
        <v>90000</v>
      </c>
      <c r="G919" s="120">
        <v>88050</v>
      </c>
      <c r="H919" s="120">
        <v>65550</v>
      </c>
      <c r="I919" s="122">
        <f>IF(H919=0,"       ",H919/G919)</f>
        <v>0.74446337308347532</v>
      </c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  <c r="AE919" s="111"/>
      <c r="AF919" s="111"/>
      <c r="AG919" s="111"/>
      <c r="AH919" s="111"/>
      <c r="AI919" s="111"/>
      <c r="AJ919" s="111"/>
      <c r="AK919" s="111"/>
      <c r="AL919" s="111"/>
      <c r="AM919" s="111"/>
      <c r="AN919" s="111"/>
      <c r="AO919" s="111"/>
      <c r="AP919" s="111"/>
      <c r="AQ919" s="111"/>
      <c r="AR919" s="111"/>
      <c r="AS919" s="111"/>
      <c r="AT919" s="111"/>
      <c r="AU919" s="111"/>
      <c r="AV919" s="111"/>
      <c r="AW919" s="111"/>
      <c r="AX919" s="111"/>
      <c r="AY919" s="111"/>
      <c r="AZ919" s="111"/>
      <c r="BA919" s="111"/>
      <c r="BB919" s="111"/>
      <c r="BC919" s="111"/>
      <c r="BD919" s="111"/>
      <c r="BE919" s="111"/>
      <c r="BF919" s="111"/>
      <c r="BG919" s="111"/>
      <c r="BH919" s="111"/>
      <c r="BI919" s="111"/>
      <c r="BJ919" s="111"/>
      <c r="BK919" s="111"/>
      <c r="BL919" s="111"/>
      <c r="BM919" s="111"/>
      <c r="BN919" s="111"/>
      <c r="BO919" s="111"/>
      <c r="BP919" s="111"/>
      <c r="BQ919" s="111"/>
      <c r="BR919" s="111"/>
      <c r="BS919" s="111"/>
      <c r="BT919" s="111"/>
      <c r="BU919" s="111"/>
      <c r="BV919" s="111"/>
      <c r="BW919" s="111"/>
      <c r="BX919" s="111"/>
      <c r="BY919" s="111"/>
      <c r="BZ919" s="111"/>
      <c r="CA919" s="111"/>
      <c r="CB919" s="111"/>
      <c r="CC919" s="111"/>
      <c r="CD919" s="111"/>
      <c r="CE919" s="111"/>
      <c r="CF919" s="111"/>
    </row>
    <row r="920" spans="1:84" s="43" customFormat="1" ht="40.5" customHeight="1" x14ac:dyDescent="0.2">
      <c r="A920" s="10"/>
      <c r="B920" s="10"/>
      <c r="C920" s="10"/>
      <c r="D920" s="10"/>
      <c r="E920" s="50" t="s">
        <v>65</v>
      </c>
      <c r="F920" s="120">
        <v>5000</v>
      </c>
      <c r="G920" s="120"/>
      <c r="H920" s="120"/>
      <c r="I920" s="122" t="str">
        <f>IF(H920=0,"       ",H920/G920)</f>
        <v xml:space="preserve">       </v>
      </c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  <c r="AE920" s="111"/>
      <c r="AF920" s="111"/>
      <c r="AG920" s="111"/>
      <c r="AH920" s="111"/>
      <c r="AI920" s="111"/>
      <c r="AJ920" s="111"/>
      <c r="AK920" s="111"/>
      <c r="AL920" s="111"/>
      <c r="AM920" s="111"/>
      <c r="AN920" s="111"/>
      <c r="AO920" s="111"/>
      <c r="AP920" s="111"/>
      <c r="AQ920" s="111"/>
      <c r="AR920" s="111"/>
      <c r="AS920" s="111"/>
      <c r="AT920" s="111"/>
      <c r="AU920" s="111"/>
      <c r="AV920" s="111"/>
      <c r="AW920" s="111"/>
      <c r="AX920" s="111"/>
      <c r="AY920" s="111"/>
      <c r="AZ920" s="111"/>
      <c r="BA920" s="111"/>
      <c r="BB920" s="111"/>
      <c r="BC920" s="111"/>
      <c r="BD920" s="111"/>
      <c r="BE920" s="111"/>
      <c r="BF920" s="111"/>
      <c r="BG920" s="111"/>
      <c r="BH920" s="111"/>
      <c r="BI920" s="111"/>
      <c r="BJ920" s="111"/>
      <c r="BK920" s="111"/>
      <c r="BL920" s="111"/>
      <c r="BM920" s="111"/>
      <c r="BN920" s="111"/>
      <c r="BO920" s="111"/>
      <c r="BP920" s="111"/>
      <c r="BQ920" s="111"/>
      <c r="BR920" s="111"/>
      <c r="BS920" s="111"/>
      <c r="BT920" s="111"/>
      <c r="BU920" s="111"/>
      <c r="BV920" s="111"/>
      <c r="BW920" s="111"/>
      <c r="BX920" s="111"/>
      <c r="BY920" s="111"/>
      <c r="BZ920" s="111"/>
      <c r="CA920" s="111"/>
      <c r="CB920" s="111"/>
      <c r="CC920" s="111"/>
      <c r="CD920" s="111"/>
      <c r="CE920" s="111"/>
      <c r="CF920" s="111"/>
    </row>
    <row r="921" spans="1:84" s="42" customFormat="1" ht="27" customHeight="1" x14ac:dyDescent="0.2">
      <c r="A921" s="10" t="s">
        <v>46</v>
      </c>
      <c r="B921" s="10" t="s">
        <v>41</v>
      </c>
      <c r="C921" s="10" t="s">
        <v>41</v>
      </c>
      <c r="D921" s="10" t="s">
        <v>41</v>
      </c>
      <c r="E921" s="14" t="s">
        <v>47</v>
      </c>
      <c r="F921" s="12">
        <f>SUM(F922:F923)</f>
        <v>0</v>
      </c>
      <c r="G921" s="12">
        <f>SUM(G922:G923)</f>
        <v>32200</v>
      </c>
      <c r="H921" s="12">
        <f>SUM(H922:H923)</f>
        <v>10633.08</v>
      </c>
      <c r="I921" s="119">
        <f t="shared" si="68"/>
        <v>0.3302198757763975</v>
      </c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  <c r="AV921" s="109"/>
      <c r="AW921" s="109"/>
      <c r="AX921" s="109"/>
      <c r="AY921" s="109"/>
      <c r="AZ921" s="109"/>
      <c r="BA921" s="109"/>
      <c r="BB921" s="109"/>
      <c r="BC921" s="109"/>
      <c r="BD921" s="109"/>
      <c r="BE921" s="109"/>
      <c r="BF921" s="109"/>
      <c r="BG921" s="109"/>
      <c r="BH921" s="109"/>
      <c r="BI921" s="109"/>
      <c r="BJ921" s="109"/>
      <c r="BK921" s="109"/>
      <c r="BL921" s="109"/>
      <c r="BM921" s="109"/>
      <c r="BN921" s="109"/>
      <c r="BO921" s="109"/>
      <c r="BP921" s="109"/>
      <c r="BQ921" s="109"/>
      <c r="BR921" s="109"/>
      <c r="BS921" s="109"/>
      <c r="BT921" s="109"/>
      <c r="BU921" s="109"/>
      <c r="BV921" s="109"/>
      <c r="BW921" s="109"/>
      <c r="BX921" s="109"/>
      <c r="BY921" s="109"/>
      <c r="BZ921" s="109"/>
      <c r="CA921" s="109"/>
      <c r="CB921" s="109"/>
      <c r="CC921" s="109"/>
      <c r="CD921" s="109"/>
      <c r="CE921" s="109"/>
      <c r="CF921" s="109"/>
    </row>
    <row r="922" spans="1:84" s="42" customFormat="1" ht="26.25" customHeight="1" x14ac:dyDescent="0.2">
      <c r="A922" s="10"/>
      <c r="B922" s="10"/>
      <c r="C922" s="10"/>
      <c r="D922" s="10"/>
      <c r="E922" s="50" t="s">
        <v>39</v>
      </c>
      <c r="F922" s="120"/>
      <c r="G922" s="121">
        <v>27645</v>
      </c>
      <c r="H922" s="121">
        <v>7544.58</v>
      </c>
      <c r="I922" s="122">
        <f t="shared" si="68"/>
        <v>0.27290938686923494</v>
      </c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  <c r="AV922" s="109"/>
      <c r="AW922" s="109"/>
      <c r="AX922" s="109"/>
      <c r="AY922" s="109"/>
      <c r="AZ922" s="109"/>
      <c r="BA922" s="109"/>
      <c r="BB922" s="109"/>
      <c r="BC922" s="109"/>
      <c r="BD922" s="109"/>
      <c r="BE922" s="109"/>
      <c r="BF922" s="109"/>
      <c r="BG922" s="109"/>
      <c r="BH922" s="109"/>
      <c r="BI922" s="109"/>
      <c r="BJ922" s="109"/>
      <c r="BK922" s="109"/>
      <c r="BL922" s="109"/>
      <c r="BM922" s="109"/>
      <c r="BN922" s="109"/>
      <c r="BO922" s="109"/>
      <c r="BP922" s="109"/>
      <c r="BQ922" s="109"/>
      <c r="BR922" s="109"/>
      <c r="BS922" s="109"/>
      <c r="BT922" s="109"/>
      <c r="BU922" s="109"/>
      <c r="BV922" s="109"/>
      <c r="BW922" s="109"/>
      <c r="BX922" s="109"/>
      <c r="BY922" s="109"/>
      <c r="BZ922" s="109"/>
      <c r="CA922" s="109"/>
      <c r="CB922" s="109"/>
      <c r="CC922" s="109"/>
      <c r="CD922" s="109"/>
      <c r="CE922" s="109"/>
      <c r="CF922" s="109"/>
    </row>
    <row r="923" spans="1:84" s="42" customFormat="1" ht="36.75" customHeight="1" x14ac:dyDescent="0.2">
      <c r="A923" s="10"/>
      <c r="B923" s="10"/>
      <c r="C923" s="10"/>
      <c r="D923" s="10"/>
      <c r="E923" s="50" t="s">
        <v>65</v>
      </c>
      <c r="F923" s="120"/>
      <c r="G923" s="121">
        <v>4555</v>
      </c>
      <c r="H923" s="121">
        <v>3088.5</v>
      </c>
      <c r="I923" s="122">
        <f t="shared" si="68"/>
        <v>0.67804610318331504</v>
      </c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  <c r="AV923" s="109"/>
      <c r="AW923" s="109"/>
      <c r="AX923" s="109"/>
      <c r="AY923" s="109"/>
      <c r="AZ923" s="109"/>
      <c r="BA923" s="109"/>
      <c r="BB923" s="109"/>
      <c r="BC923" s="109"/>
      <c r="BD923" s="109"/>
      <c r="BE923" s="109"/>
      <c r="BF923" s="109"/>
      <c r="BG923" s="109"/>
      <c r="BH923" s="109"/>
      <c r="BI923" s="109"/>
      <c r="BJ923" s="109"/>
      <c r="BK923" s="109"/>
      <c r="BL923" s="109"/>
      <c r="BM923" s="109"/>
      <c r="BN923" s="109"/>
      <c r="BO923" s="109"/>
      <c r="BP923" s="109"/>
      <c r="BQ923" s="109"/>
      <c r="BR923" s="109"/>
      <c r="BS923" s="109"/>
      <c r="BT923" s="109"/>
      <c r="BU923" s="109"/>
      <c r="BV923" s="109"/>
      <c r="BW923" s="109"/>
      <c r="BX923" s="109"/>
      <c r="BY923" s="109"/>
      <c r="BZ923" s="109"/>
      <c r="CA923" s="109"/>
      <c r="CB923" s="109"/>
      <c r="CC923" s="109"/>
      <c r="CD923" s="109"/>
      <c r="CE923" s="109"/>
      <c r="CF923" s="109"/>
    </row>
    <row r="924" spans="1:84" s="67" customFormat="1" ht="28.5" customHeight="1" x14ac:dyDescent="0.2">
      <c r="A924" s="70"/>
      <c r="B924" s="70"/>
      <c r="C924" s="70"/>
      <c r="D924" s="70"/>
      <c r="E924" s="71" t="s">
        <v>147</v>
      </c>
      <c r="F924" s="159">
        <f>SUM(F926:F929)</f>
        <v>36808613.800000004</v>
      </c>
      <c r="G924" s="160">
        <f>SUM(G926:G929)</f>
        <v>49350248.350000001</v>
      </c>
      <c r="H924" s="160">
        <f>SUM(H926:H929)</f>
        <v>43817895.545000002</v>
      </c>
      <c r="I924" s="161">
        <f t="shared" si="68"/>
        <v>0.88789615067864192</v>
      </c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  <c r="AV924" s="109"/>
      <c r="AW924" s="109"/>
      <c r="AX924" s="109"/>
      <c r="AY924" s="109"/>
      <c r="AZ924" s="109"/>
      <c r="BA924" s="109"/>
      <c r="BB924" s="109"/>
      <c r="BC924" s="109"/>
      <c r="BD924" s="109"/>
      <c r="BE924" s="109"/>
      <c r="BF924" s="109"/>
      <c r="BG924" s="109"/>
      <c r="BH924" s="109"/>
      <c r="BI924" s="109"/>
      <c r="BJ924" s="109"/>
      <c r="BK924" s="109"/>
      <c r="BL924" s="109"/>
      <c r="BM924" s="109"/>
      <c r="BN924" s="109"/>
      <c r="BO924" s="109"/>
      <c r="BP924" s="109"/>
      <c r="BQ924" s="109"/>
      <c r="BR924" s="109"/>
      <c r="BS924" s="109"/>
      <c r="BT924" s="109"/>
      <c r="BU924" s="109"/>
      <c r="BV924" s="109"/>
      <c r="BW924" s="109"/>
      <c r="BX924" s="109"/>
      <c r="BY924" s="109"/>
      <c r="BZ924" s="109"/>
      <c r="CA924" s="109"/>
      <c r="CB924" s="109"/>
      <c r="CC924" s="109"/>
      <c r="CD924" s="109"/>
      <c r="CE924" s="109"/>
      <c r="CF924" s="109"/>
    </row>
    <row r="925" spans="1:84" s="46" customFormat="1" ht="19.5" customHeight="1" x14ac:dyDescent="0.2">
      <c r="A925" s="10"/>
      <c r="B925" s="10"/>
      <c r="C925" s="10"/>
      <c r="D925" s="10"/>
      <c r="E925" s="13" t="s">
        <v>69</v>
      </c>
      <c r="F925" s="120"/>
      <c r="G925" s="121"/>
      <c r="H925" s="121"/>
      <c r="I925" s="119" t="str">
        <f t="shared" si="68"/>
        <v xml:space="preserve">       </v>
      </c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  <c r="AH925" s="108"/>
      <c r="AI925" s="108"/>
      <c r="AJ925" s="108"/>
      <c r="AK925" s="108"/>
      <c r="AL925" s="108"/>
      <c r="AM925" s="108"/>
      <c r="AN925" s="108"/>
      <c r="AO925" s="108"/>
      <c r="AP925" s="108"/>
      <c r="AQ925" s="108"/>
      <c r="AR925" s="108"/>
      <c r="AS925" s="108"/>
      <c r="AT925" s="108"/>
      <c r="AU925" s="108"/>
      <c r="AV925" s="108"/>
      <c r="AW925" s="108"/>
      <c r="AX925" s="108"/>
      <c r="AY925" s="108"/>
      <c r="AZ925" s="108"/>
      <c r="BA925" s="108"/>
      <c r="BB925" s="108"/>
      <c r="BC925" s="108"/>
      <c r="BD925" s="108"/>
      <c r="BE925" s="108"/>
      <c r="BF925" s="108"/>
      <c r="BG925" s="108"/>
      <c r="BH925" s="108"/>
      <c r="BI925" s="108"/>
      <c r="BJ925" s="108"/>
      <c r="BK925" s="108"/>
      <c r="BL925" s="108"/>
      <c r="BM925" s="108"/>
      <c r="BN925" s="108"/>
      <c r="BO925" s="108"/>
      <c r="BP925" s="108"/>
      <c r="BQ925" s="108"/>
      <c r="BR925" s="108"/>
      <c r="BS925" s="108"/>
      <c r="BT925" s="108"/>
      <c r="BU925" s="108"/>
      <c r="BV925" s="108"/>
      <c r="BW925" s="108"/>
      <c r="BX925" s="108"/>
      <c r="BY925" s="108"/>
      <c r="BZ925" s="108"/>
      <c r="CA925" s="108"/>
      <c r="CB925" s="108"/>
      <c r="CC925" s="108"/>
      <c r="CD925" s="108"/>
      <c r="CE925" s="108"/>
      <c r="CF925" s="108"/>
    </row>
    <row r="926" spans="1:84" s="42" customFormat="1" ht="26.25" customHeight="1" x14ac:dyDescent="0.2">
      <c r="A926" s="12"/>
      <c r="B926" s="12"/>
      <c r="C926" s="12"/>
      <c r="D926" s="12"/>
      <c r="E926" s="55" t="s">
        <v>38</v>
      </c>
      <c r="F926" s="12">
        <f>SUM(F12,F76,F109,F228,F246,F365,F626,F660,F751,F766,F796,F837,F867,F893)</f>
        <v>24491702</v>
      </c>
      <c r="G926" s="12">
        <f>SUM(G12,G76,G109,G228,G246,G365,G626,G660,G751,G766,G796,G837,G867,G893)</f>
        <v>26577589.5</v>
      </c>
      <c r="H926" s="12">
        <f>SUM(H12,H76,H109,H228,H246,H365,H626,H660,H751,H766,H796,H837,H867,H893)</f>
        <v>25858326.670000002</v>
      </c>
      <c r="I926" s="119">
        <f t="shared" si="68"/>
        <v>0.97293724361270617</v>
      </c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  <c r="AZ926" s="109"/>
      <c r="BA926" s="109"/>
      <c r="BB926" s="109"/>
      <c r="BC926" s="109"/>
      <c r="BD926" s="109"/>
      <c r="BE926" s="109"/>
      <c r="BF926" s="109"/>
      <c r="BG926" s="109"/>
      <c r="BH926" s="109"/>
      <c r="BI926" s="109"/>
      <c r="BJ926" s="109"/>
      <c r="BK926" s="109"/>
      <c r="BL926" s="109"/>
      <c r="BM926" s="109"/>
      <c r="BN926" s="109"/>
      <c r="BO926" s="109"/>
      <c r="BP926" s="109"/>
      <c r="BQ926" s="109"/>
      <c r="BR926" s="109"/>
      <c r="BS926" s="109"/>
      <c r="BT926" s="109"/>
      <c r="BU926" s="109"/>
      <c r="BV926" s="109"/>
      <c r="BW926" s="109"/>
      <c r="BX926" s="109"/>
      <c r="BY926" s="109"/>
      <c r="BZ926" s="109"/>
      <c r="CA926" s="109"/>
      <c r="CB926" s="109"/>
      <c r="CC926" s="109"/>
      <c r="CD926" s="109"/>
      <c r="CE926" s="109"/>
      <c r="CF926" s="109"/>
    </row>
    <row r="927" spans="1:84" s="42" customFormat="1" ht="39" customHeight="1" x14ac:dyDescent="0.2">
      <c r="A927" s="12"/>
      <c r="B927" s="12"/>
      <c r="C927" s="12"/>
      <c r="D927" s="12"/>
      <c r="E927" s="14" t="s">
        <v>39</v>
      </c>
      <c r="F927" s="12">
        <f>SUM(F13,F25,F32,F49,F108,F130,F244,F366,F616,F627,F644,F659,F750,F765,F797,F821,F836,F855,F865,F892,F914)</f>
        <v>7936535.5</v>
      </c>
      <c r="G927" s="12">
        <f>SUM(G13,G25,G32,G49,G108,G130,G244,G366,G616,G627,G644,G659,G750,G765,G797,G821,G836,G855,G865,G892,G914)</f>
        <v>8421646.5</v>
      </c>
      <c r="H927" s="12">
        <f>SUM(H13,H25,H32,H49,H108,H130,H244,H366,H616,H627,H644,H659,H750,H765,H797,H821,H836,H855,H865,H892,H914)</f>
        <v>7251273.0650000013</v>
      </c>
      <c r="I927" s="119">
        <f t="shared" si="68"/>
        <v>0.86102795516292463</v>
      </c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  <c r="AV927" s="109"/>
      <c r="AW927" s="109"/>
      <c r="AX927" s="109"/>
      <c r="AY927" s="109"/>
      <c r="AZ927" s="109"/>
      <c r="BA927" s="109"/>
      <c r="BB927" s="109"/>
      <c r="BC927" s="109"/>
      <c r="BD927" s="109"/>
      <c r="BE927" s="109"/>
      <c r="BF927" s="109"/>
      <c r="BG927" s="109"/>
      <c r="BH927" s="109"/>
      <c r="BI927" s="109"/>
      <c r="BJ927" s="109"/>
      <c r="BK927" s="109"/>
      <c r="BL927" s="109"/>
      <c r="BM927" s="109"/>
      <c r="BN927" s="109"/>
      <c r="BO927" s="109"/>
      <c r="BP927" s="109"/>
      <c r="BQ927" s="109"/>
      <c r="BR927" s="109"/>
      <c r="BS927" s="109"/>
      <c r="BT927" s="109"/>
      <c r="BU927" s="109"/>
      <c r="BV927" s="109"/>
      <c r="BW927" s="109"/>
      <c r="BX927" s="109"/>
      <c r="BY927" s="109"/>
      <c r="BZ927" s="109"/>
      <c r="CA927" s="109"/>
      <c r="CB927" s="109"/>
      <c r="CC927" s="109"/>
      <c r="CD927" s="109"/>
      <c r="CE927" s="109"/>
      <c r="CF927" s="109"/>
    </row>
    <row r="928" spans="1:84" s="42" customFormat="1" ht="39" customHeight="1" x14ac:dyDescent="0.2">
      <c r="A928" s="12"/>
      <c r="B928" s="12"/>
      <c r="C928" s="12"/>
      <c r="D928" s="12"/>
      <c r="E928" s="14" t="s">
        <v>49</v>
      </c>
      <c r="F928" s="12">
        <f>SUM(F14,F26,F33,F50,F90,F110,F128,F245,F367,F599,F615,F628,F645,F657,F752,F767,F798,F822,F838,F856,F866,F915)+F894</f>
        <v>739069.60000000009</v>
      </c>
      <c r="G928" s="12">
        <f>SUM(G14,G26,G33,G50,G90,G110,G128,G245,G367,G599,G615,G628,G645,G657,G752,G767,G798,G822,G838,G856,G866,G915)+G894</f>
        <v>1195210.49</v>
      </c>
      <c r="H928" s="12">
        <f>SUM(H14,H26,H33,H50,H90,H110,H128,H245,H367,H599,H615,H628,H645,H657,H752,H767,H798,H822,H838,H856,H866,H915)+H894</f>
        <v>767849.81000000017</v>
      </c>
      <c r="I928" s="119">
        <f t="shared" si="68"/>
        <v>0.6424389816056586</v>
      </c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  <c r="AV928" s="109"/>
      <c r="AW928" s="109"/>
      <c r="AX928" s="109"/>
      <c r="AY928" s="109"/>
      <c r="AZ928" s="109"/>
      <c r="BA928" s="109"/>
      <c r="BB928" s="109"/>
      <c r="BC928" s="109"/>
      <c r="BD928" s="109"/>
      <c r="BE928" s="109"/>
      <c r="BF928" s="109"/>
      <c r="BG928" s="109"/>
      <c r="BH928" s="109"/>
      <c r="BI928" s="109"/>
      <c r="BJ928" s="109"/>
      <c r="BK928" s="109"/>
      <c r="BL928" s="109"/>
      <c r="BM928" s="109"/>
      <c r="BN928" s="109"/>
      <c r="BO928" s="109"/>
      <c r="BP928" s="109"/>
      <c r="BQ928" s="109"/>
      <c r="BR928" s="109"/>
      <c r="BS928" s="109"/>
      <c r="BT928" s="109"/>
      <c r="BU928" s="109"/>
      <c r="BV928" s="109"/>
      <c r="BW928" s="109"/>
      <c r="BX928" s="109"/>
      <c r="BY928" s="109"/>
      <c r="BZ928" s="109"/>
      <c r="CA928" s="109"/>
      <c r="CB928" s="109"/>
      <c r="CC928" s="109"/>
      <c r="CD928" s="109"/>
      <c r="CE928" s="109"/>
      <c r="CF928" s="109"/>
    </row>
    <row r="929" spans="1:84" s="42" customFormat="1" ht="30.75" customHeight="1" x14ac:dyDescent="0.2">
      <c r="A929" s="12"/>
      <c r="B929" s="12"/>
      <c r="C929" s="12"/>
      <c r="D929" s="12"/>
      <c r="E929" s="73" t="s">
        <v>22</v>
      </c>
      <c r="F929" s="12">
        <f>SUM(F15,F34,F44,F51,F65,F70,F75,F89,F100,F107,F129,F229,F239,F572,F577,F586,F591,F595,F600,F625)+SUM(F638,F643,F658,F719,F725,F730,F735,F740,F745,F753,F768,F799)+F368</f>
        <v>3641306.6999999997</v>
      </c>
      <c r="G929" s="12">
        <f>SUM(G15,G34,G44,G51,G65,G70,G75,G89,G100,G107,G129,G229,G239,G572,G577,G586,G591,G595,G600,G625)+SUM(G638,G643,G658,G719,G725,G730,G735,G740,G745,G753,G768,G799)+G368</f>
        <v>13155801.860000001</v>
      </c>
      <c r="H929" s="12">
        <f>SUM(H15,H34,H44,H51,H65,H70,H75,H89,H100,H107,H129,H229,H239,H572,H577,H586,H591,H595,H600,H625)+SUM(H638,H643,H658,H719,H725,H730,H735,H740,H745,H753,H768,H799)+H368</f>
        <v>9940446</v>
      </c>
      <c r="I929" s="119">
        <f t="shared" si="68"/>
        <v>0.75559407976671966</v>
      </c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  <c r="AV929" s="109"/>
      <c r="AW929" s="109"/>
      <c r="AX929" s="109"/>
      <c r="AY929" s="109"/>
      <c r="AZ929" s="109"/>
      <c r="BA929" s="109"/>
      <c r="BB929" s="109"/>
      <c r="BC929" s="109"/>
      <c r="BD929" s="109"/>
      <c r="BE929" s="109"/>
      <c r="BF929" s="109"/>
      <c r="BG929" s="109"/>
      <c r="BH929" s="109"/>
      <c r="BI929" s="109"/>
      <c r="BJ929" s="109"/>
      <c r="BK929" s="109"/>
      <c r="BL929" s="109"/>
      <c r="BM929" s="109"/>
      <c r="BN929" s="109"/>
      <c r="BO929" s="109"/>
      <c r="BP929" s="109"/>
      <c r="BQ929" s="109"/>
      <c r="BR929" s="109"/>
      <c r="BS929" s="109"/>
      <c r="BT929" s="109"/>
      <c r="BU929" s="109"/>
      <c r="BV929" s="109"/>
      <c r="BW929" s="109"/>
      <c r="BX929" s="109"/>
      <c r="BY929" s="109"/>
      <c r="BZ929" s="109"/>
      <c r="CA929" s="109"/>
      <c r="CB929" s="109"/>
      <c r="CC929" s="109"/>
      <c r="CD929" s="109"/>
      <c r="CE929" s="109"/>
      <c r="CF929" s="109"/>
    </row>
    <row r="930" spans="1:84" s="42" customFormat="1" x14ac:dyDescent="0.2">
      <c r="A930" s="24"/>
      <c r="B930" s="24"/>
      <c r="C930" s="24"/>
      <c r="D930" s="24"/>
      <c r="E930" s="56"/>
      <c r="F930" s="72"/>
      <c r="G930" s="72"/>
      <c r="H930" s="72"/>
      <c r="I930" s="25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  <c r="AV930" s="109"/>
      <c r="AW930" s="109"/>
      <c r="AX930" s="109"/>
      <c r="AY930" s="109"/>
      <c r="AZ930" s="109"/>
      <c r="BA930" s="109"/>
      <c r="BB930" s="109"/>
      <c r="BC930" s="109"/>
      <c r="BD930" s="109"/>
      <c r="BE930" s="109"/>
      <c r="BF930" s="109"/>
      <c r="BG930" s="109"/>
      <c r="BH930" s="109"/>
      <c r="BI930" s="109"/>
      <c r="BJ930" s="109"/>
      <c r="BK930" s="109"/>
      <c r="BL930" s="109"/>
      <c r="BM930" s="109"/>
      <c r="BN930" s="109"/>
      <c r="BO930" s="109"/>
      <c r="BP930" s="109"/>
      <c r="BQ930" s="109"/>
      <c r="BR930" s="109"/>
      <c r="BS930" s="109"/>
      <c r="BT930" s="109"/>
      <c r="BU930" s="109"/>
      <c r="BV930" s="109"/>
      <c r="BW930" s="109"/>
      <c r="BX930" s="109"/>
      <c r="BY930" s="109"/>
      <c r="BZ930" s="109"/>
      <c r="CA930" s="109"/>
      <c r="CB930" s="109"/>
      <c r="CC930" s="109"/>
      <c r="CD930" s="109"/>
      <c r="CE930" s="109"/>
      <c r="CF930" s="109"/>
    </row>
    <row r="931" spans="1:84" s="26" customFormat="1" ht="25.5" customHeight="1" x14ac:dyDescent="0.25">
      <c r="A931" s="166" t="s">
        <v>406</v>
      </c>
      <c r="B931" s="166"/>
      <c r="C931" s="166"/>
      <c r="D931" s="166"/>
      <c r="E931" s="166"/>
      <c r="F931" s="166"/>
      <c r="G931" s="166"/>
      <c r="H931" s="166"/>
      <c r="I931" s="167"/>
      <c r="J931" s="167"/>
      <c r="K931" s="167"/>
      <c r="L931" s="167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  <c r="AR931" s="114"/>
      <c r="AS931" s="114"/>
      <c r="AT931" s="114"/>
      <c r="AU931" s="114"/>
      <c r="AV931" s="114"/>
      <c r="AW931" s="114"/>
      <c r="AX931" s="114"/>
      <c r="AY931" s="114"/>
      <c r="AZ931" s="114"/>
      <c r="BA931" s="114"/>
      <c r="BB931" s="114"/>
      <c r="BC931" s="114"/>
      <c r="BD931" s="114"/>
      <c r="BE931" s="114"/>
      <c r="BF931" s="114"/>
      <c r="BG931" s="114"/>
      <c r="BH931" s="114"/>
      <c r="BI931" s="114"/>
      <c r="BJ931" s="114"/>
      <c r="BK931" s="114"/>
      <c r="BL931" s="114"/>
      <c r="BM931" s="114"/>
      <c r="BN931" s="114"/>
      <c r="BO931" s="114"/>
      <c r="BP931" s="114"/>
      <c r="BQ931" s="114"/>
      <c r="BR931" s="114"/>
      <c r="BS931" s="114"/>
      <c r="BT931" s="114"/>
      <c r="BU931" s="114"/>
      <c r="BV931" s="114"/>
      <c r="BW931" s="114"/>
      <c r="BX931" s="114"/>
      <c r="BY931" s="114"/>
      <c r="BZ931" s="114"/>
      <c r="CA931" s="114"/>
      <c r="CB931" s="114"/>
      <c r="CC931" s="114"/>
      <c r="CD931" s="114"/>
      <c r="CE931" s="114"/>
      <c r="CF931" s="114"/>
    </row>
    <row r="932" spans="1:84" s="26" customFormat="1" ht="25.5" customHeight="1" x14ac:dyDescent="0.25">
      <c r="A932" s="166" t="s">
        <v>407</v>
      </c>
      <c r="B932" s="166"/>
      <c r="C932" s="166"/>
      <c r="D932" s="166"/>
      <c r="E932" s="166"/>
      <c r="F932" s="166"/>
      <c r="G932" s="166"/>
      <c r="H932" s="166"/>
      <c r="I932" s="167"/>
      <c r="J932" s="167"/>
      <c r="K932" s="167"/>
      <c r="L932" s="167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  <c r="AO932" s="114"/>
      <c r="AP932" s="114"/>
      <c r="AQ932" s="114"/>
      <c r="AR932" s="114"/>
      <c r="AS932" s="114"/>
      <c r="AT932" s="114"/>
      <c r="AU932" s="114"/>
      <c r="AV932" s="114"/>
      <c r="AW932" s="114"/>
      <c r="AX932" s="114"/>
      <c r="AY932" s="114"/>
      <c r="AZ932" s="114"/>
      <c r="BA932" s="114"/>
      <c r="BB932" s="114"/>
      <c r="BC932" s="114"/>
      <c r="BD932" s="114"/>
      <c r="BE932" s="114"/>
      <c r="BF932" s="114"/>
      <c r="BG932" s="114"/>
      <c r="BH932" s="114"/>
      <c r="BI932" s="114"/>
      <c r="BJ932" s="114"/>
      <c r="BK932" s="114"/>
      <c r="BL932" s="114"/>
      <c r="BM932" s="114"/>
      <c r="BN932" s="114"/>
      <c r="BO932" s="114"/>
      <c r="BP932" s="114"/>
      <c r="BQ932" s="114"/>
      <c r="BR932" s="114"/>
      <c r="BS932" s="114"/>
      <c r="BT932" s="114"/>
      <c r="BU932" s="114"/>
      <c r="BV932" s="114"/>
      <c r="BW932" s="114"/>
      <c r="BX932" s="114"/>
      <c r="BY932" s="114"/>
      <c r="BZ932" s="114"/>
      <c r="CA932" s="114"/>
      <c r="CB932" s="114"/>
      <c r="CC932" s="114"/>
      <c r="CD932" s="114"/>
      <c r="CE932" s="114"/>
      <c r="CF932" s="114"/>
    </row>
    <row r="933" spans="1:84" s="43" customFormat="1" x14ac:dyDescent="0.2">
      <c r="A933" s="1"/>
      <c r="B933" s="1"/>
      <c r="C933" s="1"/>
      <c r="D933" s="1"/>
      <c r="E933" s="27"/>
      <c r="F933" s="84"/>
      <c r="G933" s="80"/>
      <c r="H933" s="84"/>
      <c r="I933" s="28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  <c r="AE933" s="111"/>
      <c r="AF933" s="111"/>
      <c r="AG933" s="111"/>
      <c r="AH933" s="111"/>
      <c r="AI933" s="111"/>
      <c r="AJ933" s="111"/>
      <c r="AK933" s="111"/>
      <c r="AL933" s="111"/>
      <c r="AM933" s="111"/>
      <c r="AN933" s="111"/>
      <c r="AO933" s="111"/>
      <c r="AP933" s="111"/>
      <c r="AQ933" s="111"/>
      <c r="AR933" s="111"/>
      <c r="AS933" s="111"/>
      <c r="AT933" s="111"/>
      <c r="AU933" s="111"/>
      <c r="AV933" s="111"/>
      <c r="AW933" s="111"/>
      <c r="AX933" s="111"/>
      <c r="AY933" s="111"/>
      <c r="AZ933" s="111"/>
      <c r="BA933" s="111"/>
      <c r="BB933" s="111"/>
      <c r="BC933" s="111"/>
      <c r="BD933" s="111"/>
      <c r="BE933" s="111"/>
      <c r="BF933" s="111"/>
      <c r="BG933" s="111"/>
      <c r="BH933" s="111"/>
      <c r="BI933" s="111"/>
      <c r="BJ933" s="111"/>
      <c r="BK933" s="111"/>
      <c r="BL933" s="111"/>
      <c r="BM933" s="111"/>
      <c r="BN933" s="111"/>
      <c r="BO933" s="111"/>
      <c r="BP933" s="111"/>
      <c r="BQ933" s="111"/>
      <c r="BR933" s="111"/>
      <c r="BS933" s="111"/>
      <c r="BT933" s="111"/>
      <c r="BU933" s="111"/>
      <c r="BV933" s="111"/>
      <c r="BW933" s="111"/>
      <c r="BX933" s="111"/>
      <c r="BY933" s="111"/>
      <c r="BZ933" s="111"/>
      <c r="CA933" s="111"/>
      <c r="CB933" s="111"/>
      <c r="CC933" s="111"/>
      <c r="CD933" s="111"/>
      <c r="CE933" s="111"/>
      <c r="CF933" s="111"/>
    </row>
    <row r="934" spans="1:84" s="43" customFormat="1" x14ac:dyDescent="0.2">
      <c r="A934" s="1"/>
      <c r="B934" s="1"/>
      <c r="C934" s="1"/>
      <c r="D934" s="1"/>
      <c r="E934" s="27"/>
      <c r="F934" s="84"/>
      <c r="G934" s="80"/>
      <c r="H934" s="84"/>
      <c r="I934" s="28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  <c r="AE934" s="111"/>
      <c r="AF934" s="111"/>
      <c r="AG934" s="111"/>
      <c r="AH934" s="111"/>
      <c r="AI934" s="111"/>
      <c r="AJ934" s="111"/>
      <c r="AK934" s="111"/>
      <c r="AL934" s="111"/>
      <c r="AM934" s="111"/>
      <c r="AN934" s="111"/>
      <c r="AO934" s="111"/>
      <c r="AP934" s="111"/>
      <c r="AQ934" s="111"/>
      <c r="AR934" s="111"/>
      <c r="AS934" s="111"/>
      <c r="AT934" s="111"/>
      <c r="AU934" s="111"/>
      <c r="AV934" s="111"/>
      <c r="AW934" s="111"/>
      <c r="AX934" s="111"/>
      <c r="AY934" s="111"/>
      <c r="AZ934" s="111"/>
      <c r="BA934" s="111"/>
      <c r="BB934" s="111"/>
      <c r="BC934" s="111"/>
      <c r="BD934" s="111"/>
      <c r="BE934" s="111"/>
      <c r="BF934" s="111"/>
      <c r="BG934" s="111"/>
      <c r="BH934" s="111"/>
      <c r="BI934" s="111"/>
      <c r="BJ934" s="111"/>
      <c r="BK934" s="111"/>
      <c r="BL934" s="111"/>
      <c r="BM934" s="111"/>
      <c r="BN934" s="111"/>
      <c r="BO934" s="111"/>
      <c r="BP934" s="111"/>
      <c r="BQ934" s="111"/>
      <c r="BR934" s="111"/>
      <c r="BS934" s="111"/>
      <c r="BT934" s="111"/>
      <c r="BU934" s="111"/>
      <c r="BV934" s="111"/>
      <c r="BW934" s="111"/>
      <c r="BX934" s="111"/>
      <c r="BY934" s="111"/>
      <c r="BZ934" s="111"/>
      <c r="CA934" s="111"/>
      <c r="CB934" s="111"/>
      <c r="CC934" s="111"/>
      <c r="CD934" s="111"/>
      <c r="CE934" s="111"/>
      <c r="CF934" s="111"/>
    </row>
    <row r="935" spans="1:84" s="43" customFormat="1" x14ac:dyDescent="0.2">
      <c r="A935" s="1"/>
      <c r="B935" s="1"/>
      <c r="C935" s="1"/>
      <c r="D935" s="1"/>
      <c r="E935" s="27"/>
      <c r="F935" s="84"/>
      <c r="G935" s="80"/>
      <c r="H935" s="84"/>
      <c r="I935" s="28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  <c r="AE935" s="111"/>
      <c r="AF935" s="111"/>
      <c r="AG935" s="111"/>
      <c r="AH935" s="111"/>
      <c r="AI935" s="111"/>
      <c r="AJ935" s="111"/>
      <c r="AK935" s="111"/>
      <c r="AL935" s="111"/>
      <c r="AM935" s="111"/>
      <c r="AN935" s="111"/>
      <c r="AO935" s="111"/>
      <c r="AP935" s="111"/>
      <c r="AQ935" s="111"/>
      <c r="AR935" s="111"/>
      <c r="AS935" s="111"/>
      <c r="AT935" s="111"/>
      <c r="AU935" s="111"/>
      <c r="AV935" s="111"/>
      <c r="AW935" s="111"/>
      <c r="AX935" s="111"/>
      <c r="AY935" s="111"/>
      <c r="AZ935" s="111"/>
      <c r="BA935" s="111"/>
      <c r="BB935" s="111"/>
      <c r="BC935" s="111"/>
      <c r="BD935" s="111"/>
      <c r="BE935" s="111"/>
      <c r="BF935" s="111"/>
      <c r="BG935" s="111"/>
      <c r="BH935" s="111"/>
      <c r="BI935" s="111"/>
      <c r="BJ935" s="111"/>
      <c r="BK935" s="111"/>
      <c r="BL935" s="111"/>
      <c r="BM935" s="111"/>
      <c r="BN935" s="111"/>
      <c r="BO935" s="111"/>
      <c r="BP935" s="111"/>
      <c r="BQ935" s="111"/>
      <c r="BR935" s="111"/>
      <c r="BS935" s="111"/>
      <c r="BT935" s="111"/>
      <c r="BU935" s="111"/>
      <c r="BV935" s="111"/>
      <c r="BW935" s="111"/>
      <c r="BX935" s="111"/>
      <c r="BY935" s="111"/>
      <c r="BZ935" s="111"/>
      <c r="CA935" s="111"/>
      <c r="CB935" s="111"/>
      <c r="CC935" s="111"/>
      <c r="CD935" s="111"/>
      <c r="CE935" s="111"/>
      <c r="CF935" s="111"/>
    </row>
    <row r="936" spans="1:84" s="43" customFormat="1" x14ac:dyDescent="0.2">
      <c r="A936" s="1"/>
      <c r="B936" s="1"/>
      <c r="C936" s="1"/>
      <c r="D936" s="1"/>
      <c r="E936" s="27"/>
      <c r="F936" s="84"/>
      <c r="G936" s="80"/>
      <c r="H936" s="84"/>
      <c r="I936" s="28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  <c r="AE936" s="111"/>
      <c r="AF936" s="111"/>
      <c r="AG936" s="111"/>
      <c r="AH936" s="111"/>
      <c r="AI936" s="111"/>
      <c r="AJ936" s="111"/>
      <c r="AK936" s="111"/>
      <c r="AL936" s="111"/>
      <c r="AM936" s="111"/>
      <c r="AN936" s="111"/>
      <c r="AO936" s="111"/>
      <c r="AP936" s="111"/>
      <c r="AQ936" s="111"/>
      <c r="AR936" s="111"/>
      <c r="AS936" s="111"/>
      <c r="AT936" s="111"/>
      <c r="AU936" s="111"/>
      <c r="AV936" s="111"/>
      <c r="AW936" s="111"/>
      <c r="AX936" s="111"/>
      <c r="AY936" s="111"/>
      <c r="AZ936" s="111"/>
      <c r="BA936" s="111"/>
      <c r="BB936" s="111"/>
      <c r="BC936" s="111"/>
      <c r="BD936" s="111"/>
      <c r="BE936" s="111"/>
      <c r="BF936" s="111"/>
      <c r="BG936" s="111"/>
      <c r="BH936" s="111"/>
      <c r="BI936" s="111"/>
      <c r="BJ936" s="111"/>
      <c r="BK936" s="111"/>
      <c r="BL936" s="111"/>
      <c r="BM936" s="111"/>
      <c r="BN936" s="111"/>
      <c r="BO936" s="111"/>
      <c r="BP936" s="111"/>
      <c r="BQ936" s="111"/>
      <c r="BR936" s="111"/>
      <c r="BS936" s="111"/>
      <c r="BT936" s="111"/>
      <c r="BU936" s="111"/>
      <c r="BV936" s="111"/>
      <c r="BW936" s="111"/>
      <c r="BX936" s="111"/>
      <c r="BY936" s="111"/>
      <c r="BZ936" s="111"/>
      <c r="CA936" s="111"/>
      <c r="CB936" s="111"/>
      <c r="CC936" s="111"/>
      <c r="CD936" s="111"/>
      <c r="CE936" s="111"/>
      <c r="CF936" s="111"/>
    </row>
    <row r="937" spans="1:84" s="43" customFormat="1" x14ac:dyDescent="0.2">
      <c r="A937" s="1"/>
      <c r="B937" s="1"/>
      <c r="C937" s="1"/>
      <c r="D937" s="1"/>
      <c r="E937" s="27"/>
      <c r="F937" s="84"/>
      <c r="G937" s="80"/>
      <c r="H937" s="84"/>
      <c r="I937" s="28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  <c r="AE937" s="111"/>
      <c r="AF937" s="111"/>
      <c r="AG937" s="111"/>
      <c r="AH937" s="111"/>
      <c r="AI937" s="111"/>
      <c r="AJ937" s="111"/>
      <c r="AK937" s="111"/>
      <c r="AL937" s="111"/>
      <c r="AM937" s="111"/>
      <c r="AN937" s="111"/>
      <c r="AO937" s="111"/>
      <c r="AP937" s="111"/>
      <c r="AQ937" s="111"/>
      <c r="AR937" s="111"/>
      <c r="AS937" s="111"/>
      <c r="AT937" s="111"/>
      <c r="AU937" s="111"/>
      <c r="AV937" s="111"/>
      <c r="AW937" s="111"/>
      <c r="AX937" s="111"/>
      <c r="AY937" s="111"/>
      <c r="AZ937" s="111"/>
      <c r="BA937" s="111"/>
      <c r="BB937" s="111"/>
      <c r="BC937" s="111"/>
      <c r="BD937" s="111"/>
      <c r="BE937" s="111"/>
      <c r="BF937" s="111"/>
      <c r="BG937" s="111"/>
      <c r="BH937" s="111"/>
      <c r="BI937" s="111"/>
      <c r="BJ937" s="111"/>
      <c r="BK937" s="111"/>
      <c r="BL937" s="111"/>
      <c r="BM937" s="111"/>
      <c r="BN937" s="111"/>
      <c r="BO937" s="111"/>
      <c r="BP937" s="111"/>
      <c r="BQ937" s="111"/>
      <c r="BR937" s="111"/>
      <c r="BS937" s="111"/>
      <c r="BT937" s="111"/>
      <c r="BU937" s="111"/>
      <c r="BV937" s="111"/>
      <c r="BW937" s="111"/>
      <c r="BX937" s="111"/>
      <c r="BY937" s="111"/>
      <c r="BZ937" s="111"/>
      <c r="CA937" s="111"/>
      <c r="CB937" s="111"/>
      <c r="CC937" s="111"/>
      <c r="CD937" s="111"/>
      <c r="CE937" s="111"/>
      <c r="CF937" s="111"/>
    </row>
    <row r="938" spans="1:84" s="43" customFormat="1" x14ac:dyDescent="0.2">
      <c r="A938" s="1"/>
      <c r="B938" s="1"/>
      <c r="C938" s="1"/>
      <c r="D938" s="1"/>
      <c r="E938" s="27"/>
      <c r="F938" s="84"/>
      <c r="G938" s="80"/>
      <c r="H938" s="84"/>
      <c r="I938" s="28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11"/>
      <c r="AT938" s="111"/>
      <c r="AU938" s="111"/>
      <c r="AV938" s="111"/>
      <c r="AW938" s="111"/>
      <c r="AX938" s="111"/>
      <c r="AY938" s="111"/>
      <c r="AZ938" s="111"/>
      <c r="BA938" s="111"/>
      <c r="BB938" s="111"/>
      <c r="BC938" s="111"/>
      <c r="BD938" s="111"/>
      <c r="BE938" s="111"/>
      <c r="BF938" s="111"/>
      <c r="BG938" s="111"/>
      <c r="BH938" s="111"/>
      <c r="BI938" s="111"/>
      <c r="BJ938" s="111"/>
      <c r="BK938" s="111"/>
      <c r="BL938" s="111"/>
      <c r="BM938" s="111"/>
      <c r="BN938" s="111"/>
      <c r="BO938" s="111"/>
      <c r="BP938" s="111"/>
      <c r="BQ938" s="111"/>
      <c r="BR938" s="111"/>
      <c r="BS938" s="111"/>
      <c r="BT938" s="111"/>
      <c r="BU938" s="111"/>
      <c r="BV938" s="111"/>
      <c r="BW938" s="111"/>
      <c r="BX938" s="111"/>
      <c r="BY938" s="111"/>
      <c r="BZ938" s="111"/>
      <c r="CA938" s="111"/>
      <c r="CB938" s="111"/>
      <c r="CC938" s="111"/>
      <c r="CD938" s="111"/>
      <c r="CE938" s="111"/>
      <c r="CF938" s="111"/>
    </row>
    <row r="939" spans="1:84" s="43" customFormat="1" x14ac:dyDescent="0.2">
      <c r="A939" s="1"/>
      <c r="B939" s="1"/>
      <c r="C939" s="1"/>
      <c r="D939" s="1"/>
      <c r="E939" s="27"/>
      <c r="F939" s="84"/>
      <c r="G939" s="80"/>
      <c r="H939" s="84"/>
      <c r="I939" s="28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  <c r="AK939" s="111"/>
      <c r="AL939" s="111"/>
      <c r="AM939" s="111"/>
      <c r="AN939" s="111"/>
      <c r="AO939" s="111"/>
      <c r="AP939" s="111"/>
      <c r="AQ939" s="111"/>
      <c r="AR939" s="111"/>
      <c r="AS939" s="111"/>
      <c r="AT939" s="111"/>
      <c r="AU939" s="111"/>
      <c r="AV939" s="111"/>
      <c r="AW939" s="111"/>
      <c r="AX939" s="111"/>
      <c r="AY939" s="111"/>
      <c r="AZ939" s="111"/>
      <c r="BA939" s="111"/>
      <c r="BB939" s="111"/>
      <c r="BC939" s="111"/>
      <c r="BD939" s="111"/>
      <c r="BE939" s="111"/>
      <c r="BF939" s="111"/>
      <c r="BG939" s="111"/>
      <c r="BH939" s="111"/>
      <c r="BI939" s="111"/>
      <c r="BJ939" s="111"/>
      <c r="BK939" s="111"/>
      <c r="BL939" s="111"/>
      <c r="BM939" s="111"/>
      <c r="BN939" s="111"/>
      <c r="BO939" s="111"/>
      <c r="BP939" s="111"/>
      <c r="BQ939" s="111"/>
      <c r="BR939" s="111"/>
      <c r="BS939" s="111"/>
      <c r="BT939" s="111"/>
      <c r="BU939" s="111"/>
      <c r="BV939" s="111"/>
      <c r="BW939" s="111"/>
      <c r="BX939" s="111"/>
      <c r="BY939" s="111"/>
      <c r="BZ939" s="111"/>
      <c r="CA939" s="111"/>
      <c r="CB939" s="111"/>
      <c r="CC939" s="111"/>
      <c r="CD939" s="111"/>
      <c r="CE939" s="111"/>
      <c r="CF939" s="111"/>
    </row>
    <row r="940" spans="1:84" s="43" customFormat="1" x14ac:dyDescent="0.2">
      <c r="A940" s="1"/>
      <c r="B940" s="1"/>
      <c r="C940" s="1"/>
      <c r="D940" s="1"/>
      <c r="E940" s="27"/>
      <c r="F940" s="84"/>
      <c r="G940" s="80"/>
      <c r="H940" s="84"/>
      <c r="I940" s="28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11"/>
      <c r="AT940" s="111"/>
      <c r="AU940" s="111"/>
      <c r="AV940" s="111"/>
      <c r="AW940" s="111"/>
      <c r="AX940" s="111"/>
      <c r="AY940" s="111"/>
      <c r="AZ940" s="111"/>
      <c r="BA940" s="111"/>
      <c r="BB940" s="111"/>
      <c r="BC940" s="111"/>
      <c r="BD940" s="111"/>
      <c r="BE940" s="111"/>
      <c r="BF940" s="111"/>
      <c r="BG940" s="111"/>
      <c r="BH940" s="111"/>
      <c r="BI940" s="111"/>
      <c r="BJ940" s="111"/>
      <c r="BK940" s="111"/>
      <c r="BL940" s="111"/>
      <c r="BM940" s="111"/>
      <c r="BN940" s="111"/>
      <c r="BO940" s="111"/>
      <c r="BP940" s="111"/>
      <c r="BQ940" s="111"/>
      <c r="BR940" s="111"/>
      <c r="BS940" s="111"/>
      <c r="BT940" s="111"/>
      <c r="BU940" s="111"/>
      <c r="BV940" s="111"/>
      <c r="BW940" s="111"/>
      <c r="BX940" s="111"/>
      <c r="BY940" s="111"/>
      <c r="BZ940" s="111"/>
      <c r="CA940" s="111"/>
      <c r="CB940" s="111"/>
      <c r="CC940" s="111"/>
      <c r="CD940" s="111"/>
      <c r="CE940" s="111"/>
      <c r="CF940" s="111"/>
    </row>
    <row r="941" spans="1:84" s="43" customFormat="1" x14ac:dyDescent="0.2">
      <c r="A941" s="1"/>
      <c r="B941" s="1"/>
      <c r="C941" s="1"/>
      <c r="D941" s="1"/>
      <c r="E941" s="27"/>
      <c r="F941" s="84"/>
      <c r="G941" s="80"/>
      <c r="H941" s="84"/>
      <c r="I941" s="28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  <c r="AE941" s="111"/>
      <c r="AF941" s="111"/>
      <c r="AG941" s="111"/>
      <c r="AH941" s="111"/>
      <c r="AI941" s="111"/>
      <c r="AJ941" s="111"/>
      <c r="AK941" s="111"/>
      <c r="AL941" s="111"/>
      <c r="AM941" s="111"/>
      <c r="AN941" s="111"/>
      <c r="AO941" s="111"/>
      <c r="AP941" s="111"/>
      <c r="AQ941" s="111"/>
      <c r="AR941" s="111"/>
      <c r="AS941" s="111"/>
      <c r="AT941" s="111"/>
      <c r="AU941" s="111"/>
      <c r="AV941" s="111"/>
      <c r="AW941" s="111"/>
      <c r="AX941" s="111"/>
      <c r="AY941" s="111"/>
      <c r="AZ941" s="111"/>
      <c r="BA941" s="111"/>
      <c r="BB941" s="111"/>
      <c r="BC941" s="111"/>
      <c r="BD941" s="111"/>
      <c r="BE941" s="111"/>
      <c r="BF941" s="111"/>
      <c r="BG941" s="111"/>
      <c r="BH941" s="111"/>
      <c r="BI941" s="111"/>
      <c r="BJ941" s="111"/>
      <c r="BK941" s="111"/>
      <c r="BL941" s="111"/>
      <c r="BM941" s="111"/>
      <c r="BN941" s="111"/>
      <c r="BO941" s="111"/>
      <c r="BP941" s="111"/>
      <c r="BQ941" s="111"/>
      <c r="BR941" s="111"/>
      <c r="BS941" s="111"/>
      <c r="BT941" s="111"/>
      <c r="BU941" s="111"/>
      <c r="BV941" s="111"/>
      <c r="BW941" s="111"/>
      <c r="BX941" s="111"/>
      <c r="BY941" s="111"/>
      <c r="BZ941" s="111"/>
      <c r="CA941" s="111"/>
      <c r="CB941" s="111"/>
      <c r="CC941" s="111"/>
      <c r="CD941" s="111"/>
      <c r="CE941" s="111"/>
      <c r="CF941" s="111"/>
    </row>
    <row r="942" spans="1:84" s="43" customFormat="1" x14ac:dyDescent="0.2">
      <c r="A942" s="1"/>
      <c r="B942" s="1"/>
      <c r="C942" s="1"/>
      <c r="D942" s="1"/>
      <c r="E942" s="27"/>
      <c r="F942" s="84"/>
      <c r="G942" s="80"/>
      <c r="H942" s="84"/>
      <c r="I942" s="28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  <c r="AE942" s="111"/>
      <c r="AF942" s="111"/>
      <c r="AG942" s="111"/>
      <c r="AH942" s="111"/>
      <c r="AI942" s="111"/>
      <c r="AJ942" s="111"/>
      <c r="AK942" s="111"/>
      <c r="AL942" s="111"/>
      <c r="AM942" s="111"/>
      <c r="AN942" s="111"/>
      <c r="AO942" s="111"/>
      <c r="AP942" s="111"/>
      <c r="AQ942" s="111"/>
      <c r="AR942" s="111"/>
      <c r="AS942" s="111"/>
      <c r="AT942" s="111"/>
      <c r="AU942" s="111"/>
      <c r="AV942" s="111"/>
      <c r="AW942" s="111"/>
      <c r="AX942" s="111"/>
      <c r="AY942" s="111"/>
      <c r="AZ942" s="111"/>
      <c r="BA942" s="111"/>
      <c r="BB942" s="111"/>
      <c r="BC942" s="111"/>
      <c r="BD942" s="111"/>
      <c r="BE942" s="111"/>
      <c r="BF942" s="111"/>
      <c r="BG942" s="111"/>
      <c r="BH942" s="111"/>
      <c r="BI942" s="111"/>
      <c r="BJ942" s="111"/>
      <c r="BK942" s="111"/>
      <c r="BL942" s="111"/>
      <c r="BM942" s="111"/>
      <c r="BN942" s="111"/>
      <c r="BO942" s="111"/>
      <c r="BP942" s="111"/>
      <c r="BQ942" s="111"/>
      <c r="BR942" s="111"/>
      <c r="BS942" s="111"/>
      <c r="BT942" s="111"/>
      <c r="BU942" s="111"/>
      <c r="BV942" s="111"/>
      <c r="BW942" s="111"/>
      <c r="BX942" s="111"/>
      <c r="BY942" s="111"/>
      <c r="BZ942" s="111"/>
      <c r="CA942" s="111"/>
      <c r="CB942" s="111"/>
      <c r="CC942" s="111"/>
      <c r="CD942" s="111"/>
      <c r="CE942" s="111"/>
      <c r="CF942" s="111"/>
    </row>
    <row r="943" spans="1:84" s="43" customFormat="1" x14ac:dyDescent="0.2">
      <c r="A943" s="1"/>
      <c r="B943" s="1"/>
      <c r="C943" s="1"/>
      <c r="D943" s="1"/>
      <c r="E943" s="27"/>
      <c r="F943" s="84"/>
      <c r="G943" s="80"/>
      <c r="H943" s="84"/>
      <c r="I943" s="28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  <c r="AE943" s="111"/>
      <c r="AF943" s="111"/>
      <c r="AG943" s="111"/>
      <c r="AH943" s="111"/>
      <c r="AI943" s="111"/>
      <c r="AJ943" s="111"/>
      <c r="AK943" s="111"/>
      <c r="AL943" s="111"/>
      <c r="AM943" s="111"/>
      <c r="AN943" s="111"/>
      <c r="AO943" s="111"/>
      <c r="AP943" s="111"/>
      <c r="AQ943" s="111"/>
      <c r="AR943" s="111"/>
      <c r="AS943" s="111"/>
      <c r="AT943" s="111"/>
      <c r="AU943" s="111"/>
      <c r="AV943" s="111"/>
      <c r="AW943" s="111"/>
      <c r="AX943" s="111"/>
      <c r="AY943" s="111"/>
      <c r="AZ943" s="111"/>
      <c r="BA943" s="111"/>
      <c r="BB943" s="111"/>
      <c r="BC943" s="111"/>
      <c r="BD943" s="111"/>
      <c r="BE943" s="111"/>
      <c r="BF943" s="111"/>
      <c r="BG943" s="111"/>
      <c r="BH943" s="111"/>
      <c r="BI943" s="111"/>
      <c r="BJ943" s="111"/>
      <c r="BK943" s="111"/>
      <c r="BL943" s="111"/>
      <c r="BM943" s="111"/>
      <c r="BN943" s="111"/>
      <c r="BO943" s="111"/>
      <c r="BP943" s="111"/>
      <c r="BQ943" s="111"/>
      <c r="BR943" s="111"/>
      <c r="BS943" s="111"/>
      <c r="BT943" s="111"/>
      <c r="BU943" s="111"/>
      <c r="BV943" s="111"/>
      <c r="BW943" s="111"/>
      <c r="BX943" s="111"/>
      <c r="BY943" s="111"/>
      <c r="BZ943" s="111"/>
      <c r="CA943" s="111"/>
      <c r="CB943" s="111"/>
      <c r="CC943" s="111"/>
      <c r="CD943" s="111"/>
      <c r="CE943" s="111"/>
      <c r="CF943" s="111"/>
    </row>
    <row r="944" spans="1:84" s="43" customFormat="1" x14ac:dyDescent="0.2">
      <c r="A944" s="1"/>
      <c r="B944" s="1"/>
      <c r="C944" s="1"/>
      <c r="D944" s="1"/>
      <c r="E944" s="27"/>
      <c r="F944" s="84"/>
      <c r="G944" s="80"/>
      <c r="H944" s="84"/>
      <c r="I944" s="28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  <c r="AE944" s="111"/>
      <c r="AF944" s="111"/>
      <c r="AG944" s="111"/>
      <c r="AH944" s="111"/>
      <c r="AI944" s="111"/>
      <c r="AJ944" s="111"/>
      <c r="AK944" s="111"/>
      <c r="AL944" s="111"/>
      <c r="AM944" s="111"/>
      <c r="AN944" s="111"/>
      <c r="AO944" s="111"/>
      <c r="AP944" s="111"/>
      <c r="AQ944" s="111"/>
      <c r="AR944" s="111"/>
      <c r="AS944" s="111"/>
      <c r="AT944" s="111"/>
      <c r="AU944" s="111"/>
      <c r="AV944" s="111"/>
      <c r="AW944" s="111"/>
      <c r="AX944" s="111"/>
      <c r="AY944" s="111"/>
      <c r="AZ944" s="111"/>
      <c r="BA944" s="111"/>
      <c r="BB944" s="111"/>
      <c r="BC944" s="111"/>
      <c r="BD944" s="111"/>
      <c r="BE944" s="111"/>
      <c r="BF944" s="111"/>
      <c r="BG944" s="111"/>
      <c r="BH944" s="111"/>
      <c r="BI944" s="111"/>
      <c r="BJ944" s="111"/>
      <c r="BK944" s="111"/>
      <c r="BL944" s="111"/>
      <c r="BM944" s="111"/>
      <c r="BN944" s="111"/>
      <c r="BO944" s="111"/>
      <c r="BP944" s="111"/>
      <c r="BQ944" s="111"/>
      <c r="BR944" s="111"/>
      <c r="BS944" s="111"/>
      <c r="BT944" s="111"/>
      <c r="BU944" s="111"/>
      <c r="BV944" s="111"/>
      <c r="BW944" s="111"/>
      <c r="BX944" s="111"/>
      <c r="BY944" s="111"/>
      <c r="BZ944" s="111"/>
      <c r="CA944" s="111"/>
      <c r="CB944" s="111"/>
      <c r="CC944" s="111"/>
      <c r="CD944" s="111"/>
      <c r="CE944" s="111"/>
      <c r="CF944" s="111"/>
    </row>
    <row r="945" spans="1:84" s="43" customFormat="1" x14ac:dyDescent="0.2">
      <c r="A945" s="1"/>
      <c r="B945" s="1"/>
      <c r="C945" s="1"/>
      <c r="D945" s="1"/>
      <c r="E945" s="27"/>
      <c r="F945" s="84"/>
      <c r="G945" s="80"/>
      <c r="H945" s="84"/>
      <c r="I945" s="28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  <c r="AE945" s="111"/>
      <c r="AF945" s="111"/>
      <c r="AG945" s="111"/>
      <c r="AH945" s="111"/>
      <c r="AI945" s="111"/>
      <c r="AJ945" s="111"/>
      <c r="AK945" s="111"/>
      <c r="AL945" s="111"/>
      <c r="AM945" s="111"/>
      <c r="AN945" s="111"/>
      <c r="AO945" s="111"/>
      <c r="AP945" s="111"/>
      <c r="AQ945" s="111"/>
      <c r="AR945" s="111"/>
      <c r="AS945" s="111"/>
      <c r="AT945" s="111"/>
      <c r="AU945" s="111"/>
      <c r="AV945" s="111"/>
      <c r="AW945" s="111"/>
      <c r="AX945" s="111"/>
      <c r="AY945" s="111"/>
      <c r="AZ945" s="111"/>
      <c r="BA945" s="111"/>
      <c r="BB945" s="111"/>
      <c r="BC945" s="111"/>
      <c r="BD945" s="111"/>
      <c r="BE945" s="111"/>
      <c r="BF945" s="111"/>
      <c r="BG945" s="111"/>
      <c r="BH945" s="111"/>
      <c r="BI945" s="111"/>
      <c r="BJ945" s="111"/>
      <c r="BK945" s="111"/>
      <c r="BL945" s="111"/>
      <c r="BM945" s="111"/>
      <c r="BN945" s="111"/>
      <c r="BO945" s="111"/>
      <c r="BP945" s="111"/>
      <c r="BQ945" s="111"/>
      <c r="BR945" s="111"/>
      <c r="BS945" s="111"/>
      <c r="BT945" s="111"/>
      <c r="BU945" s="111"/>
      <c r="BV945" s="111"/>
      <c r="BW945" s="111"/>
      <c r="BX945" s="111"/>
      <c r="BY945" s="111"/>
      <c r="BZ945" s="111"/>
      <c r="CA945" s="111"/>
      <c r="CB945" s="111"/>
      <c r="CC945" s="111"/>
      <c r="CD945" s="111"/>
      <c r="CE945" s="111"/>
      <c r="CF945" s="111"/>
    </row>
    <row r="946" spans="1:84" s="43" customFormat="1" x14ac:dyDescent="0.2">
      <c r="A946" s="1"/>
      <c r="B946" s="1"/>
      <c r="C946" s="1"/>
      <c r="D946" s="1"/>
      <c r="E946" s="27"/>
      <c r="F946" s="84"/>
      <c r="G946" s="80"/>
      <c r="H946" s="84"/>
      <c r="I946" s="28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11"/>
      <c r="AK946" s="111"/>
      <c r="AL946" s="111"/>
      <c r="AM946" s="111"/>
      <c r="AN946" s="111"/>
      <c r="AO946" s="111"/>
      <c r="AP946" s="111"/>
      <c r="AQ946" s="111"/>
      <c r="AR946" s="111"/>
      <c r="AS946" s="111"/>
      <c r="AT946" s="111"/>
      <c r="AU946" s="111"/>
      <c r="AV946" s="111"/>
      <c r="AW946" s="111"/>
      <c r="AX946" s="111"/>
      <c r="AY946" s="111"/>
      <c r="AZ946" s="111"/>
      <c r="BA946" s="111"/>
      <c r="BB946" s="111"/>
      <c r="BC946" s="111"/>
      <c r="BD946" s="111"/>
      <c r="BE946" s="111"/>
      <c r="BF946" s="111"/>
      <c r="BG946" s="111"/>
      <c r="BH946" s="111"/>
      <c r="BI946" s="111"/>
      <c r="BJ946" s="111"/>
      <c r="BK946" s="111"/>
      <c r="BL946" s="111"/>
      <c r="BM946" s="111"/>
      <c r="BN946" s="111"/>
      <c r="BO946" s="111"/>
      <c r="BP946" s="111"/>
      <c r="BQ946" s="111"/>
      <c r="BR946" s="111"/>
      <c r="BS946" s="111"/>
      <c r="BT946" s="111"/>
      <c r="BU946" s="111"/>
      <c r="BV946" s="111"/>
      <c r="BW946" s="111"/>
      <c r="BX946" s="111"/>
      <c r="BY946" s="111"/>
      <c r="BZ946" s="111"/>
      <c r="CA946" s="111"/>
      <c r="CB946" s="111"/>
      <c r="CC946" s="111"/>
      <c r="CD946" s="111"/>
      <c r="CE946" s="111"/>
      <c r="CF946" s="111"/>
    </row>
    <row r="947" spans="1:84" s="43" customFormat="1" x14ac:dyDescent="0.2">
      <c r="A947" s="1"/>
      <c r="B947" s="1"/>
      <c r="C947" s="1"/>
      <c r="D947" s="1"/>
      <c r="E947" s="27"/>
      <c r="F947" s="84"/>
      <c r="G947" s="80"/>
      <c r="H947" s="84"/>
      <c r="I947" s="28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  <c r="AE947" s="111"/>
      <c r="AF947" s="111"/>
      <c r="AG947" s="111"/>
      <c r="AH947" s="111"/>
      <c r="AI947" s="111"/>
      <c r="AJ947" s="111"/>
      <c r="AK947" s="111"/>
      <c r="AL947" s="111"/>
      <c r="AM947" s="111"/>
      <c r="AN947" s="111"/>
      <c r="AO947" s="111"/>
      <c r="AP947" s="111"/>
      <c r="AQ947" s="111"/>
      <c r="AR947" s="111"/>
      <c r="AS947" s="111"/>
      <c r="AT947" s="111"/>
      <c r="AU947" s="111"/>
      <c r="AV947" s="111"/>
      <c r="AW947" s="111"/>
      <c r="AX947" s="111"/>
      <c r="AY947" s="111"/>
      <c r="AZ947" s="111"/>
      <c r="BA947" s="111"/>
      <c r="BB947" s="111"/>
      <c r="BC947" s="111"/>
      <c r="BD947" s="111"/>
      <c r="BE947" s="111"/>
      <c r="BF947" s="111"/>
      <c r="BG947" s="111"/>
      <c r="BH947" s="111"/>
      <c r="BI947" s="111"/>
      <c r="BJ947" s="111"/>
      <c r="BK947" s="111"/>
      <c r="BL947" s="111"/>
      <c r="BM947" s="111"/>
      <c r="BN947" s="111"/>
      <c r="BO947" s="111"/>
      <c r="BP947" s="111"/>
      <c r="BQ947" s="111"/>
      <c r="BR947" s="111"/>
      <c r="BS947" s="111"/>
      <c r="BT947" s="111"/>
      <c r="BU947" s="111"/>
      <c r="BV947" s="111"/>
      <c r="BW947" s="111"/>
      <c r="BX947" s="111"/>
      <c r="BY947" s="111"/>
      <c r="BZ947" s="111"/>
      <c r="CA947" s="111"/>
      <c r="CB947" s="111"/>
      <c r="CC947" s="111"/>
      <c r="CD947" s="111"/>
      <c r="CE947" s="111"/>
      <c r="CF947" s="111"/>
    </row>
    <row r="948" spans="1:84" s="43" customFormat="1" x14ac:dyDescent="0.2">
      <c r="A948" s="1"/>
      <c r="B948" s="1"/>
      <c r="C948" s="1"/>
      <c r="D948" s="1"/>
      <c r="E948" s="27"/>
      <c r="F948" s="84"/>
      <c r="G948" s="80"/>
      <c r="H948" s="84"/>
      <c r="I948" s="28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  <c r="AE948" s="111"/>
      <c r="AF948" s="111"/>
      <c r="AG948" s="111"/>
      <c r="AH948" s="111"/>
      <c r="AI948" s="111"/>
      <c r="AJ948" s="111"/>
      <c r="AK948" s="111"/>
      <c r="AL948" s="111"/>
      <c r="AM948" s="111"/>
      <c r="AN948" s="111"/>
      <c r="AO948" s="111"/>
      <c r="AP948" s="111"/>
      <c r="AQ948" s="111"/>
      <c r="AR948" s="111"/>
      <c r="AS948" s="111"/>
      <c r="AT948" s="111"/>
      <c r="AU948" s="111"/>
      <c r="AV948" s="111"/>
      <c r="AW948" s="111"/>
      <c r="AX948" s="111"/>
      <c r="AY948" s="111"/>
      <c r="AZ948" s="111"/>
      <c r="BA948" s="111"/>
      <c r="BB948" s="111"/>
      <c r="BC948" s="111"/>
      <c r="BD948" s="111"/>
      <c r="BE948" s="111"/>
      <c r="BF948" s="111"/>
      <c r="BG948" s="111"/>
      <c r="BH948" s="111"/>
      <c r="BI948" s="111"/>
      <c r="BJ948" s="111"/>
      <c r="BK948" s="111"/>
      <c r="BL948" s="111"/>
      <c r="BM948" s="111"/>
      <c r="BN948" s="111"/>
      <c r="BO948" s="111"/>
      <c r="BP948" s="111"/>
      <c r="BQ948" s="111"/>
      <c r="BR948" s="111"/>
      <c r="BS948" s="111"/>
      <c r="BT948" s="111"/>
      <c r="BU948" s="111"/>
      <c r="BV948" s="111"/>
      <c r="BW948" s="111"/>
      <c r="BX948" s="111"/>
      <c r="BY948" s="111"/>
      <c r="BZ948" s="111"/>
      <c r="CA948" s="111"/>
      <c r="CB948" s="111"/>
      <c r="CC948" s="111"/>
      <c r="CD948" s="111"/>
      <c r="CE948" s="111"/>
      <c r="CF948" s="111"/>
    </row>
    <row r="949" spans="1:84" s="43" customFormat="1" x14ac:dyDescent="0.2">
      <c r="A949" s="1"/>
      <c r="B949" s="1"/>
      <c r="C949" s="1"/>
      <c r="D949" s="1"/>
      <c r="E949" s="27"/>
      <c r="F949" s="84"/>
      <c r="G949" s="80"/>
      <c r="H949" s="84"/>
      <c r="I949" s="28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  <c r="AE949" s="111"/>
      <c r="AF949" s="111"/>
      <c r="AG949" s="111"/>
      <c r="AH949" s="111"/>
      <c r="AI949" s="111"/>
      <c r="AJ949" s="111"/>
      <c r="AK949" s="111"/>
      <c r="AL949" s="111"/>
      <c r="AM949" s="111"/>
      <c r="AN949" s="111"/>
      <c r="AO949" s="111"/>
      <c r="AP949" s="111"/>
      <c r="AQ949" s="111"/>
      <c r="AR949" s="111"/>
      <c r="AS949" s="111"/>
      <c r="AT949" s="111"/>
      <c r="AU949" s="111"/>
      <c r="AV949" s="111"/>
      <c r="AW949" s="111"/>
      <c r="AX949" s="111"/>
      <c r="AY949" s="111"/>
      <c r="AZ949" s="111"/>
      <c r="BA949" s="111"/>
      <c r="BB949" s="111"/>
      <c r="BC949" s="111"/>
      <c r="BD949" s="111"/>
      <c r="BE949" s="111"/>
      <c r="BF949" s="111"/>
      <c r="BG949" s="111"/>
      <c r="BH949" s="111"/>
      <c r="BI949" s="111"/>
      <c r="BJ949" s="111"/>
      <c r="BK949" s="111"/>
      <c r="BL949" s="111"/>
      <c r="BM949" s="111"/>
      <c r="BN949" s="111"/>
      <c r="BO949" s="111"/>
      <c r="BP949" s="111"/>
      <c r="BQ949" s="111"/>
      <c r="BR949" s="111"/>
      <c r="BS949" s="111"/>
      <c r="BT949" s="111"/>
      <c r="BU949" s="111"/>
      <c r="BV949" s="111"/>
      <c r="BW949" s="111"/>
      <c r="BX949" s="111"/>
      <c r="BY949" s="111"/>
      <c r="BZ949" s="111"/>
      <c r="CA949" s="111"/>
      <c r="CB949" s="111"/>
      <c r="CC949" s="111"/>
      <c r="CD949" s="111"/>
      <c r="CE949" s="111"/>
      <c r="CF949" s="111"/>
    </row>
    <row r="950" spans="1:84" s="43" customFormat="1" x14ac:dyDescent="0.2">
      <c r="A950" s="1"/>
      <c r="B950" s="1"/>
      <c r="C950" s="1"/>
      <c r="D950" s="1"/>
      <c r="E950" s="27"/>
      <c r="F950" s="84"/>
      <c r="G950" s="80"/>
      <c r="H950" s="84"/>
      <c r="I950" s="28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  <c r="AE950" s="111"/>
      <c r="AF950" s="111"/>
      <c r="AG950" s="111"/>
      <c r="AH950" s="111"/>
      <c r="AI950" s="111"/>
      <c r="AJ950" s="111"/>
      <c r="AK950" s="111"/>
      <c r="AL950" s="111"/>
      <c r="AM950" s="111"/>
      <c r="AN950" s="111"/>
      <c r="AO950" s="111"/>
      <c r="AP950" s="111"/>
      <c r="AQ950" s="111"/>
      <c r="AR950" s="111"/>
      <c r="AS950" s="111"/>
      <c r="AT950" s="111"/>
      <c r="AU950" s="111"/>
      <c r="AV950" s="111"/>
      <c r="AW950" s="111"/>
      <c r="AX950" s="111"/>
      <c r="AY950" s="111"/>
      <c r="AZ950" s="111"/>
      <c r="BA950" s="111"/>
      <c r="BB950" s="111"/>
      <c r="BC950" s="111"/>
      <c r="BD950" s="111"/>
      <c r="BE950" s="111"/>
      <c r="BF950" s="111"/>
      <c r="BG950" s="111"/>
      <c r="BH950" s="111"/>
      <c r="BI950" s="111"/>
      <c r="BJ950" s="111"/>
      <c r="BK950" s="111"/>
      <c r="BL950" s="111"/>
      <c r="BM950" s="111"/>
      <c r="BN950" s="111"/>
      <c r="BO950" s="111"/>
      <c r="BP950" s="111"/>
      <c r="BQ950" s="111"/>
      <c r="BR950" s="111"/>
      <c r="BS950" s="111"/>
      <c r="BT950" s="111"/>
      <c r="BU950" s="111"/>
      <c r="BV950" s="111"/>
      <c r="BW950" s="111"/>
      <c r="BX950" s="111"/>
      <c r="BY950" s="111"/>
      <c r="BZ950" s="111"/>
      <c r="CA950" s="111"/>
      <c r="CB950" s="111"/>
      <c r="CC950" s="111"/>
      <c r="CD950" s="111"/>
      <c r="CE950" s="111"/>
      <c r="CF950" s="111"/>
    </row>
    <row r="951" spans="1:84" s="43" customFormat="1" x14ac:dyDescent="0.2">
      <c r="A951" s="1"/>
      <c r="B951" s="1"/>
      <c r="C951" s="1"/>
      <c r="D951" s="1"/>
      <c r="E951" s="27"/>
      <c r="F951" s="84"/>
      <c r="G951" s="80"/>
      <c r="H951" s="84"/>
      <c r="I951" s="28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  <c r="AE951" s="111"/>
      <c r="AF951" s="111"/>
      <c r="AG951" s="111"/>
      <c r="AH951" s="111"/>
      <c r="AI951" s="111"/>
      <c r="AJ951" s="111"/>
      <c r="AK951" s="111"/>
      <c r="AL951" s="111"/>
      <c r="AM951" s="111"/>
      <c r="AN951" s="111"/>
      <c r="AO951" s="111"/>
      <c r="AP951" s="111"/>
      <c r="AQ951" s="111"/>
      <c r="AR951" s="111"/>
      <c r="AS951" s="111"/>
      <c r="AT951" s="111"/>
      <c r="AU951" s="111"/>
      <c r="AV951" s="111"/>
      <c r="AW951" s="111"/>
      <c r="AX951" s="111"/>
      <c r="AY951" s="111"/>
      <c r="AZ951" s="111"/>
      <c r="BA951" s="111"/>
      <c r="BB951" s="111"/>
      <c r="BC951" s="111"/>
      <c r="BD951" s="111"/>
      <c r="BE951" s="111"/>
      <c r="BF951" s="111"/>
      <c r="BG951" s="111"/>
      <c r="BH951" s="111"/>
      <c r="BI951" s="111"/>
      <c r="BJ951" s="111"/>
      <c r="BK951" s="111"/>
      <c r="BL951" s="111"/>
      <c r="BM951" s="111"/>
      <c r="BN951" s="111"/>
      <c r="BO951" s="111"/>
      <c r="BP951" s="111"/>
      <c r="BQ951" s="111"/>
      <c r="BR951" s="111"/>
      <c r="BS951" s="111"/>
      <c r="BT951" s="111"/>
      <c r="BU951" s="111"/>
      <c r="BV951" s="111"/>
      <c r="BW951" s="111"/>
      <c r="BX951" s="111"/>
      <c r="BY951" s="111"/>
      <c r="BZ951" s="111"/>
      <c r="CA951" s="111"/>
      <c r="CB951" s="111"/>
      <c r="CC951" s="111"/>
      <c r="CD951" s="111"/>
      <c r="CE951" s="111"/>
      <c r="CF951" s="111"/>
    </row>
    <row r="952" spans="1:84" s="43" customFormat="1" x14ac:dyDescent="0.2">
      <c r="A952" s="1"/>
      <c r="B952" s="1"/>
      <c r="C952" s="1"/>
      <c r="D952" s="1"/>
      <c r="E952" s="27"/>
      <c r="F952" s="84"/>
      <c r="G952" s="80"/>
      <c r="H952" s="84"/>
      <c r="I952" s="28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  <c r="AE952" s="111"/>
      <c r="AF952" s="111"/>
      <c r="AG952" s="111"/>
      <c r="AH952" s="111"/>
      <c r="AI952" s="111"/>
      <c r="AJ952" s="111"/>
      <c r="AK952" s="111"/>
      <c r="AL952" s="111"/>
      <c r="AM952" s="111"/>
      <c r="AN952" s="111"/>
      <c r="AO952" s="111"/>
      <c r="AP952" s="111"/>
      <c r="AQ952" s="111"/>
      <c r="AR952" s="111"/>
      <c r="AS952" s="111"/>
      <c r="AT952" s="111"/>
      <c r="AU952" s="111"/>
      <c r="AV952" s="111"/>
      <c r="AW952" s="111"/>
      <c r="AX952" s="111"/>
      <c r="AY952" s="111"/>
      <c r="AZ952" s="111"/>
      <c r="BA952" s="111"/>
      <c r="BB952" s="111"/>
      <c r="BC952" s="111"/>
      <c r="BD952" s="111"/>
      <c r="BE952" s="111"/>
      <c r="BF952" s="111"/>
      <c r="BG952" s="111"/>
      <c r="BH952" s="111"/>
      <c r="BI952" s="111"/>
      <c r="BJ952" s="111"/>
      <c r="BK952" s="111"/>
      <c r="BL952" s="111"/>
      <c r="BM952" s="111"/>
      <c r="BN952" s="111"/>
      <c r="BO952" s="111"/>
      <c r="BP952" s="111"/>
      <c r="BQ952" s="111"/>
      <c r="BR952" s="111"/>
      <c r="BS952" s="111"/>
      <c r="BT952" s="111"/>
      <c r="BU952" s="111"/>
      <c r="BV952" s="111"/>
      <c r="BW952" s="111"/>
      <c r="BX952" s="111"/>
      <c r="BY952" s="111"/>
      <c r="BZ952" s="111"/>
      <c r="CA952" s="111"/>
      <c r="CB952" s="111"/>
      <c r="CC952" s="111"/>
      <c r="CD952" s="111"/>
      <c r="CE952" s="111"/>
      <c r="CF952" s="111"/>
    </row>
    <row r="953" spans="1:84" s="43" customFormat="1" x14ac:dyDescent="0.2">
      <c r="A953" s="1"/>
      <c r="B953" s="1"/>
      <c r="C953" s="1"/>
      <c r="D953" s="1"/>
      <c r="E953" s="27"/>
      <c r="F953" s="84"/>
      <c r="G953" s="80"/>
      <c r="H953" s="84"/>
      <c r="I953" s="28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  <c r="AE953" s="111"/>
      <c r="AF953" s="111"/>
      <c r="AG953" s="111"/>
      <c r="AH953" s="111"/>
      <c r="AI953" s="111"/>
      <c r="AJ953" s="111"/>
      <c r="AK953" s="111"/>
      <c r="AL953" s="111"/>
      <c r="AM953" s="111"/>
      <c r="AN953" s="111"/>
      <c r="AO953" s="111"/>
      <c r="AP953" s="111"/>
      <c r="AQ953" s="111"/>
      <c r="AR953" s="111"/>
      <c r="AS953" s="111"/>
      <c r="AT953" s="111"/>
      <c r="AU953" s="111"/>
      <c r="AV953" s="111"/>
      <c r="AW953" s="111"/>
      <c r="AX953" s="111"/>
      <c r="AY953" s="111"/>
      <c r="AZ953" s="111"/>
      <c r="BA953" s="111"/>
      <c r="BB953" s="111"/>
      <c r="BC953" s="111"/>
      <c r="BD953" s="111"/>
      <c r="BE953" s="111"/>
      <c r="BF953" s="111"/>
      <c r="BG953" s="111"/>
      <c r="BH953" s="111"/>
      <c r="BI953" s="111"/>
      <c r="BJ953" s="111"/>
      <c r="BK953" s="111"/>
      <c r="BL953" s="111"/>
      <c r="BM953" s="111"/>
      <c r="BN953" s="111"/>
      <c r="BO953" s="111"/>
      <c r="BP953" s="111"/>
      <c r="BQ953" s="111"/>
      <c r="BR953" s="111"/>
      <c r="BS953" s="111"/>
      <c r="BT953" s="111"/>
      <c r="BU953" s="111"/>
      <c r="BV953" s="111"/>
      <c r="BW953" s="111"/>
      <c r="BX953" s="111"/>
      <c r="BY953" s="111"/>
      <c r="BZ953" s="111"/>
      <c r="CA953" s="111"/>
      <c r="CB953" s="111"/>
      <c r="CC953" s="111"/>
      <c r="CD953" s="111"/>
      <c r="CE953" s="111"/>
      <c r="CF953" s="111"/>
    </row>
    <row r="954" spans="1:84" s="43" customFormat="1" x14ac:dyDescent="0.2">
      <c r="A954" s="1"/>
      <c r="B954" s="1"/>
      <c r="C954" s="1"/>
      <c r="D954" s="1"/>
      <c r="E954" s="27"/>
      <c r="F954" s="84"/>
      <c r="G954" s="80"/>
      <c r="H954" s="84"/>
      <c r="I954" s="28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  <c r="AE954" s="111"/>
      <c r="AF954" s="111"/>
      <c r="AG954" s="111"/>
      <c r="AH954" s="111"/>
      <c r="AI954" s="111"/>
      <c r="AJ954" s="111"/>
      <c r="AK954" s="111"/>
      <c r="AL954" s="111"/>
      <c r="AM954" s="111"/>
      <c r="AN954" s="111"/>
      <c r="AO954" s="111"/>
      <c r="AP954" s="111"/>
      <c r="AQ954" s="111"/>
      <c r="AR954" s="111"/>
      <c r="AS954" s="111"/>
      <c r="AT954" s="111"/>
      <c r="AU954" s="111"/>
      <c r="AV954" s="111"/>
      <c r="AW954" s="111"/>
      <c r="AX954" s="111"/>
      <c r="AY954" s="111"/>
      <c r="AZ954" s="111"/>
      <c r="BA954" s="111"/>
      <c r="BB954" s="111"/>
      <c r="BC954" s="111"/>
      <c r="BD954" s="111"/>
      <c r="BE954" s="111"/>
      <c r="BF954" s="111"/>
      <c r="BG954" s="111"/>
      <c r="BH954" s="111"/>
      <c r="BI954" s="111"/>
      <c r="BJ954" s="111"/>
      <c r="BK954" s="111"/>
      <c r="BL954" s="111"/>
      <c r="BM954" s="111"/>
      <c r="BN954" s="111"/>
      <c r="BO954" s="111"/>
      <c r="BP954" s="111"/>
      <c r="BQ954" s="111"/>
      <c r="BR954" s="111"/>
      <c r="BS954" s="111"/>
      <c r="BT954" s="111"/>
      <c r="BU954" s="111"/>
      <c r="BV954" s="111"/>
      <c r="BW954" s="111"/>
      <c r="BX954" s="111"/>
      <c r="BY954" s="111"/>
      <c r="BZ954" s="111"/>
      <c r="CA954" s="111"/>
      <c r="CB954" s="111"/>
      <c r="CC954" s="111"/>
      <c r="CD954" s="111"/>
      <c r="CE954" s="111"/>
      <c r="CF954" s="111"/>
    </row>
    <row r="955" spans="1:84" s="43" customFormat="1" x14ac:dyDescent="0.2">
      <c r="A955" s="1"/>
      <c r="B955" s="1"/>
      <c r="C955" s="1"/>
      <c r="D955" s="1"/>
      <c r="E955" s="27"/>
      <c r="F955" s="84"/>
      <c r="G955" s="80"/>
      <c r="H955" s="84"/>
      <c r="I955" s="28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  <c r="AE955" s="111"/>
      <c r="AF955" s="111"/>
      <c r="AG955" s="111"/>
      <c r="AH955" s="111"/>
      <c r="AI955" s="111"/>
      <c r="AJ955" s="111"/>
      <c r="AK955" s="111"/>
      <c r="AL955" s="111"/>
      <c r="AM955" s="111"/>
      <c r="AN955" s="111"/>
      <c r="AO955" s="111"/>
      <c r="AP955" s="111"/>
      <c r="AQ955" s="111"/>
      <c r="AR955" s="111"/>
      <c r="AS955" s="111"/>
      <c r="AT955" s="111"/>
      <c r="AU955" s="111"/>
      <c r="AV955" s="111"/>
      <c r="AW955" s="111"/>
      <c r="AX955" s="111"/>
      <c r="AY955" s="111"/>
      <c r="AZ955" s="111"/>
      <c r="BA955" s="111"/>
      <c r="BB955" s="111"/>
      <c r="BC955" s="111"/>
      <c r="BD955" s="111"/>
      <c r="BE955" s="111"/>
      <c r="BF955" s="111"/>
      <c r="BG955" s="111"/>
      <c r="BH955" s="111"/>
      <c r="BI955" s="111"/>
      <c r="BJ955" s="111"/>
      <c r="BK955" s="111"/>
      <c r="BL955" s="111"/>
      <c r="BM955" s="111"/>
      <c r="BN955" s="111"/>
      <c r="BO955" s="111"/>
      <c r="BP955" s="111"/>
      <c r="BQ955" s="111"/>
      <c r="BR955" s="111"/>
      <c r="BS955" s="111"/>
      <c r="BT955" s="111"/>
      <c r="BU955" s="111"/>
      <c r="BV955" s="111"/>
      <c r="BW955" s="111"/>
      <c r="BX955" s="111"/>
      <c r="BY955" s="111"/>
      <c r="BZ955" s="111"/>
      <c r="CA955" s="111"/>
      <c r="CB955" s="111"/>
      <c r="CC955" s="111"/>
      <c r="CD955" s="111"/>
      <c r="CE955" s="111"/>
      <c r="CF955" s="111"/>
    </row>
    <row r="956" spans="1:84" s="43" customFormat="1" x14ac:dyDescent="0.2">
      <c r="A956" s="1"/>
      <c r="B956" s="1"/>
      <c r="C956" s="1"/>
      <c r="D956" s="1"/>
      <c r="E956" s="27"/>
      <c r="F956" s="84"/>
      <c r="G956" s="80"/>
      <c r="H956" s="84"/>
      <c r="I956" s="28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  <c r="AE956" s="111"/>
      <c r="AF956" s="111"/>
      <c r="AG956" s="111"/>
      <c r="AH956" s="111"/>
      <c r="AI956" s="111"/>
      <c r="AJ956" s="111"/>
      <c r="AK956" s="111"/>
      <c r="AL956" s="111"/>
      <c r="AM956" s="111"/>
      <c r="AN956" s="111"/>
      <c r="AO956" s="111"/>
      <c r="AP956" s="111"/>
      <c r="AQ956" s="111"/>
      <c r="AR956" s="111"/>
      <c r="AS956" s="111"/>
      <c r="AT956" s="111"/>
      <c r="AU956" s="111"/>
      <c r="AV956" s="111"/>
      <c r="AW956" s="111"/>
      <c r="AX956" s="111"/>
      <c r="AY956" s="111"/>
      <c r="AZ956" s="111"/>
      <c r="BA956" s="111"/>
      <c r="BB956" s="111"/>
      <c r="BC956" s="111"/>
      <c r="BD956" s="111"/>
      <c r="BE956" s="111"/>
      <c r="BF956" s="111"/>
      <c r="BG956" s="111"/>
      <c r="BH956" s="111"/>
      <c r="BI956" s="111"/>
      <c r="BJ956" s="111"/>
      <c r="BK956" s="111"/>
      <c r="BL956" s="111"/>
      <c r="BM956" s="111"/>
      <c r="BN956" s="111"/>
      <c r="BO956" s="111"/>
      <c r="BP956" s="111"/>
      <c r="BQ956" s="111"/>
      <c r="BR956" s="111"/>
      <c r="BS956" s="111"/>
      <c r="BT956" s="111"/>
      <c r="BU956" s="111"/>
      <c r="BV956" s="111"/>
      <c r="BW956" s="111"/>
      <c r="BX956" s="111"/>
      <c r="BY956" s="111"/>
      <c r="BZ956" s="111"/>
      <c r="CA956" s="111"/>
      <c r="CB956" s="111"/>
      <c r="CC956" s="111"/>
      <c r="CD956" s="111"/>
      <c r="CE956" s="111"/>
      <c r="CF956" s="111"/>
    </row>
    <row r="957" spans="1:84" s="43" customFormat="1" x14ac:dyDescent="0.2">
      <c r="A957" s="1"/>
      <c r="B957" s="1"/>
      <c r="C957" s="1"/>
      <c r="D957" s="1"/>
      <c r="E957" s="27"/>
      <c r="F957" s="84"/>
      <c r="G957" s="80"/>
      <c r="H957" s="84"/>
      <c r="I957" s="28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  <c r="AE957" s="111"/>
      <c r="AF957" s="111"/>
      <c r="AG957" s="111"/>
      <c r="AH957" s="111"/>
      <c r="AI957" s="111"/>
      <c r="AJ957" s="111"/>
      <c r="AK957" s="111"/>
      <c r="AL957" s="111"/>
      <c r="AM957" s="111"/>
      <c r="AN957" s="111"/>
      <c r="AO957" s="111"/>
      <c r="AP957" s="111"/>
      <c r="AQ957" s="111"/>
      <c r="AR957" s="111"/>
      <c r="AS957" s="111"/>
      <c r="AT957" s="111"/>
      <c r="AU957" s="111"/>
      <c r="AV957" s="111"/>
      <c r="AW957" s="111"/>
      <c r="AX957" s="111"/>
      <c r="AY957" s="111"/>
      <c r="AZ957" s="111"/>
      <c r="BA957" s="111"/>
      <c r="BB957" s="111"/>
      <c r="BC957" s="111"/>
      <c r="BD957" s="111"/>
      <c r="BE957" s="111"/>
      <c r="BF957" s="111"/>
      <c r="BG957" s="111"/>
      <c r="BH957" s="111"/>
      <c r="BI957" s="111"/>
      <c r="BJ957" s="111"/>
      <c r="BK957" s="111"/>
      <c r="BL957" s="111"/>
      <c r="BM957" s="111"/>
      <c r="BN957" s="111"/>
      <c r="BO957" s="111"/>
      <c r="BP957" s="111"/>
      <c r="BQ957" s="111"/>
      <c r="BR957" s="111"/>
      <c r="BS957" s="111"/>
      <c r="BT957" s="111"/>
      <c r="BU957" s="111"/>
      <c r="BV957" s="111"/>
      <c r="BW957" s="111"/>
      <c r="BX957" s="111"/>
      <c r="BY957" s="111"/>
      <c r="BZ957" s="111"/>
      <c r="CA957" s="111"/>
      <c r="CB957" s="111"/>
      <c r="CC957" s="111"/>
      <c r="CD957" s="111"/>
      <c r="CE957" s="111"/>
      <c r="CF957" s="111"/>
    </row>
    <row r="958" spans="1:84" s="43" customFormat="1" x14ac:dyDescent="0.2">
      <c r="A958" s="1"/>
      <c r="B958" s="1"/>
      <c r="C958" s="1"/>
      <c r="D958" s="1"/>
      <c r="E958" s="27"/>
      <c r="F958" s="84"/>
      <c r="G958" s="80"/>
      <c r="H958" s="84"/>
      <c r="I958" s="28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  <c r="AE958" s="111"/>
      <c r="AF958" s="111"/>
      <c r="AG958" s="111"/>
      <c r="AH958" s="111"/>
      <c r="AI958" s="111"/>
      <c r="AJ958" s="111"/>
      <c r="AK958" s="111"/>
      <c r="AL958" s="111"/>
      <c r="AM958" s="111"/>
      <c r="AN958" s="111"/>
      <c r="AO958" s="111"/>
      <c r="AP958" s="111"/>
      <c r="AQ958" s="111"/>
      <c r="AR958" s="111"/>
      <c r="AS958" s="111"/>
      <c r="AT958" s="111"/>
      <c r="AU958" s="111"/>
      <c r="AV958" s="111"/>
      <c r="AW958" s="111"/>
      <c r="AX958" s="111"/>
      <c r="AY958" s="111"/>
      <c r="AZ958" s="111"/>
      <c r="BA958" s="111"/>
      <c r="BB958" s="111"/>
      <c r="BC958" s="111"/>
      <c r="BD958" s="111"/>
      <c r="BE958" s="111"/>
      <c r="BF958" s="111"/>
      <c r="BG958" s="111"/>
      <c r="BH958" s="111"/>
      <c r="BI958" s="111"/>
      <c r="BJ958" s="111"/>
      <c r="BK958" s="111"/>
      <c r="BL958" s="111"/>
      <c r="BM958" s="111"/>
      <c r="BN958" s="111"/>
      <c r="BO958" s="111"/>
      <c r="BP958" s="111"/>
      <c r="BQ958" s="111"/>
      <c r="BR958" s="111"/>
      <c r="BS958" s="111"/>
      <c r="BT958" s="111"/>
      <c r="BU958" s="111"/>
      <c r="BV958" s="111"/>
      <c r="BW958" s="111"/>
      <c r="BX958" s="111"/>
      <c r="BY958" s="111"/>
      <c r="BZ958" s="111"/>
      <c r="CA958" s="111"/>
      <c r="CB958" s="111"/>
      <c r="CC958" s="111"/>
      <c r="CD958" s="111"/>
      <c r="CE958" s="111"/>
      <c r="CF958" s="111"/>
    </row>
    <row r="959" spans="1:84" s="43" customFormat="1" x14ac:dyDescent="0.2">
      <c r="A959" s="1"/>
      <c r="B959" s="1"/>
      <c r="C959" s="1"/>
      <c r="D959" s="1"/>
      <c r="E959" s="27"/>
      <c r="F959" s="84"/>
      <c r="G959" s="80"/>
      <c r="H959" s="84"/>
      <c r="I959" s="28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  <c r="AE959" s="111"/>
      <c r="AF959" s="111"/>
      <c r="AG959" s="111"/>
      <c r="AH959" s="111"/>
      <c r="AI959" s="111"/>
      <c r="AJ959" s="111"/>
      <c r="AK959" s="111"/>
      <c r="AL959" s="111"/>
      <c r="AM959" s="111"/>
      <c r="AN959" s="111"/>
      <c r="AO959" s="111"/>
      <c r="AP959" s="111"/>
      <c r="AQ959" s="111"/>
      <c r="AR959" s="111"/>
      <c r="AS959" s="111"/>
      <c r="AT959" s="111"/>
      <c r="AU959" s="111"/>
      <c r="AV959" s="111"/>
      <c r="AW959" s="111"/>
      <c r="AX959" s="111"/>
      <c r="AY959" s="111"/>
      <c r="AZ959" s="111"/>
      <c r="BA959" s="111"/>
      <c r="BB959" s="111"/>
      <c r="BC959" s="111"/>
      <c r="BD959" s="111"/>
      <c r="BE959" s="111"/>
      <c r="BF959" s="111"/>
      <c r="BG959" s="111"/>
      <c r="BH959" s="111"/>
      <c r="BI959" s="111"/>
      <c r="BJ959" s="111"/>
      <c r="BK959" s="111"/>
      <c r="BL959" s="111"/>
      <c r="BM959" s="111"/>
      <c r="BN959" s="111"/>
      <c r="BO959" s="111"/>
      <c r="BP959" s="111"/>
      <c r="BQ959" s="111"/>
      <c r="BR959" s="111"/>
      <c r="BS959" s="111"/>
      <c r="BT959" s="111"/>
      <c r="BU959" s="111"/>
      <c r="BV959" s="111"/>
      <c r="BW959" s="111"/>
      <c r="BX959" s="111"/>
      <c r="BY959" s="111"/>
      <c r="BZ959" s="111"/>
      <c r="CA959" s="111"/>
      <c r="CB959" s="111"/>
      <c r="CC959" s="111"/>
      <c r="CD959" s="111"/>
      <c r="CE959" s="111"/>
      <c r="CF959" s="111"/>
    </row>
    <row r="960" spans="1:84" s="43" customFormat="1" x14ac:dyDescent="0.2">
      <c r="A960" s="1"/>
      <c r="B960" s="1"/>
      <c r="C960" s="1"/>
      <c r="D960" s="1"/>
      <c r="E960" s="27"/>
      <c r="F960" s="84"/>
      <c r="G960" s="80"/>
      <c r="H960" s="84"/>
      <c r="I960" s="28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  <c r="AE960" s="111"/>
      <c r="AF960" s="111"/>
      <c r="AG960" s="111"/>
      <c r="AH960" s="111"/>
      <c r="AI960" s="111"/>
      <c r="AJ960" s="111"/>
      <c r="AK960" s="111"/>
      <c r="AL960" s="111"/>
      <c r="AM960" s="111"/>
      <c r="AN960" s="111"/>
      <c r="AO960" s="111"/>
      <c r="AP960" s="111"/>
      <c r="AQ960" s="111"/>
      <c r="AR960" s="111"/>
      <c r="AS960" s="111"/>
      <c r="AT960" s="111"/>
      <c r="AU960" s="111"/>
      <c r="AV960" s="111"/>
      <c r="AW960" s="111"/>
      <c r="AX960" s="111"/>
      <c r="AY960" s="111"/>
      <c r="AZ960" s="111"/>
      <c r="BA960" s="111"/>
      <c r="BB960" s="111"/>
      <c r="BC960" s="111"/>
      <c r="BD960" s="111"/>
      <c r="BE960" s="111"/>
      <c r="BF960" s="111"/>
      <c r="BG960" s="111"/>
      <c r="BH960" s="111"/>
      <c r="BI960" s="111"/>
      <c r="BJ960" s="111"/>
      <c r="BK960" s="111"/>
      <c r="BL960" s="111"/>
      <c r="BM960" s="111"/>
      <c r="BN960" s="111"/>
      <c r="BO960" s="111"/>
      <c r="BP960" s="111"/>
      <c r="BQ960" s="111"/>
      <c r="BR960" s="111"/>
      <c r="BS960" s="111"/>
      <c r="BT960" s="111"/>
      <c r="BU960" s="111"/>
      <c r="BV960" s="111"/>
      <c r="BW960" s="111"/>
      <c r="BX960" s="111"/>
      <c r="BY960" s="111"/>
      <c r="BZ960" s="111"/>
      <c r="CA960" s="111"/>
      <c r="CB960" s="111"/>
      <c r="CC960" s="111"/>
      <c r="CD960" s="111"/>
      <c r="CE960" s="111"/>
      <c r="CF960" s="111"/>
    </row>
    <row r="961" spans="1:84" s="43" customFormat="1" x14ac:dyDescent="0.2">
      <c r="A961" s="1"/>
      <c r="B961" s="1"/>
      <c r="C961" s="1"/>
      <c r="D961" s="1"/>
      <c r="E961" s="27"/>
      <c r="F961" s="84"/>
      <c r="G961" s="80"/>
      <c r="H961" s="84"/>
      <c r="I961" s="28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  <c r="AE961" s="111"/>
      <c r="AF961" s="111"/>
      <c r="AG961" s="111"/>
      <c r="AH961" s="111"/>
      <c r="AI961" s="111"/>
      <c r="AJ961" s="111"/>
      <c r="AK961" s="111"/>
      <c r="AL961" s="111"/>
      <c r="AM961" s="111"/>
      <c r="AN961" s="111"/>
      <c r="AO961" s="111"/>
      <c r="AP961" s="111"/>
      <c r="AQ961" s="111"/>
      <c r="AR961" s="111"/>
      <c r="AS961" s="111"/>
      <c r="AT961" s="111"/>
      <c r="AU961" s="111"/>
      <c r="AV961" s="111"/>
      <c r="AW961" s="111"/>
      <c r="AX961" s="111"/>
      <c r="AY961" s="111"/>
      <c r="AZ961" s="111"/>
      <c r="BA961" s="111"/>
      <c r="BB961" s="111"/>
      <c r="BC961" s="111"/>
      <c r="BD961" s="111"/>
      <c r="BE961" s="111"/>
      <c r="BF961" s="111"/>
      <c r="BG961" s="111"/>
      <c r="BH961" s="111"/>
      <c r="BI961" s="111"/>
      <c r="BJ961" s="111"/>
      <c r="BK961" s="111"/>
      <c r="BL961" s="111"/>
      <c r="BM961" s="111"/>
      <c r="BN961" s="111"/>
      <c r="BO961" s="111"/>
      <c r="BP961" s="111"/>
      <c r="BQ961" s="111"/>
      <c r="BR961" s="111"/>
      <c r="BS961" s="111"/>
      <c r="BT961" s="111"/>
      <c r="BU961" s="111"/>
      <c r="BV961" s="111"/>
      <c r="BW961" s="111"/>
      <c r="BX961" s="111"/>
      <c r="BY961" s="111"/>
      <c r="BZ961" s="111"/>
      <c r="CA961" s="111"/>
      <c r="CB961" s="111"/>
      <c r="CC961" s="111"/>
      <c r="CD961" s="111"/>
      <c r="CE961" s="111"/>
      <c r="CF961" s="111"/>
    </row>
    <row r="962" spans="1:84" s="43" customFormat="1" x14ac:dyDescent="0.2">
      <c r="A962" s="1"/>
      <c r="B962" s="1"/>
      <c r="C962" s="1"/>
      <c r="D962" s="1"/>
      <c r="E962" s="27"/>
      <c r="F962" s="84"/>
      <c r="G962" s="80"/>
      <c r="H962" s="84"/>
      <c r="I962" s="28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  <c r="AE962" s="111"/>
      <c r="AF962" s="111"/>
      <c r="AG962" s="111"/>
      <c r="AH962" s="111"/>
      <c r="AI962" s="111"/>
      <c r="AJ962" s="111"/>
      <c r="AK962" s="111"/>
      <c r="AL962" s="111"/>
      <c r="AM962" s="111"/>
      <c r="AN962" s="111"/>
      <c r="AO962" s="111"/>
      <c r="AP962" s="111"/>
      <c r="AQ962" s="111"/>
      <c r="AR962" s="111"/>
      <c r="AS962" s="111"/>
      <c r="AT962" s="111"/>
      <c r="AU962" s="111"/>
      <c r="AV962" s="111"/>
      <c r="AW962" s="111"/>
      <c r="AX962" s="111"/>
      <c r="AY962" s="111"/>
      <c r="AZ962" s="111"/>
      <c r="BA962" s="111"/>
      <c r="BB962" s="111"/>
      <c r="BC962" s="111"/>
      <c r="BD962" s="111"/>
      <c r="BE962" s="111"/>
      <c r="BF962" s="111"/>
      <c r="BG962" s="111"/>
      <c r="BH962" s="111"/>
      <c r="BI962" s="111"/>
      <c r="BJ962" s="111"/>
      <c r="BK962" s="111"/>
      <c r="BL962" s="111"/>
      <c r="BM962" s="111"/>
      <c r="BN962" s="111"/>
      <c r="BO962" s="111"/>
      <c r="BP962" s="111"/>
      <c r="BQ962" s="111"/>
      <c r="BR962" s="111"/>
      <c r="BS962" s="111"/>
      <c r="BT962" s="111"/>
      <c r="BU962" s="111"/>
      <c r="BV962" s="111"/>
      <c r="BW962" s="111"/>
      <c r="BX962" s="111"/>
      <c r="BY962" s="111"/>
      <c r="BZ962" s="111"/>
      <c r="CA962" s="111"/>
      <c r="CB962" s="111"/>
      <c r="CC962" s="111"/>
      <c r="CD962" s="111"/>
      <c r="CE962" s="111"/>
      <c r="CF962" s="111"/>
    </row>
    <row r="963" spans="1:84" s="43" customFormat="1" x14ac:dyDescent="0.2">
      <c r="A963" s="1"/>
      <c r="B963" s="1"/>
      <c r="C963" s="1"/>
      <c r="D963" s="1"/>
      <c r="E963" s="27"/>
      <c r="F963" s="84"/>
      <c r="G963" s="80"/>
      <c r="H963" s="84"/>
      <c r="I963" s="28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  <c r="AE963" s="111"/>
      <c r="AF963" s="111"/>
      <c r="AG963" s="111"/>
      <c r="AH963" s="111"/>
      <c r="AI963" s="111"/>
      <c r="AJ963" s="111"/>
      <c r="AK963" s="111"/>
      <c r="AL963" s="111"/>
      <c r="AM963" s="111"/>
      <c r="AN963" s="111"/>
      <c r="AO963" s="111"/>
      <c r="AP963" s="111"/>
      <c r="AQ963" s="111"/>
      <c r="AR963" s="111"/>
      <c r="AS963" s="111"/>
      <c r="AT963" s="111"/>
      <c r="AU963" s="111"/>
      <c r="AV963" s="111"/>
      <c r="AW963" s="111"/>
      <c r="AX963" s="111"/>
      <c r="AY963" s="111"/>
      <c r="AZ963" s="111"/>
      <c r="BA963" s="111"/>
      <c r="BB963" s="111"/>
      <c r="BC963" s="111"/>
      <c r="BD963" s="111"/>
      <c r="BE963" s="111"/>
      <c r="BF963" s="111"/>
      <c r="BG963" s="111"/>
      <c r="BH963" s="111"/>
      <c r="BI963" s="111"/>
      <c r="BJ963" s="111"/>
      <c r="BK963" s="111"/>
      <c r="BL963" s="111"/>
      <c r="BM963" s="111"/>
      <c r="BN963" s="111"/>
      <c r="BO963" s="111"/>
      <c r="BP963" s="111"/>
      <c r="BQ963" s="111"/>
      <c r="BR963" s="111"/>
      <c r="BS963" s="111"/>
      <c r="BT963" s="111"/>
      <c r="BU963" s="111"/>
      <c r="BV963" s="111"/>
      <c r="BW963" s="111"/>
      <c r="BX963" s="111"/>
      <c r="BY963" s="111"/>
      <c r="BZ963" s="111"/>
      <c r="CA963" s="111"/>
      <c r="CB963" s="111"/>
      <c r="CC963" s="111"/>
      <c r="CD963" s="111"/>
      <c r="CE963" s="111"/>
      <c r="CF963" s="111"/>
    </row>
    <row r="964" spans="1:84" s="43" customFormat="1" x14ac:dyDescent="0.2">
      <c r="A964" s="1"/>
      <c r="B964" s="1"/>
      <c r="C964" s="1"/>
      <c r="D964" s="1"/>
      <c r="E964" s="27"/>
      <c r="F964" s="84"/>
      <c r="G964" s="80"/>
      <c r="H964" s="84"/>
      <c r="I964" s="28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  <c r="AE964" s="111"/>
      <c r="AF964" s="111"/>
      <c r="AG964" s="111"/>
      <c r="AH964" s="111"/>
      <c r="AI964" s="111"/>
      <c r="AJ964" s="111"/>
      <c r="AK964" s="111"/>
      <c r="AL964" s="111"/>
      <c r="AM964" s="111"/>
      <c r="AN964" s="111"/>
      <c r="AO964" s="111"/>
      <c r="AP964" s="111"/>
      <c r="AQ964" s="111"/>
      <c r="AR964" s="111"/>
      <c r="AS964" s="111"/>
      <c r="AT964" s="111"/>
      <c r="AU964" s="111"/>
      <c r="AV964" s="111"/>
      <c r="AW964" s="111"/>
      <c r="AX964" s="111"/>
      <c r="AY964" s="111"/>
      <c r="AZ964" s="111"/>
      <c r="BA964" s="111"/>
      <c r="BB964" s="111"/>
      <c r="BC964" s="111"/>
      <c r="BD964" s="111"/>
      <c r="BE964" s="111"/>
      <c r="BF964" s="111"/>
      <c r="BG964" s="111"/>
      <c r="BH964" s="111"/>
      <c r="BI964" s="111"/>
      <c r="BJ964" s="111"/>
      <c r="BK964" s="111"/>
      <c r="BL964" s="111"/>
      <c r="BM964" s="111"/>
      <c r="BN964" s="111"/>
      <c r="BO964" s="111"/>
      <c r="BP964" s="111"/>
      <c r="BQ964" s="111"/>
      <c r="BR964" s="111"/>
      <c r="BS964" s="111"/>
      <c r="BT964" s="111"/>
      <c r="BU964" s="111"/>
      <c r="BV964" s="111"/>
      <c r="BW964" s="111"/>
      <c r="BX964" s="111"/>
      <c r="BY964" s="111"/>
      <c r="BZ964" s="111"/>
      <c r="CA964" s="111"/>
      <c r="CB964" s="111"/>
      <c r="CC964" s="111"/>
      <c r="CD964" s="111"/>
      <c r="CE964" s="111"/>
      <c r="CF964" s="111"/>
    </row>
    <row r="965" spans="1:84" s="43" customFormat="1" x14ac:dyDescent="0.2">
      <c r="A965" s="1"/>
      <c r="B965" s="1"/>
      <c r="C965" s="1"/>
      <c r="D965" s="1"/>
      <c r="E965" s="27"/>
      <c r="F965" s="84"/>
      <c r="G965" s="80"/>
      <c r="H965" s="84"/>
      <c r="I965" s="28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  <c r="AE965" s="111"/>
      <c r="AF965" s="111"/>
      <c r="AG965" s="111"/>
      <c r="AH965" s="111"/>
      <c r="AI965" s="111"/>
      <c r="AJ965" s="111"/>
      <c r="AK965" s="111"/>
      <c r="AL965" s="111"/>
      <c r="AM965" s="111"/>
      <c r="AN965" s="111"/>
      <c r="AO965" s="111"/>
      <c r="AP965" s="111"/>
      <c r="AQ965" s="111"/>
      <c r="AR965" s="111"/>
      <c r="AS965" s="111"/>
      <c r="AT965" s="111"/>
      <c r="AU965" s="111"/>
      <c r="AV965" s="111"/>
      <c r="AW965" s="111"/>
      <c r="AX965" s="111"/>
      <c r="AY965" s="111"/>
      <c r="AZ965" s="111"/>
      <c r="BA965" s="111"/>
      <c r="BB965" s="111"/>
      <c r="BC965" s="111"/>
      <c r="BD965" s="111"/>
      <c r="BE965" s="111"/>
      <c r="BF965" s="111"/>
      <c r="BG965" s="111"/>
      <c r="BH965" s="111"/>
      <c r="BI965" s="111"/>
      <c r="BJ965" s="111"/>
      <c r="BK965" s="111"/>
      <c r="BL965" s="111"/>
      <c r="BM965" s="111"/>
      <c r="BN965" s="111"/>
      <c r="BO965" s="111"/>
      <c r="BP965" s="111"/>
      <c r="BQ965" s="111"/>
      <c r="BR965" s="111"/>
      <c r="BS965" s="111"/>
      <c r="BT965" s="111"/>
      <c r="BU965" s="111"/>
      <c r="BV965" s="111"/>
      <c r="BW965" s="111"/>
      <c r="BX965" s="111"/>
      <c r="BY965" s="111"/>
      <c r="BZ965" s="111"/>
      <c r="CA965" s="111"/>
      <c r="CB965" s="111"/>
      <c r="CC965" s="111"/>
      <c r="CD965" s="111"/>
      <c r="CE965" s="111"/>
      <c r="CF965" s="111"/>
    </row>
    <row r="966" spans="1:84" s="43" customFormat="1" x14ac:dyDescent="0.2">
      <c r="A966" s="1"/>
      <c r="B966" s="1"/>
      <c r="C966" s="1"/>
      <c r="D966" s="1"/>
      <c r="E966" s="27"/>
      <c r="F966" s="84"/>
      <c r="G966" s="80"/>
      <c r="H966" s="84"/>
      <c r="I966" s="28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  <c r="AE966" s="111"/>
      <c r="AF966" s="111"/>
      <c r="AG966" s="111"/>
      <c r="AH966" s="111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1"/>
      <c r="AZ966" s="111"/>
      <c r="BA966" s="111"/>
      <c r="BB966" s="111"/>
      <c r="BC966" s="111"/>
      <c r="BD966" s="111"/>
      <c r="BE966" s="111"/>
      <c r="BF966" s="111"/>
      <c r="BG966" s="111"/>
      <c r="BH966" s="111"/>
      <c r="BI966" s="111"/>
      <c r="BJ966" s="111"/>
      <c r="BK966" s="111"/>
      <c r="BL966" s="111"/>
      <c r="BM966" s="111"/>
      <c r="BN966" s="111"/>
      <c r="BO966" s="111"/>
      <c r="BP966" s="111"/>
      <c r="BQ966" s="111"/>
      <c r="BR966" s="111"/>
      <c r="BS966" s="111"/>
      <c r="BT966" s="111"/>
      <c r="BU966" s="111"/>
      <c r="BV966" s="111"/>
      <c r="BW966" s="111"/>
      <c r="BX966" s="111"/>
      <c r="BY966" s="111"/>
      <c r="BZ966" s="111"/>
      <c r="CA966" s="111"/>
      <c r="CB966" s="111"/>
      <c r="CC966" s="111"/>
      <c r="CD966" s="111"/>
      <c r="CE966" s="111"/>
      <c r="CF966" s="111"/>
    </row>
    <row r="967" spans="1:84" s="43" customFormat="1" x14ac:dyDescent="0.2">
      <c r="A967" s="1"/>
      <c r="B967" s="1"/>
      <c r="C967" s="1"/>
      <c r="D967" s="1"/>
      <c r="E967" s="27"/>
      <c r="F967" s="84"/>
      <c r="G967" s="80"/>
      <c r="H967" s="84"/>
      <c r="I967" s="28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  <c r="AE967" s="111"/>
      <c r="AF967" s="111"/>
      <c r="AG967" s="111"/>
      <c r="AH967" s="111"/>
      <c r="AI967" s="111"/>
      <c r="AJ967" s="111"/>
      <c r="AK967" s="111"/>
      <c r="AL967" s="111"/>
      <c r="AM967" s="111"/>
      <c r="AN967" s="111"/>
      <c r="AO967" s="111"/>
      <c r="AP967" s="111"/>
      <c r="AQ967" s="111"/>
      <c r="AR967" s="111"/>
      <c r="AS967" s="111"/>
      <c r="AT967" s="111"/>
      <c r="AU967" s="111"/>
      <c r="AV967" s="111"/>
      <c r="AW967" s="111"/>
      <c r="AX967" s="111"/>
      <c r="AY967" s="111"/>
      <c r="AZ967" s="111"/>
      <c r="BA967" s="111"/>
      <c r="BB967" s="111"/>
      <c r="BC967" s="111"/>
      <c r="BD967" s="111"/>
      <c r="BE967" s="111"/>
      <c r="BF967" s="111"/>
      <c r="BG967" s="111"/>
      <c r="BH967" s="111"/>
      <c r="BI967" s="111"/>
      <c r="BJ967" s="111"/>
      <c r="BK967" s="111"/>
      <c r="BL967" s="111"/>
      <c r="BM967" s="111"/>
      <c r="BN967" s="111"/>
      <c r="BO967" s="111"/>
      <c r="BP967" s="111"/>
      <c r="BQ967" s="111"/>
      <c r="BR967" s="111"/>
      <c r="BS967" s="111"/>
      <c r="BT967" s="111"/>
      <c r="BU967" s="111"/>
      <c r="BV967" s="111"/>
      <c r="BW967" s="111"/>
      <c r="BX967" s="111"/>
      <c r="BY967" s="111"/>
      <c r="BZ967" s="111"/>
      <c r="CA967" s="111"/>
      <c r="CB967" s="111"/>
      <c r="CC967" s="111"/>
      <c r="CD967" s="111"/>
      <c r="CE967" s="111"/>
      <c r="CF967" s="111"/>
    </row>
    <row r="968" spans="1:84" s="43" customFormat="1" x14ac:dyDescent="0.2">
      <c r="A968" s="1"/>
      <c r="B968" s="1"/>
      <c r="C968" s="1"/>
      <c r="D968" s="1"/>
      <c r="E968" s="27"/>
      <c r="F968" s="84"/>
      <c r="G968" s="80"/>
      <c r="H968" s="84"/>
      <c r="I968" s="28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  <c r="AE968" s="111"/>
      <c r="AF968" s="111"/>
      <c r="AG968" s="111"/>
      <c r="AH968" s="111"/>
      <c r="AI968" s="111"/>
      <c r="AJ968" s="111"/>
      <c r="AK968" s="111"/>
      <c r="AL968" s="111"/>
      <c r="AM968" s="111"/>
      <c r="AN968" s="111"/>
      <c r="AO968" s="111"/>
      <c r="AP968" s="111"/>
      <c r="AQ968" s="111"/>
      <c r="AR968" s="111"/>
      <c r="AS968" s="111"/>
      <c r="AT968" s="111"/>
      <c r="AU968" s="111"/>
      <c r="AV968" s="111"/>
      <c r="AW968" s="111"/>
      <c r="AX968" s="111"/>
      <c r="AY968" s="111"/>
      <c r="AZ968" s="111"/>
      <c r="BA968" s="111"/>
      <c r="BB968" s="111"/>
      <c r="BC968" s="111"/>
      <c r="BD968" s="111"/>
      <c r="BE968" s="111"/>
      <c r="BF968" s="111"/>
      <c r="BG968" s="111"/>
      <c r="BH968" s="111"/>
      <c r="BI968" s="111"/>
      <c r="BJ968" s="111"/>
      <c r="BK968" s="111"/>
      <c r="BL968" s="111"/>
      <c r="BM968" s="111"/>
      <c r="BN968" s="111"/>
      <c r="BO968" s="111"/>
      <c r="BP968" s="111"/>
      <c r="BQ968" s="111"/>
      <c r="BR968" s="111"/>
      <c r="BS968" s="111"/>
      <c r="BT968" s="111"/>
      <c r="BU968" s="111"/>
      <c r="BV968" s="111"/>
      <c r="BW968" s="111"/>
      <c r="BX968" s="111"/>
      <c r="BY968" s="111"/>
      <c r="BZ968" s="111"/>
      <c r="CA968" s="111"/>
      <c r="CB968" s="111"/>
      <c r="CC968" s="111"/>
      <c r="CD968" s="111"/>
      <c r="CE968" s="111"/>
      <c r="CF968" s="111"/>
    </row>
    <row r="969" spans="1:84" s="43" customFormat="1" x14ac:dyDescent="0.2">
      <c r="A969" s="1"/>
      <c r="B969" s="1"/>
      <c r="C969" s="1"/>
      <c r="D969" s="1"/>
      <c r="E969" s="27"/>
      <c r="F969" s="84"/>
      <c r="G969" s="80"/>
      <c r="H969" s="84"/>
      <c r="I969" s="28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  <c r="AE969" s="111"/>
      <c r="AF969" s="111"/>
      <c r="AG969" s="111"/>
      <c r="AH969" s="111"/>
      <c r="AI969" s="111"/>
      <c r="AJ969" s="111"/>
      <c r="AK969" s="111"/>
      <c r="AL969" s="111"/>
      <c r="AM969" s="111"/>
      <c r="AN969" s="111"/>
      <c r="AO969" s="111"/>
      <c r="AP969" s="111"/>
      <c r="AQ969" s="111"/>
      <c r="AR969" s="111"/>
      <c r="AS969" s="111"/>
      <c r="AT969" s="111"/>
      <c r="AU969" s="111"/>
      <c r="AV969" s="111"/>
      <c r="AW969" s="111"/>
      <c r="AX969" s="111"/>
      <c r="AY969" s="111"/>
      <c r="AZ969" s="111"/>
      <c r="BA969" s="111"/>
      <c r="BB969" s="111"/>
      <c r="BC969" s="111"/>
      <c r="BD969" s="111"/>
      <c r="BE969" s="111"/>
      <c r="BF969" s="111"/>
      <c r="BG969" s="111"/>
      <c r="BH969" s="111"/>
      <c r="BI969" s="111"/>
      <c r="BJ969" s="111"/>
      <c r="BK969" s="111"/>
      <c r="BL969" s="111"/>
      <c r="BM969" s="111"/>
      <c r="BN969" s="111"/>
      <c r="BO969" s="111"/>
      <c r="BP969" s="111"/>
      <c r="BQ969" s="111"/>
      <c r="BR969" s="111"/>
      <c r="BS969" s="111"/>
      <c r="BT969" s="111"/>
      <c r="BU969" s="111"/>
      <c r="BV969" s="111"/>
      <c r="BW969" s="111"/>
      <c r="BX969" s="111"/>
      <c r="BY969" s="111"/>
      <c r="BZ969" s="111"/>
      <c r="CA969" s="111"/>
      <c r="CB969" s="111"/>
      <c r="CC969" s="111"/>
      <c r="CD969" s="111"/>
      <c r="CE969" s="111"/>
      <c r="CF969" s="111"/>
    </row>
    <row r="970" spans="1:84" s="43" customFormat="1" x14ac:dyDescent="0.2">
      <c r="A970" s="1"/>
      <c r="B970" s="1"/>
      <c r="C970" s="1"/>
      <c r="D970" s="1"/>
      <c r="E970" s="27"/>
      <c r="F970" s="84"/>
      <c r="G970" s="80"/>
      <c r="H970" s="84"/>
      <c r="I970" s="28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  <c r="AE970" s="111"/>
      <c r="AF970" s="111"/>
      <c r="AG970" s="111"/>
      <c r="AH970" s="111"/>
      <c r="AI970" s="111"/>
      <c r="AJ970" s="111"/>
      <c r="AK970" s="111"/>
      <c r="AL970" s="111"/>
      <c r="AM970" s="111"/>
      <c r="AN970" s="111"/>
      <c r="AO970" s="111"/>
      <c r="AP970" s="111"/>
      <c r="AQ970" s="111"/>
      <c r="AR970" s="111"/>
      <c r="AS970" s="111"/>
      <c r="AT970" s="111"/>
      <c r="AU970" s="111"/>
      <c r="AV970" s="111"/>
      <c r="AW970" s="111"/>
      <c r="AX970" s="111"/>
      <c r="AY970" s="111"/>
      <c r="AZ970" s="111"/>
      <c r="BA970" s="111"/>
      <c r="BB970" s="111"/>
      <c r="BC970" s="111"/>
      <c r="BD970" s="111"/>
      <c r="BE970" s="111"/>
      <c r="BF970" s="111"/>
      <c r="BG970" s="111"/>
      <c r="BH970" s="111"/>
      <c r="BI970" s="111"/>
      <c r="BJ970" s="111"/>
      <c r="BK970" s="111"/>
      <c r="BL970" s="111"/>
      <c r="BM970" s="111"/>
      <c r="BN970" s="111"/>
      <c r="BO970" s="111"/>
      <c r="BP970" s="111"/>
      <c r="BQ970" s="111"/>
      <c r="BR970" s="111"/>
      <c r="BS970" s="111"/>
      <c r="BT970" s="111"/>
      <c r="BU970" s="111"/>
      <c r="BV970" s="111"/>
      <c r="BW970" s="111"/>
      <c r="BX970" s="111"/>
      <c r="BY970" s="111"/>
      <c r="BZ970" s="111"/>
      <c r="CA970" s="111"/>
      <c r="CB970" s="111"/>
      <c r="CC970" s="111"/>
      <c r="CD970" s="111"/>
      <c r="CE970" s="111"/>
      <c r="CF970" s="111"/>
    </row>
    <row r="971" spans="1:84" s="43" customFormat="1" x14ac:dyDescent="0.2">
      <c r="A971" s="1"/>
      <c r="B971" s="1"/>
      <c r="C971" s="1"/>
      <c r="D971" s="1"/>
      <c r="E971" s="27"/>
      <c r="F971" s="84"/>
      <c r="G971" s="80"/>
      <c r="H971" s="84"/>
      <c r="I971" s="28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  <c r="AE971" s="111"/>
      <c r="AF971" s="111"/>
      <c r="AG971" s="111"/>
      <c r="AH971" s="111"/>
      <c r="AI971" s="111"/>
      <c r="AJ971" s="111"/>
      <c r="AK971" s="111"/>
      <c r="AL971" s="111"/>
      <c r="AM971" s="111"/>
      <c r="AN971" s="111"/>
      <c r="AO971" s="111"/>
      <c r="AP971" s="111"/>
      <c r="AQ971" s="111"/>
      <c r="AR971" s="111"/>
      <c r="AS971" s="111"/>
      <c r="AT971" s="111"/>
      <c r="AU971" s="111"/>
      <c r="AV971" s="111"/>
      <c r="AW971" s="111"/>
      <c r="AX971" s="111"/>
      <c r="AY971" s="111"/>
      <c r="AZ971" s="111"/>
      <c r="BA971" s="111"/>
      <c r="BB971" s="111"/>
      <c r="BC971" s="111"/>
      <c r="BD971" s="111"/>
      <c r="BE971" s="111"/>
      <c r="BF971" s="111"/>
      <c r="BG971" s="111"/>
      <c r="BH971" s="111"/>
      <c r="BI971" s="111"/>
      <c r="BJ971" s="111"/>
      <c r="BK971" s="111"/>
      <c r="BL971" s="111"/>
      <c r="BM971" s="111"/>
      <c r="BN971" s="111"/>
      <c r="BO971" s="111"/>
      <c r="BP971" s="111"/>
      <c r="BQ971" s="111"/>
      <c r="BR971" s="111"/>
      <c r="BS971" s="111"/>
      <c r="BT971" s="111"/>
      <c r="BU971" s="111"/>
      <c r="BV971" s="111"/>
      <c r="BW971" s="111"/>
      <c r="BX971" s="111"/>
      <c r="BY971" s="111"/>
      <c r="BZ971" s="111"/>
      <c r="CA971" s="111"/>
      <c r="CB971" s="111"/>
      <c r="CC971" s="111"/>
      <c r="CD971" s="111"/>
      <c r="CE971" s="111"/>
      <c r="CF971" s="111"/>
    </row>
    <row r="972" spans="1:84" s="43" customFormat="1" x14ac:dyDescent="0.2">
      <c r="A972" s="1"/>
      <c r="B972" s="1"/>
      <c r="C972" s="1"/>
      <c r="D972" s="1"/>
      <c r="E972" s="27"/>
      <c r="F972" s="84"/>
      <c r="G972" s="80"/>
      <c r="H972" s="84"/>
      <c r="I972" s="28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  <c r="AE972" s="111"/>
      <c r="AF972" s="111"/>
      <c r="AG972" s="111"/>
      <c r="AH972" s="111"/>
      <c r="AI972" s="111"/>
      <c r="AJ972" s="111"/>
      <c r="AK972" s="111"/>
      <c r="AL972" s="111"/>
      <c r="AM972" s="111"/>
      <c r="AN972" s="111"/>
      <c r="AO972" s="111"/>
      <c r="AP972" s="111"/>
      <c r="AQ972" s="111"/>
      <c r="AR972" s="111"/>
      <c r="AS972" s="111"/>
      <c r="AT972" s="111"/>
      <c r="AU972" s="111"/>
      <c r="AV972" s="111"/>
      <c r="AW972" s="111"/>
      <c r="AX972" s="111"/>
      <c r="AY972" s="111"/>
      <c r="AZ972" s="111"/>
      <c r="BA972" s="111"/>
      <c r="BB972" s="111"/>
      <c r="BC972" s="111"/>
      <c r="BD972" s="111"/>
      <c r="BE972" s="111"/>
      <c r="BF972" s="111"/>
      <c r="BG972" s="111"/>
      <c r="BH972" s="111"/>
      <c r="BI972" s="111"/>
      <c r="BJ972" s="111"/>
      <c r="BK972" s="111"/>
      <c r="BL972" s="111"/>
      <c r="BM972" s="111"/>
      <c r="BN972" s="111"/>
      <c r="BO972" s="111"/>
      <c r="BP972" s="111"/>
      <c r="BQ972" s="111"/>
      <c r="BR972" s="111"/>
      <c r="BS972" s="111"/>
      <c r="BT972" s="111"/>
      <c r="BU972" s="111"/>
      <c r="BV972" s="111"/>
      <c r="BW972" s="111"/>
      <c r="BX972" s="111"/>
      <c r="BY972" s="111"/>
      <c r="BZ972" s="111"/>
      <c r="CA972" s="111"/>
      <c r="CB972" s="111"/>
      <c r="CC972" s="111"/>
      <c r="CD972" s="111"/>
      <c r="CE972" s="111"/>
      <c r="CF972" s="111"/>
    </row>
    <row r="973" spans="1:84" s="43" customFormat="1" x14ac:dyDescent="0.2">
      <c r="A973" s="1"/>
      <c r="B973" s="1"/>
      <c r="C973" s="1"/>
      <c r="D973" s="1"/>
      <c r="E973" s="27"/>
      <c r="F973" s="84"/>
      <c r="G973" s="80"/>
      <c r="H973" s="84"/>
      <c r="I973" s="28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  <c r="AE973" s="111"/>
      <c r="AF973" s="111"/>
      <c r="AG973" s="111"/>
      <c r="AH973" s="111"/>
      <c r="AI973" s="111"/>
      <c r="AJ973" s="111"/>
      <c r="AK973" s="111"/>
      <c r="AL973" s="111"/>
      <c r="AM973" s="111"/>
      <c r="AN973" s="111"/>
      <c r="AO973" s="111"/>
      <c r="AP973" s="111"/>
      <c r="AQ973" s="111"/>
      <c r="AR973" s="111"/>
      <c r="AS973" s="111"/>
      <c r="AT973" s="111"/>
      <c r="AU973" s="111"/>
      <c r="AV973" s="111"/>
      <c r="AW973" s="111"/>
      <c r="AX973" s="111"/>
      <c r="AY973" s="111"/>
      <c r="AZ973" s="111"/>
      <c r="BA973" s="111"/>
      <c r="BB973" s="111"/>
      <c r="BC973" s="111"/>
      <c r="BD973" s="111"/>
      <c r="BE973" s="111"/>
      <c r="BF973" s="111"/>
      <c r="BG973" s="111"/>
      <c r="BH973" s="111"/>
      <c r="BI973" s="111"/>
      <c r="BJ973" s="111"/>
      <c r="BK973" s="111"/>
      <c r="BL973" s="111"/>
      <c r="BM973" s="111"/>
      <c r="BN973" s="111"/>
      <c r="BO973" s="111"/>
      <c r="BP973" s="111"/>
      <c r="BQ973" s="111"/>
      <c r="BR973" s="111"/>
      <c r="BS973" s="111"/>
      <c r="BT973" s="111"/>
      <c r="BU973" s="111"/>
      <c r="BV973" s="111"/>
      <c r="BW973" s="111"/>
      <c r="BX973" s="111"/>
      <c r="BY973" s="111"/>
      <c r="BZ973" s="111"/>
      <c r="CA973" s="111"/>
      <c r="CB973" s="111"/>
      <c r="CC973" s="111"/>
      <c r="CD973" s="111"/>
      <c r="CE973" s="111"/>
      <c r="CF973" s="111"/>
    </row>
    <row r="974" spans="1:84" s="43" customFormat="1" x14ac:dyDescent="0.2">
      <c r="A974" s="1"/>
      <c r="B974" s="1"/>
      <c r="C974" s="1"/>
      <c r="D974" s="1"/>
      <c r="E974" s="27"/>
      <c r="F974" s="84"/>
      <c r="G974" s="80"/>
      <c r="H974" s="84"/>
      <c r="I974" s="28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  <c r="AE974" s="111"/>
      <c r="AF974" s="111"/>
      <c r="AG974" s="111"/>
      <c r="AH974" s="111"/>
      <c r="AI974" s="111"/>
      <c r="AJ974" s="111"/>
      <c r="AK974" s="111"/>
      <c r="AL974" s="111"/>
      <c r="AM974" s="111"/>
      <c r="AN974" s="111"/>
      <c r="AO974" s="111"/>
      <c r="AP974" s="111"/>
      <c r="AQ974" s="111"/>
      <c r="AR974" s="111"/>
      <c r="AS974" s="111"/>
      <c r="AT974" s="111"/>
      <c r="AU974" s="111"/>
      <c r="AV974" s="111"/>
      <c r="AW974" s="111"/>
      <c r="AX974" s="111"/>
      <c r="AY974" s="111"/>
      <c r="AZ974" s="111"/>
      <c r="BA974" s="111"/>
      <c r="BB974" s="111"/>
      <c r="BC974" s="111"/>
      <c r="BD974" s="111"/>
      <c r="BE974" s="111"/>
      <c r="BF974" s="111"/>
      <c r="BG974" s="111"/>
      <c r="BH974" s="111"/>
      <c r="BI974" s="111"/>
      <c r="BJ974" s="111"/>
      <c r="BK974" s="111"/>
      <c r="BL974" s="111"/>
      <c r="BM974" s="111"/>
      <c r="BN974" s="111"/>
      <c r="BO974" s="111"/>
      <c r="BP974" s="111"/>
      <c r="BQ974" s="111"/>
      <c r="BR974" s="111"/>
      <c r="BS974" s="111"/>
      <c r="BT974" s="111"/>
      <c r="BU974" s="111"/>
      <c r="BV974" s="111"/>
      <c r="BW974" s="111"/>
      <c r="BX974" s="111"/>
      <c r="BY974" s="111"/>
      <c r="BZ974" s="111"/>
      <c r="CA974" s="111"/>
      <c r="CB974" s="111"/>
      <c r="CC974" s="111"/>
      <c r="CD974" s="111"/>
      <c r="CE974" s="111"/>
      <c r="CF974" s="111"/>
    </row>
    <row r="975" spans="1:84" s="43" customFormat="1" x14ac:dyDescent="0.2">
      <c r="A975" s="1"/>
      <c r="B975" s="1"/>
      <c r="C975" s="1"/>
      <c r="D975" s="1"/>
      <c r="E975" s="27"/>
      <c r="F975" s="84"/>
      <c r="G975" s="80"/>
      <c r="H975" s="84"/>
      <c r="I975" s="28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  <c r="AE975" s="111"/>
      <c r="AF975" s="111"/>
      <c r="AG975" s="111"/>
      <c r="AH975" s="111"/>
      <c r="AI975" s="111"/>
      <c r="AJ975" s="111"/>
      <c r="AK975" s="111"/>
      <c r="AL975" s="111"/>
      <c r="AM975" s="111"/>
      <c r="AN975" s="111"/>
      <c r="AO975" s="111"/>
      <c r="AP975" s="111"/>
      <c r="AQ975" s="111"/>
      <c r="AR975" s="111"/>
      <c r="AS975" s="111"/>
      <c r="AT975" s="111"/>
      <c r="AU975" s="111"/>
      <c r="AV975" s="111"/>
      <c r="AW975" s="111"/>
      <c r="AX975" s="111"/>
      <c r="AY975" s="111"/>
      <c r="AZ975" s="111"/>
      <c r="BA975" s="111"/>
      <c r="BB975" s="111"/>
      <c r="BC975" s="111"/>
      <c r="BD975" s="111"/>
      <c r="BE975" s="111"/>
      <c r="BF975" s="111"/>
      <c r="BG975" s="111"/>
      <c r="BH975" s="111"/>
      <c r="BI975" s="111"/>
      <c r="BJ975" s="111"/>
      <c r="BK975" s="111"/>
      <c r="BL975" s="111"/>
      <c r="BM975" s="111"/>
      <c r="BN975" s="111"/>
      <c r="BO975" s="111"/>
      <c r="BP975" s="111"/>
      <c r="BQ975" s="111"/>
      <c r="BR975" s="111"/>
      <c r="BS975" s="111"/>
      <c r="BT975" s="111"/>
      <c r="BU975" s="111"/>
      <c r="BV975" s="111"/>
      <c r="BW975" s="111"/>
      <c r="BX975" s="111"/>
      <c r="BY975" s="111"/>
      <c r="BZ975" s="111"/>
      <c r="CA975" s="111"/>
      <c r="CB975" s="111"/>
      <c r="CC975" s="111"/>
      <c r="CD975" s="111"/>
      <c r="CE975" s="111"/>
      <c r="CF975" s="111"/>
    </row>
    <row r="976" spans="1:84" s="43" customFormat="1" x14ac:dyDescent="0.2">
      <c r="A976" s="1"/>
      <c r="B976" s="1"/>
      <c r="C976" s="1"/>
      <c r="D976" s="1"/>
      <c r="E976" s="27"/>
      <c r="F976" s="84"/>
      <c r="G976" s="80"/>
      <c r="H976" s="84"/>
      <c r="I976" s="28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  <c r="AE976" s="111"/>
      <c r="AF976" s="111"/>
      <c r="AG976" s="111"/>
      <c r="AH976" s="111"/>
      <c r="AI976" s="111"/>
      <c r="AJ976" s="111"/>
      <c r="AK976" s="111"/>
      <c r="AL976" s="111"/>
      <c r="AM976" s="111"/>
      <c r="AN976" s="111"/>
      <c r="AO976" s="111"/>
      <c r="AP976" s="111"/>
      <c r="AQ976" s="111"/>
      <c r="AR976" s="111"/>
      <c r="AS976" s="111"/>
      <c r="AT976" s="111"/>
      <c r="AU976" s="111"/>
      <c r="AV976" s="111"/>
      <c r="AW976" s="111"/>
      <c r="AX976" s="111"/>
      <c r="AY976" s="111"/>
      <c r="AZ976" s="111"/>
      <c r="BA976" s="111"/>
      <c r="BB976" s="111"/>
      <c r="BC976" s="111"/>
      <c r="BD976" s="111"/>
      <c r="BE976" s="111"/>
      <c r="BF976" s="111"/>
      <c r="BG976" s="111"/>
      <c r="BH976" s="111"/>
      <c r="BI976" s="111"/>
      <c r="BJ976" s="111"/>
      <c r="BK976" s="111"/>
      <c r="BL976" s="111"/>
      <c r="BM976" s="111"/>
      <c r="BN976" s="111"/>
      <c r="BO976" s="111"/>
      <c r="BP976" s="111"/>
      <c r="BQ976" s="111"/>
      <c r="BR976" s="111"/>
      <c r="BS976" s="111"/>
      <c r="BT976" s="111"/>
      <c r="BU976" s="111"/>
      <c r="BV976" s="111"/>
      <c r="BW976" s="111"/>
      <c r="BX976" s="111"/>
      <c r="BY976" s="111"/>
      <c r="BZ976" s="111"/>
      <c r="CA976" s="111"/>
      <c r="CB976" s="111"/>
      <c r="CC976" s="111"/>
      <c r="CD976" s="111"/>
      <c r="CE976" s="111"/>
      <c r="CF976" s="111"/>
    </row>
    <row r="977" spans="1:84" s="43" customFormat="1" x14ac:dyDescent="0.2">
      <c r="A977" s="1"/>
      <c r="B977" s="1"/>
      <c r="C977" s="1"/>
      <c r="D977" s="1"/>
      <c r="E977" s="27"/>
      <c r="F977" s="84"/>
      <c r="G977" s="80"/>
      <c r="H977" s="84"/>
      <c r="I977" s="28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  <c r="AE977" s="111"/>
      <c r="AF977" s="111"/>
      <c r="AG977" s="111"/>
      <c r="AH977" s="111"/>
      <c r="AI977" s="111"/>
      <c r="AJ977" s="111"/>
      <c r="AK977" s="111"/>
      <c r="AL977" s="111"/>
      <c r="AM977" s="111"/>
      <c r="AN977" s="111"/>
      <c r="AO977" s="111"/>
      <c r="AP977" s="111"/>
      <c r="AQ977" s="111"/>
      <c r="AR977" s="111"/>
      <c r="AS977" s="111"/>
      <c r="AT977" s="111"/>
      <c r="AU977" s="111"/>
      <c r="AV977" s="111"/>
      <c r="AW977" s="111"/>
      <c r="AX977" s="111"/>
      <c r="AY977" s="111"/>
      <c r="AZ977" s="111"/>
      <c r="BA977" s="111"/>
      <c r="BB977" s="111"/>
      <c r="BC977" s="111"/>
      <c r="BD977" s="111"/>
      <c r="BE977" s="111"/>
      <c r="BF977" s="111"/>
      <c r="BG977" s="111"/>
      <c r="BH977" s="111"/>
      <c r="BI977" s="111"/>
      <c r="BJ977" s="111"/>
      <c r="BK977" s="111"/>
      <c r="BL977" s="111"/>
      <c r="BM977" s="111"/>
      <c r="BN977" s="111"/>
      <c r="BO977" s="111"/>
      <c r="BP977" s="111"/>
      <c r="BQ977" s="111"/>
      <c r="BR977" s="111"/>
      <c r="BS977" s="111"/>
      <c r="BT977" s="111"/>
      <c r="BU977" s="111"/>
      <c r="BV977" s="111"/>
      <c r="BW977" s="111"/>
      <c r="BX977" s="111"/>
      <c r="BY977" s="111"/>
      <c r="BZ977" s="111"/>
      <c r="CA977" s="111"/>
      <c r="CB977" s="111"/>
      <c r="CC977" s="111"/>
      <c r="CD977" s="111"/>
      <c r="CE977" s="111"/>
      <c r="CF977" s="111"/>
    </row>
    <row r="978" spans="1:84" s="43" customFormat="1" x14ac:dyDescent="0.2">
      <c r="A978" s="1"/>
      <c r="B978" s="1"/>
      <c r="C978" s="1"/>
      <c r="D978" s="1"/>
      <c r="E978" s="27"/>
      <c r="F978" s="84"/>
      <c r="G978" s="80"/>
      <c r="H978" s="84"/>
      <c r="I978" s="28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  <c r="AE978" s="111"/>
      <c r="AF978" s="111"/>
      <c r="AG978" s="111"/>
      <c r="AH978" s="111"/>
      <c r="AI978" s="111"/>
      <c r="AJ978" s="111"/>
      <c r="AK978" s="111"/>
      <c r="AL978" s="111"/>
      <c r="AM978" s="111"/>
      <c r="AN978" s="111"/>
      <c r="AO978" s="111"/>
      <c r="AP978" s="111"/>
      <c r="AQ978" s="111"/>
      <c r="AR978" s="111"/>
      <c r="AS978" s="111"/>
      <c r="AT978" s="111"/>
      <c r="AU978" s="111"/>
      <c r="AV978" s="111"/>
      <c r="AW978" s="111"/>
      <c r="AX978" s="111"/>
      <c r="AY978" s="111"/>
      <c r="AZ978" s="111"/>
      <c r="BA978" s="111"/>
      <c r="BB978" s="111"/>
      <c r="BC978" s="111"/>
      <c r="BD978" s="111"/>
      <c r="BE978" s="111"/>
      <c r="BF978" s="111"/>
      <c r="BG978" s="111"/>
      <c r="BH978" s="111"/>
      <c r="BI978" s="111"/>
      <c r="BJ978" s="111"/>
      <c r="BK978" s="111"/>
      <c r="BL978" s="111"/>
      <c r="BM978" s="111"/>
      <c r="BN978" s="111"/>
      <c r="BO978" s="111"/>
      <c r="BP978" s="111"/>
      <c r="BQ978" s="111"/>
      <c r="BR978" s="111"/>
      <c r="BS978" s="111"/>
      <c r="BT978" s="111"/>
      <c r="BU978" s="111"/>
      <c r="BV978" s="111"/>
      <c r="BW978" s="111"/>
      <c r="BX978" s="111"/>
      <c r="BY978" s="111"/>
      <c r="BZ978" s="111"/>
      <c r="CA978" s="111"/>
      <c r="CB978" s="111"/>
      <c r="CC978" s="111"/>
      <c r="CD978" s="111"/>
      <c r="CE978" s="111"/>
      <c r="CF978" s="111"/>
    </row>
    <row r="979" spans="1:84" s="43" customFormat="1" x14ac:dyDescent="0.2">
      <c r="A979" s="1"/>
      <c r="B979" s="1"/>
      <c r="C979" s="1"/>
      <c r="D979" s="1"/>
      <c r="E979" s="27"/>
      <c r="F979" s="84"/>
      <c r="G979" s="80"/>
      <c r="H979" s="84"/>
      <c r="I979" s="28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  <c r="AE979" s="111"/>
      <c r="AF979" s="111"/>
      <c r="AG979" s="111"/>
      <c r="AH979" s="111"/>
      <c r="AI979" s="111"/>
      <c r="AJ979" s="111"/>
      <c r="AK979" s="111"/>
      <c r="AL979" s="111"/>
      <c r="AM979" s="111"/>
      <c r="AN979" s="111"/>
      <c r="AO979" s="111"/>
      <c r="AP979" s="111"/>
      <c r="AQ979" s="111"/>
      <c r="AR979" s="111"/>
      <c r="AS979" s="111"/>
      <c r="AT979" s="111"/>
      <c r="AU979" s="111"/>
      <c r="AV979" s="111"/>
      <c r="AW979" s="111"/>
      <c r="AX979" s="111"/>
      <c r="AY979" s="111"/>
      <c r="AZ979" s="111"/>
      <c r="BA979" s="111"/>
      <c r="BB979" s="111"/>
      <c r="BC979" s="111"/>
      <c r="BD979" s="111"/>
      <c r="BE979" s="111"/>
      <c r="BF979" s="111"/>
      <c r="BG979" s="111"/>
      <c r="BH979" s="111"/>
      <c r="BI979" s="111"/>
      <c r="BJ979" s="111"/>
      <c r="BK979" s="111"/>
      <c r="BL979" s="111"/>
      <c r="BM979" s="111"/>
      <c r="BN979" s="111"/>
      <c r="BO979" s="111"/>
      <c r="BP979" s="111"/>
      <c r="BQ979" s="111"/>
      <c r="BR979" s="111"/>
      <c r="BS979" s="111"/>
      <c r="BT979" s="111"/>
      <c r="BU979" s="111"/>
      <c r="BV979" s="111"/>
      <c r="BW979" s="111"/>
      <c r="BX979" s="111"/>
      <c r="BY979" s="111"/>
      <c r="BZ979" s="111"/>
      <c r="CA979" s="111"/>
      <c r="CB979" s="111"/>
      <c r="CC979" s="111"/>
      <c r="CD979" s="111"/>
      <c r="CE979" s="111"/>
      <c r="CF979" s="111"/>
    </row>
    <row r="980" spans="1:84" s="43" customFormat="1" x14ac:dyDescent="0.2">
      <c r="A980" s="1"/>
      <c r="B980" s="1"/>
      <c r="C980" s="1"/>
      <c r="D980" s="1"/>
      <c r="E980" s="27"/>
      <c r="F980" s="84"/>
      <c r="G980" s="80"/>
      <c r="H980" s="84"/>
      <c r="I980" s="28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  <c r="AE980" s="111"/>
      <c r="AF980" s="111"/>
      <c r="AG980" s="111"/>
      <c r="AH980" s="111"/>
      <c r="AI980" s="111"/>
      <c r="AJ980" s="111"/>
      <c r="AK980" s="111"/>
      <c r="AL980" s="111"/>
      <c r="AM980" s="111"/>
      <c r="AN980" s="111"/>
      <c r="AO980" s="111"/>
      <c r="AP980" s="111"/>
      <c r="AQ980" s="111"/>
      <c r="AR980" s="111"/>
      <c r="AS980" s="111"/>
      <c r="AT980" s="111"/>
      <c r="AU980" s="111"/>
      <c r="AV980" s="111"/>
      <c r="AW980" s="111"/>
      <c r="AX980" s="111"/>
      <c r="AY980" s="111"/>
      <c r="AZ980" s="111"/>
      <c r="BA980" s="111"/>
      <c r="BB980" s="111"/>
      <c r="BC980" s="111"/>
      <c r="BD980" s="111"/>
      <c r="BE980" s="111"/>
      <c r="BF980" s="111"/>
      <c r="BG980" s="111"/>
      <c r="BH980" s="111"/>
      <c r="BI980" s="111"/>
      <c r="BJ980" s="111"/>
      <c r="BK980" s="111"/>
      <c r="BL980" s="111"/>
      <c r="BM980" s="111"/>
      <c r="BN980" s="111"/>
      <c r="BO980" s="111"/>
      <c r="BP980" s="111"/>
      <c r="BQ980" s="111"/>
      <c r="BR980" s="111"/>
      <c r="BS980" s="111"/>
      <c r="BT980" s="111"/>
      <c r="BU980" s="111"/>
      <c r="BV980" s="111"/>
      <c r="BW980" s="111"/>
      <c r="BX980" s="111"/>
      <c r="BY980" s="111"/>
      <c r="BZ980" s="111"/>
      <c r="CA980" s="111"/>
      <c r="CB980" s="111"/>
      <c r="CC980" s="111"/>
      <c r="CD980" s="111"/>
      <c r="CE980" s="111"/>
      <c r="CF980" s="111"/>
    </row>
    <row r="981" spans="1:84" s="43" customFormat="1" x14ac:dyDescent="0.2">
      <c r="A981" s="1"/>
      <c r="B981" s="1"/>
      <c r="C981" s="1"/>
      <c r="D981" s="1"/>
      <c r="E981" s="27"/>
      <c r="F981" s="84"/>
      <c r="G981" s="80"/>
      <c r="H981" s="84"/>
      <c r="I981" s="28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  <c r="AE981" s="111"/>
      <c r="AF981" s="111"/>
      <c r="AG981" s="111"/>
      <c r="AH981" s="111"/>
      <c r="AI981" s="111"/>
      <c r="AJ981" s="111"/>
      <c r="AK981" s="111"/>
      <c r="AL981" s="111"/>
      <c r="AM981" s="111"/>
      <c r="AN981" s="111"/>
      <c r="AO981" s="111"/>
      <c r="AP981" s="111"/>
      <c r="AQ981" s="111"/>
      <c r="AR981" s="111"/>
      <c r="AS981" s="111"/>
      <c r="AT981" s="111"/>
      <c r="AU981" s="111"/>
      <c r="AV981" s="111"/>
      <c r="AW981" s="111"/>
      <c r="AX981" s="111"/>
      <c r="AY981" s="111"/>
      <c r="AZ981" s="111"/>
      <c r="BA981" s="111"/>
      <c r="BB981" s="111"/>
      <c r="BC981" s="111"/>
      <c r="BD981" s="111"/>
      <c r="BE981" s="111"/>
      <c r="BF981" s="111"/>
      <c r="BG981" s="111"/>
      <c r="BH981" s="111"/>
      <c r="BI981" s="111"/>
      <c r="BJ981" s="111"/>
      <c r="BK981" s="111"/>
      <c r="BL981" s="111"/>
      <c r="BM981" s="111"/>
      <c r="BN981" s="111"/>
      <c r="BO981" s="111"/>
      <c r="BP981" s="111"/>
      <c r="BQ981" s="111"/>
      <c r="BR981" s="111"/>
      <c r="BS981" s="111"/>
      <c r="BT981" s="111"/>
      <c r="BU981" s="111"/>
      <c r="BV981" s="111"/>
      <c r="BW981" s="111"/>
      <c r="BX981" s="111"/>
      <c r="BY981" s="111"/>
      <c r="BZ981" s="111"/>
      <c r="CA981" s="111"/>
      <c r="CB981" s="111"/>
      <c r="CC981" s="111"/>
      <c r="CD981" s="111"/>
      <c r="CE981" s="111"/>
      <c r="CF981" s="111"/>
    </row>
    <row r="982" spans="1:84" s="43" customFormat="1" x14ac:dyDescent="0.2">
      <c r="A982" s="1"/>
      <c r="B982" s="1"/>
      <c r="C982" s="1"/>
      <c r="D982" s="1"/>
      <c r="E982" s="27"/>
      <c r="F982" s="84"/>
      <c r="G982" s="80"/>
      <c r="H982" s="84"/>
      <c r="I982" s="28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  <c r="AE982" s="111"/>
      <c r="AF982" s="111"/>
      <c r="AG982" s="111"/>
      <c r="AH982" s="111"/>
      <c r="AI982" s="111"/>
      <c r="AJ982" s="111"/>
      <c r="AK982" s="111"/>
      <c r="AL982" s="111"/>
      <c r="AM982" s="111"/>
      <c r="AN982" s="111"/>
      <c r="AO982" s="111"/>
      <c r="AP982" s="111"/>
      <c r="AQ982" s="111"/>
      <c r="AR982" s="111"/>
      <c r="AS982" s="111"/>
      <c r="AT982" s="111"/>
      <c r="AU982" s="111"/>
      <c r="AV982" s="111"/>
      <c r="AW982" s="111"/>
      <c r="AX982" s="111"/>
      <c r="AY982" s="111"/>
      <c r="AZ982" s="111"/>
      <c r="BA982" s="111"/>
      <c r="BB982" s="111"/>
      <c r="BC982" s="111"/>
      <c r="BD982" s="111"/>
      <c r="BE982" s="111"/>
      <c r="BF982" s="111"/>
      <c r="BG982" s="111"/>
      <c r="BH982" s="111"/>
      <c r="BI982" s="111"/>
      <c r="BJ982" s="111"/>
      <c r="BK982" s="111"/>
      <c r="BL982" s="111"/>
      <c r="BM982" s="111"/>
      <c r="BN982" s="111"/>
      <c r="BO982" s="111"/>
      <c r="BP982" s="111"/>
      <c r="BQ982" s="111"/>
      <c r="BR982" s="111"/>
      <c r="BS982" s="111"/>
      <c r="BT982" s="111"/>
      <c r="BU982" s="111"/>
      <c r="BV982" s="111"/>
      <c r="BW982" s="111"/>
      <c r="BX982" s="111"/>
      <c r="BY982" s="111"/>
      <c r="BZ982" s="111"/>
      <c r="CA982" s="111"/>
      <c r="CB982" s="111"/>
      <c r="CC982" s="111"/>
      <c r="CD982" s="111"/>
      <c r="CE982" s="111"/>
      <c r="CF982" s="111"/>
    </row>
    <row r="983" spans="1:84" s="43" customFormat="1" x14ac:dyDescent="0.2">
      <c r="A983" s="1"/>
      <c r="B983" s="1"/>
      <c r="C983" s="1"/>
      <c r="D983" s="1"/>
      <c r="E983" s="27"/>
      <c r="F983" s="84"/>
      <c r="G983" s="80"/>
      <c r="H983" s="84"/>
      <c r="I983" s="28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  <c r="AE983" s="111"/>
      <c r="AF983" s="111"/>
      <c r="AG983" s="111"/>
      <c r="AH983" s="111"/>
      <c r="AI983" s="111"/>
      <c r="AJ983" s="111"/>
      <c r="AK983" s="111"/>
      <c r="AL983" s="111"/>
      <c r="AM983" s="111"/>
      <c r="AN983" s="111"/>
      <c r="AO983" s="111"/>
      <c r="AP983" s="111"/>
      <c r="AQ983" s="111"/>
      <c r="AR983" s="111"/>
      <c r="AS983" s="111"/>
      <c r="AT983" s="111"/>
      <c r="AU983" s="111"/>
      <c r="AV983" s="111"/>
      <c r="AW983" s="111"/>
      <c r="AX983" s="111"/>
      <c r="AY983" s="111"/>
      <c r="AZ983" s="111"/>
      <c r="BA983" s="111"/>
      <c r="BB983" s="111"/>
      <c r="BC983" s="111"/>
      <c r="BD983" s="111"/>
      <c r="BE983" s="111"/>
      <c r="BF983" s="111"/>
      <c r="BG983" s="111"/>
      <c r="BH983" s="111"/>
      <c r="BI983" s="111"/>
      <c r="BJ983" s="111"/>
      <c r="BK983" s="111"/>
      <c r="BL983" s="111"/>
      <c r="BM983" s="111"/>
      <c r="BN983" s="111"/>
      <c r="BO983" s="111"/>
      <c r="BP983" s="111"/>
      <c r="BQ983" s="111"/>
      <c r="BR983" s="111"/>
      <c r="BS983" s="111"/>
      <c r="BT983" s="111"/>
      <c r="BU983" s="111"/>
      <c r="BV983" s="111"/>
      <c r="BW983" s="111"/>
      <c r="BX983" s="111"/>
      <c r="BY983" s="111"/>
      <c r="BZ983" s="111"/>
      <c r="CA983" s="111"/>
      <c r="CB983" s="111"/>
      <c r="CC983" s="111"/>
      <c r="CD983" s="111"/>
      <c r="CE983" s="111"/>
      <c r="CF983" s="111"/>
    </row>
    <row r="984" spans="1:84" s="43" customFormat="1" x14ac:dyDescent="0.2">
      <c r="A984" s="1"/>
      <c r="B984" s="1"/>
      <c r="C984" s="1"/>
      <c r="D984" s="1"/>
      <c r="E984" s="27"/>
      <c r="F984" s="84"/>
      <c r="G984" s="80"/>
      <c r="H984" s="84"/>
      <c r="I984" s="28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  <c r="AE984" s="111"/>
      <c r="AF984" s="111"/>
      <c r="AG984" s="111"/>
      <c r="AH984" s="111"/>
      <c r="AI984" s="111"/>
      <c r="AJ984" s="111"/>
      <c r="AK984" s="111"/>
      <c r="AL984" s="111"/>
      <c r="AM984" s="111"/>
      <c r="AN984" s="111"/>
      <c r="AO984" s="111"/>
      <c r="AP984" s="111"/>
      <c r="AQ984" s="111"/>
      <c r="AR984" s="111"/>
      <c r="AS984" s="111"/>
      <c r="AT984" s="111"/>
      <c r="AU984" s="111"/>
      <c r="AV984" s="111"/>
      <c r="AW984" s="111"/>
      <c r="AX984" s="111"/>
      <c r="AY984" s="111"/>
      <c r="AZ984" s="111"/>
      <c r="BA984" s="111"/>
      <c r="BB984" s="111"/>
      <c r="BC984" s="111"/>
      <c r="BD984" s="111"/>
      <c r="BE984" s="111"/>
      <c r="BF984" s="111"/>
      <c r="BG984" s="111"/>
      <c r="BH984" s="111"/>
      <c r="BI984" s="111"/>
      <c r="BJ984" s="111"/>
      <c r="BK984" s="111"/>
      <c r="BL984" s="111"/>
      <c r="BM984" s="111"/>
      <c r="BN984" s="111"/>
      <c r="BO984" s="111"/>
      <c r="BP984" s="111"/>
      <c r="BQ984" s="111"/>
      <c r="BR984" s="111"/>
      <c r="BS984" s="111"/>
      <c r="BT984" s="111"/>
      <c r="BU984" s="111"/>
      <c r="BV984" s="111"/>
      <c r="BW984" s="111"/>
      <c r="BX984" s="111"/>
      <c r="BY984" s="111"/>
      <c r="BZ984" s="111"/>
      <c r="CA984" s="111"/>
      <c r="CB984" s="111"/>
      <c r="CC984" s="111"/>
      <c r="CD984" s="111"/>
      <c r="CE984" s="111"/>
      <c r="CF984" s="111"/>
    </row>
    <row r="985" spans="1:84" s="43" customFormat="1" x14ac:dyDescent="0.2">
      <c r="A985" s="1"/>
      <c r="B985" s="1"/>
      <c r="C985" s="1"/>
      <c r="D985" s="1"/>
      <c r="E985" s="27"/>
      <c r="F985" s="84"/>
      <c r="G985" s="80"/>
      <c r="H985" s="84"/>
      <c r="I985" s="28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  <c r="AE985" s="111"/>
      <c r="AF985" s="111"/>
      <c r="AG985" s="111"/>
      <c r="AH985" s="111"/>
      <c r="AI985" s="111"/>
      <c r="AJ985" s="111"/>
      <c r="AK985" s="111"/>
      <c r="AL985" s="111"/>
      <c r="AM985" s="111"/>
      <c r="AN985" s="111"/>
      <c r="AO985" s="111"/>
      <c r="AP985" s="111"/>
      <c r="AQ985" s="111"/>
      <c r="AR985" s="111"/>
      <c r="AS985" s="111"/>
      <c r="AT985" s="111"/>
      <c r="AU985" s="111"/>
      <c r="AV985" s="111"/>
      <c r="AW985" s="111"/>
      <c r="AX985" s="111"/>
      <c r="AY985" s="111"/>
      <c r="AZ985" s="111"/>
      <c r="BA985" s="111"/>
      <c r="BB985" s="111"/>
      <c r="BC985" s="111"/>
      <c r="BD985" s="111"/>
      <c r="BE985" s="111"/>
      <c r="BF985" s="111"/>
      <c r="BG985" s="111"/>
      <c r="BH985" s="111"/>
      <c r="BI985" s="111"/>
      <c r="BJ985" s="111"/>
      <c r="BK985" s="111"/>
      <c r="BL985" s="111"/>
      <c r="BM985" s="111"/>
      <c r="BN985" s="111"/>
      <c r="BO985" s="111"/>
      <c r="BP985" s="111"/>
      <c r="BQ985" s="111"/>
      <c r="BR985" s="111"/>
      <c r="BS985" s="111"/>
      <c r="BT985" s="111"/>
      <c r="BU985" s="111"/>
      <c r="BV985" s="111"/>
      <c r="BW985" s="111"/>
      <c r="BX985" s="111"/>
      <c r="BY985" s="111"/>
      <c r="BZ985" s="111"/>
      <c r="CA985" s="111"/>
      <c r="CB985" s="111"/>
      <c r="CC985" s="111"/>
      <c r="CD985" s="111"/>
      <c r="CE985" s="111"/>
      <c r="CF985" s="111"/>
    </row>
    <row r="986" spans="1:84" s="43" customFormat="1" x14ac:dyDescent="0.2">
      <c r="A986" s="1"/>
      <c r="B986" s="1"/>
      <c r="C986" s="1"/>
      <c r="D986" s="1"/>
      <c r="E986" s="27"/>
      <c r="F986" s="84"/>
      <c r="G986" s="80"/>
      <c r="H986" s="84"/>
      <c r="I986" s="28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  <c r="AE986" s="111"/>
      <c r="AF986" s="111"/>
      <c r="AG986" s="111"/>
      <c r="AH986" s="111"/>
      <c r="AI986" s="111"/>
      <c r="AJ986" s="111"/>
      <c r="AK986" s="111"/>
      <c r="AL986" s="111"/>
      <c r="AM986" s="111"/>
      <c r="AN986" s="111"/>
      <c r="AO986" s="111"/>
      <c r="AP986" s="111"/>
      <c r="AQ986" s="111"/>
      <c r="AR986" s="111"/>
      <c r="AS986" s="111"/>
      <c r="AT986" s="111"/>
      <c r="AU986" s="111"/>
      <c r="AV986" s="111"/>
      <c r="AW986" s="111"/>
      <c r="AX986" s="111"/>
      <c r="AY986" s="111"/>
      <c r="AZ986" s="111"/>
      <c r="BA986" s="111"/>
      <c r="BB986" s="111"/>
      <c r="BC986" s="111"/>
      <c r="BD986" s="111"/>
      <c r="BE986" s="111"/>
      <c r="BF986" s="111"/>
      <c r="BG986" s="111"/>
      <c r="BH986" s="111"/>
      <c r="BI986" s="111"/>
      <c r="BJ986" s="111"/>
      <c r="BK986" s="111"/>
      <c r="BL986" s="111"/>
      <c r="BM986" s="111"/>
      <c r="BN986" s="111"/>
      <c r="BO986" s="111"/>
      <c r="BP986" s="111"/>
      <c r="BQ986" s="111"/>
      <c r="BR986" s="111"/>
      <c r="BS986" s="111"/>
      <c r="BT986" s="111"/>
      <c r="BU986" s="111"/>
      <c r="BV986" s="111"/>
      <c r="BW986" s="111"/>
      <c r="BX986" s="111"/>
      <c r="BY986" s="111"/>
      <c r="BZ986" s="111"/>
      <c r="CA986" s="111"/>
      <c r="CB986" s="111"/>
      <c r="CC986" s="111"/>
      <c r="CD986" s="111"/>
      <c r="CE986" s="111"/>
      <c r="CF986" s="111"/>
    </row>
    <row r="987" spans="1:84" s="43" customFormat="1" x14ac:dyDescent="0.2">
      <c r="A987" s="1"/>
      <c r="B987" s="1"/>
      <c r="C987" s="1"/>
      <c r="D987" s="1"/>
      <c r="E987" s="27"/>
      <c r="F987" s="84"/>
      <c r="G987" s="80"/>
      <c r="H987" s="84"/>
      <c r="I987" s="28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  <c r="AE987" s="111"/>
      <c r="AF987" s="111"/>
      <c r="AG987" s="111"/>
      <c r="AH987" s="111"/>
      <c r="AI987" s="111"/>
      <c r="AJ987" s="111"/>
      <c r="AK987" s="111"/>
      <c r="AL987" s="111"/>
      <c r="AM987" s="111"/>
      <c r="AN987" s="111"/>
      <c r="AO987" s="111"/>
      <c r="AP987" s="111"/>
      <c r="AQ987" s="111"/>
      <c r="AR987" s="111"/>
      <c r="AS987" s="111"/>
      <c r="AT987" s="111"/>
      <c r="AU987" s="111"/>
      <c r="AV987" s="111"/>
      <c r="AW987" s="111"/>
      <c r="AX987" s="111"/>
      <c r="AY987" s="111"/>
      <c r="AZ987" s="111"/>
      <c r="BA987" s="111"/>
      <c r="BB987" s="111"/>
      <c r="BC987" s="111"/>
      <c r="BD987" s="111"/>
      <c r="BE987" s="111"/>
      <c r="BF987" s="111"/>
      <c r="BG987" s="111"/>
      <c r="BH987" s="111"/>
      <c r="BI987" s="111"/>
      <c r="BJ987" s="111"/>
      <c r="BK987" s="111"/>
      <c r="BL987" s="111"/>
      <c r="BM987" s="111"/>
      <c r="BN987" s="111"/>
      <c r="BO987" s="111"/>
      <c r="BP987" s="111"/>
      <c r="BQ987" s="111"/>
      <c r="BR987" s="111"/>
      <c r="BS987" s="111"/>
      <c r="BT987" s="111"/>
      <c r="BU987" s="111"/>
      <c r="BV987" s="111"/>
      <c r="BW987" s="111"/>
      <c r="BX987" s="111"/>
      <c r="BY987" s="111"/>
      <c r="BZ987" s="111"/>
      <c r="CA987" s="111"/>
      <c r="CB987" s="111"/>
      <c r="CC987" s="111"/>
      <c r="CD987" s="111"/>
      <c r="CE987" s="111"/>
      <c r="CF987" s="111"/>
    </row>
    <row r="988" spans="1:84" s="43" customFormat="1" x14ac:dyDescent="0.2">
      <c r="A988" s="1"/>
      <c r="B988" s="1"/>
      <c r="C988" s="1"/>
      <c r="D988" s="1"/>
      <c r="E988" s="27"/>
      <c r="F988" s="84"/>
      <c r="G988" s="80"/>
      <c r="H988" s="84"/>
      <c r="I988" s="28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  <c r="AE988" s="111"/>
      <c r="AF988" s="111"/>
      <c r="AG988" s="111"/>
      <c r="AH988" s="111"/>
      <c r="AI988" s="111"/>
      <c r="AJ988" s="111"/>
      <c r="AK988" s="111"/>
      <c r="AL988" s="111"/>
      <c r="AM988" s="111"/>
      <c r="AN988" s="111"/>
      <c r="AO988" s="111"/>
      <c r="AP988" s="111"/>
      <c r="AQ988" s="111"/>
      <c r="AR988" s="111"/>
      <c r="AS988" s="111"/>
      <c r="AT988" s="111"/>
      <c r="AU988" s="111"/>
      <c r="AV988" s="111"/>
      <c r="AW988" s="111"/>
      <c r="AX988" s="111"/>
      <c r="AY988" s="111"/>
      <c r="AZ988" s="111"/>
      <c r="BA988" s="111"/>
      <c r="BB988" s="111"/>
      <c r="BC988" s="111"/>
      <c r="BD988" s="111"/>
      <c r="BE988" s="111"/>
      <c r="BF988" s="111"/>
      <c r="BG988" s="111"/>
      <c r="BH988" s="111"/>
      <c r="BI988" s="111"/>
      <c r="BJ988" s="111"/>
      <c r="BK988" s="111"/>
      <c r="BL988" s="111"/>
      <c r="BM988" s="111"/>
      <c r="BN988" s="111"/>
      <c r="BO988" s="111"/>
      <c r="BP988" s="111"/>
      <c r="BQ988" s="111"/>
      <c r="BR988" s="111"/>
      <c r="BS988" s="111"/>
      <c r="BT988" s="111"/>
      <c r="BU988" s="111"/>
      <c r="BV988" s="111"/>
      <c r="BW988" s="111"/>
      <c r="BX988" s="111"/>
      <c r="BY988" s="111"/>
      <c r="BZ988" s="111"/>
      <c r="CA988" s="111"/>
      <c r="CB988" s="111"/>
      <c r="CC988" s="111"/>
      <c r="CD988" s="111"/>
      <c r="CE988" s="111"/>
      <c r="CF988" s="111"/>
    </row>
    <row r="989" spans="1:84" s="43" customFormat="1" x14ac:dyDescent="0.2">
      <c r="A989" s="1"/>
      <c r="B989" s="1"/>
      <c r="C989" s="1"/>
      <c r="D989" s="1"/>
      <c r="E989" s="27"/>
      <c r="F989" s="84"/>
      <c r="G989" s="80"/>
      <c r="H989" s="84"/>
      <c r="I989" s="28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  <c r="AE989" s="111"/>
      <c r="AF989" s="111"/>
      <c r="AG989" s="111"/>
      <c r="AH989" s="111"/>
      <c r="AI989" s="111"/>
      <c r="AJ989" s="111"/>
      <c r="AK989" s="111"/>
      <c r="AL989" s="111"/>
      <c r="AM989" s="111"/>
      <c r="AN989" s="111"/>
      <c r="AO989" s="111"/>
      <c r="AP989" s="111"/>
      <c r="AQ989" s="111"/>
      <c r="AR989" s="111"/>
      <c r="AS989" s="111"/>
      <c r="AT989" s="111"/>
      <c r="AU989" s="111"/>
      <c r="AV989" s="111"/>
      <c r="AW989" s="111"/>
      <c r="AX989" s="111"/>
      <c r="AY989" s="111"/>
      <c r="AZ989" s="111"/>
      <c r="BA989" s="111"/>
      <c r="BB989" s="111"/>
      <c r="BC989" s="111"/>
      <c r="BD989" s="111"/>
      <c r="BE989" s="111"/>
      <c r="BF989" s="111"/>
      <c r="BG989" s="111"/>
      <c r="BH989" s="111"/>
      <c r="BI989" s="111"/>
      <c r="BJ989" s="111"/>
      <c r="BK989" s="111"/>
      <c r="BL989" s="111"/>
      <c r="BM989" s="111"/>
      <c r="BN989" s="111"/>
      <c r="BO989" s="111"/>
      <c r="BP989" s="111"/>
      <c r="BQ989" s="111"/>
      <c r="BR989" s="111"/>
      <c r="BS989" s="111"/>
      <c r="BT989" s="111"/>
      <c r="BU989" s="111"/>
      <c r="BV989" s="111"/>
      <c r="BW989" s="111"/>
      <c r="BX989" s="111"/>
      <c r="BY989" s="111"/>
      <c r="BZ989" s="111"/>
      <c r="CA989" s="111"/>
      <c r="CB989" s="111"/>
      <c r="CC989" s="111"/>
      <c r="CD989" s="111"/>
      <c r="CE989" s="111"/>
      <c r="CF989" s="111"/>
    </row>
    <row r="990" spans="1:84" s="43" customFormat="1" x14ac:dyDescent="0.2">
      <c r="A990" s="1"/>
      <c r="B990" s="1"/>
      <c r="C990" s="1"/>
      <c r="D990" s="1"/>
      <c r="E990" s="27"/>
      <c r="F990" s="84"/>
      <c r="G990" s="80"/>
      <c r="H990" s="84"/>
      <c r="I990" s="28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  <c r="AE990" s="111"/>
      <c r="AF990" s="111"/>
      <c r="AG990" s="111"/>
      <c r="AH990" s="111"/>
      <c r="AI990" s="111"/>
      <c r="AJ990" s="111"/>
      <c r="AK990" s="111"/>
      <c r="AL990" s="111"/>
      <c r="AM990" s="111"/>
      <c r="AN990" s="111"/>
      <c r="AO990" s="111"/>
      <c r="AP990" s="111"/>
      <c r="AQ990" s="111"/>
      <c r="AR990" s="111"/>
      <c r="AS990" s="111"/>
      <c r="AT990" s="111"/>
      <c r="AU990" s="111"/>
      <c r="AV990" s="111"/>
      <c r="AW990" s="111"/>
      <c r="AX990" s="111"/>
      <c r="AY990" s="111"/>
      <c r="AZ990" s="111"/>
      <c r="BA990" s="111"/>
      <c r="BB990" s="111"/>
      <c r="BC990" s="111"/>
      <c r="BD990" s="111"/>
      <c r="BE990" s="111"/>
      <c r="BF990" s="111"/>
      <c r="BG990" s="111"/>
      <c r="BH990" s="111"/>
      <c r="BI990" s="111"/>
      <c r="BJ990" s="111"/>
      <c r="BK990" s="111"/>
      <c r="BL990" s="111"/>
      <c r="BM990" s="111"/>
      <c r="BN990" s="111"/>
      <c r="BO990" s="111"/>
      <c r="BP990" s="111"/>
      <c r="BQ990" s="111"/>
      <c r="BR990" s="111"/>
      <c r="BS990" s="111"/>
      <c r="BT990" s="111"/>
      <c r="BU990" s="111"/>
      <c r="BV990" s="111"/>
      <c r="BW990" s="111"/>
      <c r="BX990" s="111"/>
      <c r="BY990" s="111"/>
      <c r="BZ990" s="111"/>
      <c r="CA990" s="111"/>
      <c r="CB990" s="111"/>
      <c r="CC990" s="111"/>
      <c r="CD990" s="111"/>
      <c r="CE990" s="111"/>
      <c r="CF990" s="111"/>
    </row>
    <row r="991" spans="1:84" s="43" customFormat="1" x14ac:dyDescent="0.2">
      <c r="A991" s="1"/>
      <c r="B991" s="1"/>
      <c r="C991" s="1"/>
      <c r="D991" s="1"/>
      <c r="E991" s="27"/>
      <c r="F991" s="84"/>
      <c r="G991" s="80"/>
      <c r="H991" s="84"/>
      <c r="I991" s="28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  <c r="AE991" s="111"/>
      <c r="AF991" s="111"/>
      <c r="AG991" s="111"/>
      <c r="AH991" s="111"/>
      <c r="AI991" s="111"/>
      <c r="AJ991" s="111"/>
      <c r="AK991" s="111"/>
      <c r="AL991" s="111"/>
      <c r="AM991" s="111"/>
      <c r="AN991" s="111"/>
      <c r="AO991" s="111"/>
      <c r="AP991" s="111"/>
      <c r="AQ991" s="111"/>
      <c r="AR991" s="111"/>
      <c r="AS991" s="111"/>
      <c r="AT991" s="111"/>
      <c r="AU991" s="111"/>
      <c r="AV991" s="111"/>
      <c r="AW991" s="111"/>
      <c r="AX991" s="111"/>
      <c r="AY991" s="111"/>
      <c r="AZ991" s="111"/>
      <c r="BA991" s="111"/>
      <c r="BB991" s="111"/>
      <c r="BC991" s="111"/>
      <c r="BD991" s="111"/>
      <c r="BE991" s="111"/>
      <c r="BF991" s="111"/>
      <c r="BG991" s="111"/>
      <c r="BH991" s="111"/>
      <c r="BI991" s="111"/>
      <c r="BJ991" s="111"/>
      <c r="BK991" s="111"/>
      <c r="BL991" s="111"/>
      <c r="BM991" s="111"/>
      <c r="BN991" s="111"/>
      <c r="BO991" s="111"/>
      <c r="BP991" s="111"/>
      <c r="BQ991" s="111"/>
      <c r="BR991" s="111"/>
      <c r="BS991" s="111"/>
      <c r="BT991" s="111"/>
      <c r="BU991" s="111"/>
      <c r="BV991" s="111"/>
      <c r="BW991" s="111"/>
      <c r="BX991" s="111"/>
      <c r="BY991" s="111"/>
      <c r="BZ991" s="111"/>
      <c r="CA991" s="111"/>
      <c r="CB991" s="111"/>
      <c r="CC991" s="111"/>
      <c r="CD991" s="111"/>
      <c r="CE991" s="111"/>
      <c r="CF991" s="111"/>
    </row>
    <row r="992" spans="1:84" s="43" customFormat="1" x14ac:dyDescent="0.2">
      <c r="A992" s="1"/>
      <c r="B992" s="1"/>
      <c r="C992" s="1"/>
      <c r="D992" s="1"/>
      <c r="E992" s="27"/>
      <c r="F992" s="84"/>
      <c r="G992" s="80"/>
      <c r="H992" s="84"/>
      <c r="I992" s="28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111"/>
      <c r="AI992" s="111"/>
      <c r="AJ992" s="111"/>
      <c r="AK992" s="111"/>
      <c r="AL992" s="111"/>
      <c r="AM992" s="111"/>
      <c r="AN992" s="111"/>
      <c r="AO992" s="111"/>
      <c r="AP992" s="111"/>
      <c r="AQ992" s="111"/>
      <c r="AR992" s="111"/>
      <c r="AS992" s="111"/>
      <c r="AT992" s="111"/>
      <c r="AU992" s="111"/>
      <c r="AV992" s="111"/>
      <c r="AW992" s="111"/>
      <c r="AX992" s="111"/>
      <c r="AY992" s="111"/>
      <c r="AZ992" s="111"/>
      <c r="BA992" s="111"/>
      <c r="BB992" s="111"/>
      <c r="BC992" s="111"/>
      <c r="BD992" s="111"/>
      <c r="BE992" s="111"/>
      <c r="BF992" s="111"/>
      <c r="BG992" s="111"/>
      <c r="BH992" s="111"/>
      <c r="BI992" s="111"/>
      <c r="BJ992" s="111"/>
      <c r="BK992" s="111"/>
      <c r="BL992" s="111"/>
      <c r="BM992" s="111"/>
      <c r="BN992" s="111"/>
      <c r="BO992" s="111"/>
      <c r="BP992" s="111"/>
      <c r="BQ992" s="111"/>
      <c r="BR992" s="111"/>
      <c r="BS992" s="111"/>
      <c r="BT992" s="111"/>
      <c r="BU992" s="111"/>
      <c r="BV992" s="111"/>
      <c r="BW992" s="111"/>
      <c r="BX992" s="111"/>
      <c r="BY992" s="111"/>
      <c r="BZ992" s="111"/>
      <c r="CA992" s="111"/>
      <c r="CB992" s="111"/>
      <c r="CC992" s="111"/>
      <c r="CD992" s="111"/>
      <c r="CE992" s="111"/>
      <c r="CF992" s="111"/>
    </row>
    <row r="993" spans="1:84" s="43" customFormat="1" x14ac:dyDescent="0.2">
      <c r="A993" s="1"/>
      <c r="B993" s="1"/>
      <c r="C993" s="1"/>
      <c r="D993" s="1"/>
      <c r="E993" s="27"/>
      <c r="F993" s="84"/>
      <c r="G993" s="80"/>
      <c r="H993" s="84"/>
      <c r="I993" s="28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11"/>
      <c r="AK993" s="111"/>
      <c r="AL993" s="111"/>
      <c r="AM993" s="111"/>
      <c r="AN993" s="111"/>
      <c r="AO993" s="111"/>
      <c r="AP993" s="111"/>
      <c r="AQ993" s="111"/>
      <c r="AR993" s="111"/>
      <c r="AS993" s="111"/>
      <c r="AT993" s="111"/>
      <c r="AU993" s="111"/>
      <c r="AV993" s="111"/>
      <c r="AW993" s="111"/>
      <c r="AX993" s="111"/>
      <c r="AY993" s="111"/>
      <c r="AZ993" s="111"/>
      <c r="BA993" s="111"/>
      <c r="BB993" s="111"/>
      <c r="BC993" s="111"/>
      <c r="BD993" s="111"/>
      <c r="BE993" s="111"/>
      <c r="BF993" s="111"/>
      <c r="BG993" s="111"/>
      <c r="BH993" s="111"/>
      <c r="BI993" s="111"/>
      <c r="BJ993" s="111"/>
      <c r="BK993" s="111"/>
      <c r="BL993" s="111"/>
      <c r="BM993" s="111"/>
      <c r="BN993" s="111"/>
      <c r="BO993" s="111"/>
      <c r="BP993" s="111"/>
      <c r="BQ993" s="111"/>
      <c r="BR993" s="111"/>
      <c r="BS993" s="111"/>
      <c r="BT993" s="111"/>
      <c r="BU993" s="111"/>
      <c r="BV993" s="111"/>
      <c r="BW993" s="111"/>
      <c r="BX993" s="111"/>
      <c r="BY993" s="111"/>
      <c r="BZ993" s="111"/>
      <c r="CA993" s="111"/>
      <c r="CB993" s="111"/>
      <c r="CC993" s="111"/>
      <c r="CD993" s="111"/>
      <c r="CE993" s="111"/>
      <c r="CF993" s="111"/>
    </row>
    <row r="994" spans="1:84" s="43" customFormat="1" x14ac:dyDescent="0.2">
      <c r="A994" s="1"/>
      <c r="B994" s="1"/>
      <c r="C994" s="1"/>
      <c r="D994" s="1"/>
      <c r="E994" s="27"/>
      <c r="F994" s="84"/>
      <c r="G994" s="80"/>
      <c r="H994" s="84"/>
      <c r="I994" s="28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  <c r="AE994" s="111"/>
      <c r="AF994" s="111"/>
      <c r="AG994" s="111"/>
      <c r="AH994" s="111"/>
      <c r="AI994" s="111"/>
      <c r="AJ994" s="111"/>
      <c r="AK994" s="111"/>
      <c r="AL994" s="111"/>
      <c r="AM994" s="111"/>
      <c r="AN994" s="111"/>
      <c r="AO994" s="111"/>
      <c r="AP994" s="111"/>
      <c r="AQ994" s="111"/>
      <c r="AR994" s="111"/>
      <c r="AS994" s="111"/>
      <c r="AT994" s="111"/>
      <c r="AU994" s="111"/>
      <c r="AV994" s="111"/>
      <c r="AW994" s="111"/>
      <c r="AX994" s="111"/>
      <c r="AY994" s="111"/>
      <c r="AZ994" s="111"/>
      <c r="BA994" s="111"/>
      <c r="BB994" s="111"/>
      <c r="BC994" s="111"/>
      <c r="BD994" s="111"/>
      <c r="BE994" s="111"/>
      <c r="BF994" s="111"/>
      <c r="BG994" s="111"/>
      <c r="BH994" s="111"/>
      <c r="BI994" s="111"/>
      <c r="BJ994" s="111"/>
      <c r="BK994" s="111"/>
      <c r="BL994" s="111"/>
      <c r="BM994" s="111"/>
      <c r="BN994" s="111"/>
      <c r="BO994" s="111"/>
      <c r="BP994" s="111"/>
      <c r="BQ994" s="111"/>
      <c r="BR994" s="111"/>
      <c r="BS994" s="111"/>
      <c r="BT994" s="111"/>
      <c r="BU994" s="111"/>
      <c r="BV994" s="111"/>
      <c r="BW994" s="111"/>
      <c r="BX994" s="111"/>
      <c r="BY994" s="111"/>
      <c r="BZ994" s="111"/>
      <c r="CA994" s="111"/>
      <c r="CB994" s="111"/>
      <c r="CC994" s="111"/>
      <c r="CD994" s="111"/>
      <c r="CE994" s="111"/>
      <c r="CF994" s="111"/>
    </row>
    <row r="995" spans="1:84" s="43" customFormat="1" x14ac:dyDescent="0.2">
      <c r="A995" s="1"/>
      <c r="B995" s="1"/>
      <c r="C995" s="1"/>
      <c r="D995" s="1"/>
      <c r="E995" s="27"/>
      <c r="F995" s="84"/>
      <c r="G995" s="80"/>
      <c r="H995" s="84"/>
      <c r="I995" s="28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  <c r="AE995" s="111"/>
      <c r="AF995" s="111"/>
      <c r="AG995" s="111"/>
      <c r="AH995" s="111"/>
      <c r="AI995" s="111"/>
      <c r="AJ995" s="111"/>
      <c r="AK995" s="111"/>
      <c r="AL995" s="111"/>
      <c r="AM995" s="111"/>
      <c r="AN995" s="111"/>
      <c r="AO995" s="111"/>
      <c r="AP995" s="111"/>
      <c r="AQ995" s="111"/>
      <c r="AR995" s="111"/>
      <c r="AS995" s="111"/>
      <c r="AT995" s="111"/>
      <c r="AU995" s="111"/>
      <c r="AV995" s="111"/>
      <c r="AW995" s="111"/>
      <c r="AX995" s="111"/>
      <c r="AY995" s="111"/>
      <c r="AZ995" s="111"/>
      <c r="BA995" s="111"/>
      <c r="BB995" s="111"/>
      <c r="BC995" s="111"/>
      <c r="BD995" s="111"/>
      <c r="BE995" s="111"/>
      <c r="BF995" s="111"/>
      <c r="BG995" s="111"/>
      <c r="BH995" s="111"/>
      <c r="BI995" s="111"/>
      <c r="BJ995" s="111"/>
      <c r="BK995" s="111"/>
      <c r="BL995" s="111"/>
      <c r="BM995" s="111"/>
      <c r="BN995" s="111"/>
      <c r="BO995" s="111"/>
      <c r="BP995" s="111"/>
      <c r="BQ995" s="111"/>
      <c r="BR995" s="111"/>
      <c r="BS995" s="111"/>
      <c r="BT995" s="111"/>
      <c r="BU995" s="111"/>
      <c r="BV995" s="111"/>
      <c r="BW995" s="111"/>
      <c r="BX995" s="111"/>
      <c r="BY995" s="111"/>
      <c r="BZ995" s="111"/>
      <c r="CA995" s="111"/>
      <c r="CB995" s="111"/>
      <c r="CC995" s="111"/>
      <c r="CD995" s="111"/>
      <c r="CE995" s="111"/>
      <c r="CF995" s="111"/>
    </row>
    <row r="996" spans="1:84" s="43" customFormat="1" x14ac:dyDescent="0.2">
      <c r="A996" s="1"/>
      <c r="B996" s="1"/>
      <c r="C996" s="1"/>
      <c r="D996" s="1"/>
      <c r="E996" s="27"/>
      <c r="F996" s="84"/>
      <c r="G996" s="80"/>
      <c r="H996" s="84"/>
      <c r="I996" s="28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  <c r="AE996" s="111"/>
      <c r="AF996" s="111"/>
      <c r="AG996" s="111"/>
      <c r="AH996" s="111"/>
      <c r="AI996" s="111"/>
      <c r="AJ996" s="111"/>
      <c r="AK996" s="111"/>
      <c r="AL996" s="111"/>
      <c r="AM996" s="111"/>
      <c r="AN996" s="111"/>
      <c r="AO996" s="111"/>
      <c r="AP996" s="111"/>
      <c r="AQ996" s="111"/>
      <c r="AR996" s="111"/>
      <c r="AS996" s="111"/>
      <c r="AT996" s="111"/>
      <c r="AU996" s="111"/>
      <c r="AV996" s="111"/>
      <c r="AW996" s="111"/>
      <c r="AX996" s="111"/>
      <c r="AY996" s="111"/>
      <c r="AZ996" s="111"/>
      <c r="BA996" s="111"/>
      <c r="BB996" s="111"/>
      <c r="BC996" s="111"/>
      <c r="BD996" s="111"/>
      <c r="BE996" s="111"/>
      <c r="BF996" s="111"/>
      <c r="BG996" s="111"/>
      <c r="BH996" s="111"/>
      <c r="BI996" s="111"/>
      <c r="BJ996" s="111"/>
      <c r="BK996" s="111"/>
      <c r="BL996" s="111"/>
      <c r="BM996" s="111"/>
      <c r="BN996" s="111"/>
      <c r="BO996" s="111"/>
      <c r="BP996" s="111"/>
      <c r="BQ996" s="111"/>
      <c r="BR996" s="111"/>
      <c r="BS996" s="111"/>
      <c r="BT996" s="111"/>
      <c r="BU996" s="111"/>
      <c r="BV996" s="111"/>
      <c r="BW996" s="111"/>
      <c r="BX996" s="111"/>
      <c r="BY996" s="111"/>
      <c r="BZ996" s="111"/>
      <c r="CA996" s="111"/>
      <c r="CB996" s="111"/>
      <c r="CC996" s="111"/>
      <c r="CD996" s="111"/>
      <c r="CE996" s="111"/>
      <c r="CF996" s="111"/>
    </row>
    <row r="997" spans="1:84" s="43" customFormat="1" x14ac:dyDescent="0.2">
      <c r="A997" s="1"/>
      <c r="B997" s="1"/>
      <c r="C997" s="1"/>
      <c r="D997" s="1"/>
      <c r="E997" s="27"/>
      <c r="F997" s="84"/>
      <c r="G997" s="80"/>
      <c r="H997" s="84"/>
      <c r="I997" s="28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  <c r="AE997" s="111"/>
      <c r="AF997" s="111"/>
      <c r="AG997" s="111"/>
      <c r="AH997" s="111"/>
      <c r="AI997" s="111"/>
      <c r="AJ997" s="111"/>
      <c r="AK997" s="111"/>
      <c r="AL997" s="111"/>
      <c r="AM997" s="111"/>
      <c r="AN997" s="111"/>
      <c r="AO997" s="111"/>
      <c r="AP997" s="111"/>
      <c r="AQ997" s="111"/>
      <c r="AR997" s="111"/>
      <c r="AS997" s="111"/>
      <c r="AT997" s="111"/>
      <c r="AU997" s="111"/>
      <c r="AV997" s="111"/>
      <c r="AW997" s="111"/>
      <c r="AX997" s="111"/>
      <c r="AY997" s="111"/>
      <c r="AZ997" s="111"/>
      <c r="BA997" s="111"/>
      <c r="BB997" s="111"/>
      <c r="BC997" s="111"/>
      <c r="BD997" s="111"/>
      <c r="BE997" s="111"/>
      <c r="BF997" s="111"/>
      <c r="BG997" s="111"/>
      <c r="BH997" s="111"/>
      <c r="BI997" s="111"/>
      <c r="BJ997" s="111"/>
      <c r="BK997" s="111"/>
      <c r="BL997" s="111"/>
      <c r="BM997" s="111"/>
      <c r="BN997" s="111"/>
      <c r="BO997" s="111"/>
      <c r="BP997" s="111"/>
      <c r="BQ997" s="111"/>
      <c r="BR997" s="111"/>
      <c r="BS997" s="111"/>
      <c r="BT997" s="111"/>
      <c r="BU997" s="111"/>
      <c r="BV997" s="111"/>
      <c r="BW997" s="111"/>
      <c r="BX997" s="111"/>
      <c r="BY997" s="111"/>
      <c r="BZ997" s="111"/>
      <c r="CA997" s="111"/>
      <c r="CB997" s="111"/>
      <c r="CC997" s="111"/>
      <c r="CD997" s="111"/>
      <c r="CE997" s="111"/>
      <c r="CF997" s="111"/>
    </row>
    <row r="998" spans="1:84" s="43" customFormat="1" x14ac:dyDescent="0.2">
      <c r="A998" s="1"/>
      <c r="B998" s="1"/>
      <c r="C998" s="1"/>
      <c r="D998" s="1"/>
      <c r="E998" s="27"/>
      <c r="F998" s="84"/>
      <c r="G998" s="80"/>
      <c r="H998" s="84"/>
      <c r="I998" s="28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  <c r="AE998" s="111"/>
      <c r="AF998" s="111"/>
      <c r="AG998" s="111"/>
      <c r="AH998" s="111"/>
      <c r="AI998" s="111"/>
      <c r="AJ998" s="111"/>
      <c r="AK998" s="111"/>
      <c r="AL998" s="111"/>
      <c r="AM998" s="111"/>
      <c r="AN998" s="111"/>
      <c r="AO998" s="111"/>
      <c r="AP998" s="111"/>
      <c r="AQ998" s="111"/>
      <c r="AR998" s="111"/>
      <c r="AS998" s="111"/>
      <c r="AT998" s="111"/>
      <c r="AU998" s="111"/>
      <c r="AV998" s="111"/>
      <c r="AW998" s="111"/>
      <c r="AX998" s="111"/>
      <c r="AY998" s="111"/>
      <c r="AZ998" s="111"/>
      <c r="BA998" s="111"/>
      <c r="BB998" s="111"/>
      <c r="BC998" s="111"/>
      <c r="BD998" s="111"/>
      <c r="BE998" s="111"/>
      <c r="BF998" s="111"/>
      <c r="BG998" s="111"/>
      <c r="BH998" s="111"/>
      <c r="BI998" s="111"/>
      <c r="BJ998" s="111"/>
      <c r="BK998" s="111"/>
      <c r="BL998" s="111"/>
      <c r="BM998" s="111"/>
      <c r="BN998" s="111"/>
      <c r="BO998" s="111"/>
      <c r="BP998" s="111"/>
      <c r="BQ998" s="111"/>
      <c r="BR998" s="111"/>
      <c r="BS998" s="111"/>
      <c r="BT998" s="111"/>
      <c r="BU998" s="111"/>
      <c r="BV998" s="111"/>
      <c r="BW998" s="111"/>
      <c r="BX998" s="111"/>
      <c r="BY998" s="111"/>
      <c r="BZ998" s="111"/>
      <c r="CA998" s="111"/>
      <c r="CB998" s="111"/>
      <c r="CC998" s="111"/>
      <c r="CD998" s="111"/>
      <c r="CE998" s="111"/>
      <c r="CF998" s="111"/>
    </row>
    <row r="999" spans="1:84" s="43" customFormat="1" x14ac:dyDescent="0.2">
      <c r="A999" s="1"/>
      <c r="B999" s="1"/>
      <c r="C999" s="1"/>
      <c r="D999" s="1"/>
      <c r="E999" s="27"/>
      <c r="F999" s="84"/>
      <c r="G999" s="80"/>
      <c r="H999" s="84"/>
      <c r="I999" s="28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  <c r="AE999" s="111"/>
      <c r="AF999" s="111"/>
      <c r="AG999" s="111"/>
      <c r="AH999" s="111"/>
      <c r="AI999" s="111"/>
      <c r="AJ999" s="111"/>
      <c r="AK999" s="111"/>
      <c r="AL999" s="111"/>
      <c r="AM999" s="111"/>
      <c r="AN999" s="111"/>
      <c r="AO999" s="111"/>
      <c r="AP999" s="111"/>
      <c r="AQ999" s="111"/>
      <c r="AR999" s="111"/>
      <c r="AS999" s="111"/>
      <c r="AT999" s="111"/>
      <c r="AU999" s="111"/>
      <c r="AV999" s="111"/>
      <c r="AW999" s="111"/>
      <c r="AX999" s="111"/>
      <c r="AY999" s="111"/>
      <c r="AZ999" s="111"/>
      <c r="BA999" s="111"/>
      <c r="BB999" s="111"/>
      <c r="BC999" s="111"/>
      <c r="BD999" s="111"/>
      <c r="BE999" s="111"/>
      <c r="BF999" s="111"/>
      <c r="BG999" s="111"/>
      <c r="BH999" s="111"/>
      <c r="BI999" s="111"/>
      <c r="BJ999" s="111"/>
      <c r="BK999" s="111"/>
      <c r="BL999" s="111"/>
      <c r="BM999" s="111"/>
      <c r="BN999" s="111"/>
      <c r="BO999" s="111"/>
      <c r="BP999" s="111"/>
      <c r="BQ999" s="111"/>
      <c r="BR999" s="111"/>
      <c r="BS999" s="111"/>
      <c r="BT999" s="111"/>
      <c r="BU999" s="111"/>
      <c r="BV999" s="111"/>
      <c r="BW999" s="111"/>
      <c r="BX999" s="111"/>
      <c r="BY999" s="111"/>
      <c r="BZ999" s="111"/>
      <c r="CA999" s="111"/>
      <c r="CB999" s="111"/>
      <c r="CC999" s="111"/>
      <c r="CD999" s="111"/>
      <c r="CE999" s="111"/>
      <c r="CF999" s="111"/>
    </row>
    <row r="1000" spans="1:84" s="43" customFormat="1" x14ac:dyDescent="0.2">
      <c r="A1000" s="1"/>
      <c r="B1000" s="1"/>
      <c r="C1000" s="1"/>
      <c r="D1000" s="1"/>
      <c r="E1000" s="27"/>
      <c r="F1000" s="84"/>
      <c r="G1000" s="80"/>
      <c r="H1000" s="84"/>
      <c r="I1000" s="28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  <c r="AE1000" s="111"/>
      <c r="AF1000" s="111"/>
      <c r="AG1000" s="111"/>
      <c r="AH1000" s="111"/>
      <c r="AI1000" s="111"/>
      <c r="AJ1000" s="111"/>
      <c r="AK1000" s="111"/>
      <c r="AL1000" s="111"/>
      <c r="AM1000" s="111"/>
      <c r="AN1000" s="111"/>
      <c r="AO1000" s="111"/>
      <c r="AP1000" s="111"/>
      <c r="AQ1000" s="111"/>
      <c r="AR1000" s="111"/>
      <c r="AS1000" s="111"/>
      <c r="AT1000" s="111"/>
      <c r="AU1000" s="111"/>
      <c r="AV1000" s="111"/>
      <c r="AW1000" s="111"/>
      <c r="AX1000" s="111"/>
      <c r="AY1000" s="111"/>
      <c r="AZ1000" s="111"/>
      <c r="BA1000" s="111"/>
      <c r="BB1000" s="111"/>
      <c r="BC1000" s="111"/>
      <c r="BD1000" s="111"/>
      <c r="BE1000" s="111"/>
      <c r="BF1000" s="111"/>
      <c r="BG1000" s="111"/>
      <c r="BH1000" s="111"/>
      <c r="BI1000" s="111"/>
      <c r="BJ1000" s="111"/>
      <c r="BK1000" s="111"/>
      <c r="BL1000" s="111"/>
      <c r="BM1000" s="111"/>
      <c r="BN1000" s="111"/>
      <c r="BO1000" s="111"/>
      <c r="BP1000" s="111"/>
      <c r="BQ1000" s="111"/>
      <c r="BR1000" s="111"/>
      <c r="BS1000" s="111"/>
      <c r="BT1000" s="111"/>
      <c r="BU1000" s="111"/>
      <c r="BV1000" s="111"/>
      <c r="BW1000" s="111"/>
      <c r="BX1000" s="111"/>
      <c r="BY1000" s="111"/>
      <c r="BZ1000" s="111"/>
      <c r="CA1000" s="111"/>
      <c r="CB1000" s="111"/>
      <c r="CC1000" s="111"/>
      <c r="CD1000" s="111"/>
      <c r="CE1000" s="111"/>
      <c r="CF1000" s="111"/>
    </row>
    <row r="1001" spans="1:84" s="43" customFormat="1" x14ac:dyDescent="0.2">
      <c r="A1001" s="1"/>
      <c r="B1001" s="1"/>
      <c r="C1001" s="1"/>
      <c r="D1001" s="1"/>
      <c r="E1001" s="27"/>
      <c r="F1001" s="84"/>
      <c r="G1001" s="80"/>
      <c r="H1001" s="84"/>
      <c r="I1001" s="28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  <c r="AE1001" s="111"/>
      <c r="AF1001" s="111"/>
      <c r="AG1001" s="111"/>
      <c r="AH1001" s="111"/>
      <c r="AI1001" s="111"/>
      <c r="AJ1001" s="111"/>
      <c r="AK1001" s="111"/>
      <c r="AL1001" s="111"/>
      <c r="AM1001" s="111"/>
      <c r="AN1001" s="111"/>
      <c r="AO1001" s="111"/>
      <c r="AP1001" s="111"/>
      <c r="AQ1001" s="111"/>
      <c r="AR1001" s="111"/>
      <c r="AS1001" s="111"/>
      <c r="AT1001" s="111"/>
      <c r="AU1001" s="111"/>
      <c r="AV1001" s="111"/>
      <c r="AW1001" s="111"/>
      <c r="AX1001" s="111"/>
      <c r="AY1001" s="111"/>
      <c r="AZ1001" s="111"/>
      <c r="BA1001" s="111"/>
      <c r="BB1001" s="111"/>
      <c r="BC1001" s="111"/>
      <c r="BD1001" s="111"/>
      <c r="BE1001" s="111"/>
      <c r="BF1001" s="111"/>
      <c r="BG1001" s="111"/>
      <c r="BH1001" s="111"/>
      <c r="BI1001" s="111"/>
      <c r="BJ1001" s="111"/>
      <c r="BK1001" s="111"/>
      <c r="BL1001" s="111"/>
      <c r="BM1001" s="111"/>
      <c r="BN1001" s="111"/>
      <c r="BO1001" s="111"/>
      <c r="BP1001" s="111"/>
      <c r="BQ1001" s="111"/>
      <c r="BR1001" s="111"/>
      <c r="BS1001" s="111"/>
      <c r="BT1001" s="111"/>
      <c r="BU1001" s="111"/>
      <c r="BV1001" s="111"/>
      <c r="BW1001" s="111"/>
      <c r="BX1001" s="111"/>
      <c r="BY1001" s="111"/>
      <c r="BZ1001" s="111"/>
      <c r="CA1001" s="111"/>
      <c r="CB1001" s="111"/>
      <c r="CC1001" s="111"/>
      <c r="CD1001" s="111"/>
      <c r="CE1001" s="111"/>
      <c r="CF1001" s="111"/>
    </row>
    <row r="1002" spans="1:84" s="43" customFormat="1" x14ac:dyDescent="0.2">
      <c r="A1002" s="1"/>
      <c r="B1002" s="1"/>
      <c r="C1002" s="1"/>
      <c r="D1002" s="1"/>
      <c r="E1002" s="27"/>
      <c r="F1002" s="84"/>
      <c r="G1002" s="80"/>
      <c r="H1002" s="84"/>
      <c r="I1002" s="28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  <c r="AE1002" s="111"/>
      <c r="AF1002" s="111"/>
      <c r="AG1002" s="111"/>
      <c r="AH1002" s="111"/>
      <c r="AI1002" s="111"/>
      <c r="AJ1002" s="111"/>
      <c r="AK1002" s="111"/>
      <c r="AL1002" s="111"/>
      <c r="AM1002" s="111"/>
      <c r="AN1002" s="111"/>
      <c r="AO1002" s="111"/>
      <c r="AP1002" s="111"/>
      <c r="AQ1002" s="111"/>
      <c r="AR1002" s="111"/>
      <c r="AS1002" s="111"/>
      <c r="AT1002" s="111"/>
      <c r="AU1002" s="111"/>
      <c r="AV1002" s="111"/>
      <c r="AW1002" s="111"/>
      <c r="AX1002" s="111"/>
      <c r="AY1002" s="111"/>
      <c r="AZ1002" s="111"/>
      <c r="BA1002" s="111"/>
      <c r="BB1002" s="111"/>
      <c r="BC1002" s="111"/>
      <c r="BD1002" s="111"/>
      <c r="BE1002" s="111"/>
      <c r="BF1002" s="111"/>
      <c r="BG1002" s="111"/>
      <c r="BH1002" s="111"/>
      <c r="BI1002" s="111"/>
      <c r="BJ1002" s="111"/>
      <c r="BK1002" s="111"/>
      <c r="BL1002" s="111"/>
      <c r="BM1002" s="111"/>
      <c r="BN1002" s="111"/>
      <c r="BO1002" s="111"/>
      <c r="BP1002" s="111"/>
      <c r="BQ1002" s="111"/>
      <c r="BR1002" s="111"/>
      <c r="BS1002" s="111"/>
      <c r="BT1002" s="111"/>
      <c r="BU1002" s="111"/>
      <c r="BV1002" s="111"/>
      <c r="BW1002" s="111"/>
      <c r="BX1002" s="111"/>
      <c r="BY1002" s="111"/>
      <c r="BZ1002" s="111"/>
      <c r="CA1002" s="111"/>
      <c r="CB1002" s="111"/>
      <c r="CC1002" s="111"/>
      <c r="CD1002" s="111"/>
      <c r="CE1002" s="111"/>
      <c r="CF1002" s="111"/>
    </row>
    <row r="1003" spans="1:84" s="43" customFormat="1" x14ac:dyDescent="0.2">
      <c r="A1003" s="1"/>
      <c r="B1003" s="1"/>
      <c r="C1003" s="1"/>
      <c r="D1003" s="1"/>
      <c r="E1003" s="27"/>
      <c r="F1003" s="84"/>
      <c r="G1003" s="80"/>
      <c r="H1003" s="84"/>
      <c r="I1003" s="28"/>
      <c r="J1003" s="111"/>
      <c r="K1003" s="111"/>
      <c r="L1003" s="111"/>
      <c r="M1003" s="111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  <c r="AE1003" s="111"/>
      <c r="AF1003" s="111"/>
      <c r="AG1003" s="111"/>
      <c r="AH1003" s="111"/>
      <c r="AI1003" s="111"/>
      <c r="AJ1003" s="111"/>
      <c r="AK1003" s="111"/>
      <c r="AL1003" s="111"/>
      <c r="AM1003" s="111"/>
      <c r="AN1003" s="111"/>
      <c r="AO1003" s="111"/>
      <c r="AP1003" s="111"/>
      <c r="AQ1003" s="111"/>
      <c r="AR1003" s="111"/>
      <c r="AS1003" s="111"/>
      <c r="AT1003" s="111"/>
      <c r="AU1003" s="111"/>
      <c r="AV1003" s="111"/>
      <c r="AW1003" s="111"/>
      <c r="AX1003" s="111"/>
      <c r="AY1003" s="111"/>
      <c r="AZ1003" s="111"/>
      <c r="BA1003" s="111"/>
      <c r="BB1003" s="111"/>
      <c r="BC1003" s="111"/>
      <c r="BD1003" s="111"/>
      <c r="BE1003" s="111"/>
      <c r="BF1003" s="111"/>
      <c r="BG1003" s="111"/>
      <c r="BH1003" s="111"/>
      <c r="BI1003" s="111"/>
      <c r="BJ1003" s="111"/>
      <c r="BK1003" s="111"/>
      <c r="BL1003" s="111"/>
      <c r="BM1003" s="111"/>
      <c r="BN1003" s="111"/>
      <c r="BO1003" s="111"/>
      <c r="BP1003" s="111"/>
      <c r="BQ1003" s="111"/>
      <c r="BR1003" s="111"/>
      <c r="BS1003" s="111"/>
      <c r="BT1003" s="111"/>
      <c r="BU1003" s="111"/>
      <c r="BV1003" s="111"/>
      <c r="BW1003" s="111"/>
      <c r="BX1003" s="111"/>
      <c r="BY1003" s="111"/>
      <c r="BZ1003" s="111"/>
      <c r="CA1003" s="111"/>
      <c r="CB1003" s="111"/>
      <c r="CC1003" s="111"/>
      <c r="CD1003" s="111"/>
      <c r="CE1003" s="111"/>
      <c r="CF1003" s="111"/>
    </row>
    <row r="1004" spans="1:84" s="43" customFormat="1" x14ac:dyDescent="0.2">
      <c r="A1004" s="1"/>
      <c r="B1004" s="1"/>
      <c r="C1004" s="1"/>
      <c r="D1004" s="1"/>
      <c r="E1004" s="27"/>
      <c r="F1004" s="84"/>
      <c r="G1004" s="80"/>
      <c r="H1004" s="84"/>
      <c r="I1004" s="28"/>
      <c r="J1004" s="111"/>
      <c r="K1004" s="111"/>
      <c r="L1004" s="111"/>
      <c r="M1004" s="111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  <c r="Z1004" s="111"/>
      <c r="AA1004" s="111"/>
      <c r="AB1004" s="111"/>
      <c r="AC1004" s="111"/>
      <c r="AD1004" s="111"/>
      <c r="AE1004" s="111"/>
      <c r="AF1004" s="111"/>
      <c r="AG1004" s="111"/>
      <c r="AH1004" s="111"/>
      <c r="AI1004" s="111"/>
      <c r="AJ1004" s="111"/>
      <c r="AK1004" s="111"/>
      <c r="AL1004" s="111"/>
      <c r="AM1004" s="111"/>
      <c r="AN1004" s="111"/>
      <c r="AO1004" s="111"/>
      <c r="AP1004" s="111"/>
      <c r="AQ1004" s="111"/>
      <c r="AR1004" s="111"/>
      <c r="AS1004" s="111"/>
      <c r="AT1004" s="111"/>
      <c r="AU1004" s="111"/>
      <c r="AV1004" s="111"/>
      <c r="AW1004" s="111"/>
      <c r="AX1004" s="111"/>
      <c r="AY1004" s="111"/>
      <c r="AZ1004" s="111"/>
      <c r="BA1004" s="111"/>
      <c r="BB1004" s="111"/>
      <c r="BC1004" s="111"/>
      <c r="BD1004" s="111"/>
      <c r="BE1004" s="111"/>
      <c r="BF1004" s="111"/>
      <c r="BG1004" s="111"/>
      <c r="BH1004" s="111"/>
      <c r="BI1004" s="111"/>
      <c r="BJ1004" s="111"/>
      <c r="BK1004" s="111"/>
      <c r="BL1004" s="111"/>
      <c r="BM1004" s="111"/>
      <c r="BN1004" s="111"/>
      <c r="BO1004" s="111"/>
      <c r="BP1004" s="111"/>
      <c r="BQ1004" s="111"/>
      <c r="BR1004" s="111"/>
      <c r="BS1004" s="111"/>
      <c r="BT1004" s="111"/>
      <c r="BU1004" s="111"/>
      <c r="BV1004" s="111"/>
      <c r="BW1004" s="111"/>
      <c r="BX1004" s="111"/>
      <c r="BY1004" s="111"/>
      <c r="BZ1004" s="111"/>
      <c r="CA1004" s="111"/>
      <c r="CB1004" s="111"/>
      <c r="CC1004" s="111"/>
      <c r="CD1004" s="111"/>
      <c r="CE1004" s="111"/>
      <c r="CF1004" s="111"/>
    </row>
    <row r="1005" spans="1:84" s="43" customFormat="1" x14ac:dyDescent="0.2">
      <c r="A1005" s="1"/>
      <c r="B1005" s="1"/>
      <c r="C1005" s="1"/>
      <c r="D1005" s="1"/>
      <c r="E1005" s="27"/>
      <c r="F1005" s="84"/>
      <c r="G1005" s="80"/>
      <c r="H1005" s="84"/>
      <c r="I1005" s="28"/>
      <c r="J1005" s="111"/>
      <c r="K1005" s="111"/>
      <c r="L1005" s="111"/>
      <c r="M1005" s="111"/>
      <c r="N1005" s="111"/>
      <c r="O1005" s="111"/>
      <c r="P1005" s="111"/>
      <c r="Q1005" s="111"/>
      <c r="R1005" s="111"/>
      <c r="S1005" s="111"/>
      <c r="T1005" s="111"/>
      <c r="U1005" s="111"/>
      <c r="V1005" s="111"/>
      <c r="W1005" s="111"/>
      <c r="X1005" s="111"/>
      <c r="Y1005" s="111"/>
      <c r="Z1005" s="111"/>
      <c r="AA1005" s="111"/>
      <c r="AB1005" s="111"/>
      <c r="AC1005" s="111"/>
      <c r="AD1005" s="111"/>
      <c r="AE1005" s="111"/>
      <c r="AF1005" s="111"/>
      <c r="AG1005" s="111"/>
      <c r="AH1005" s="111"/>
      <c r="AI1005" s="111"/>
      <c r="AJ1005" s="111"/>
      <c r="AK1005" s="111"/>
      <c r="AL1005" s="111"/>
      <c r="AM1005" s="111"/>
      <c r="AN1005" s="111"/>
      <c r="AO1005" s="111"/>
      <c r="AP1005" s="111"/>
      <c r="AQ1005" s="111"/>
      <c r="AR1005" s="111"/>
      <c r="AS1005" s="111"/>
      <c r="AT1005" s="111"/>
      <c r="AU1005" s="111"/>
      <c r="AV1005" s="111"/>
      <c r="AW1005" s="111"/>
      <c r="AX1005" s="111"/>
      <c r="AY1005" s="111"/>
      <c r="AZ1005" s="111"/>
      <c r="BA1005" s="111"/>
      <c r="BB1005" s="111"/>
      <c r="BC1005" s="111"/>
      <c r="BD1005" s="111"/>
      <c r="BE1005" s="111"/>
      <c r="BF1005" s="111"/>
      <c r="BG1005" s="111"/>
      <c r="BH1005" s="111"/>
      <c r="BI1005" s="111"/>
      <c r="BJ1005" s="111"/>
      <c r="BK1005" s="111"/>
      <c r="BL1005" s="111"/>
      <c r="BM1005" s="111"/>
      <c r="BN1005" s="111"/>
      <c r="BO1005" s="111"/>
      <c r="BP1005" s="111"/>
      <c r="BQ1005" s="111"/>
      <c r="BR1005" s="111"/>
      <c r="BS1005" s="111"/>
      <c r="BT1005" s="111"/>
      <c r="BU1005" s="111"/>
      <c r="BV1005" s="111"/>
      <c r="BW1005" s="111"/>
      <c r="BX1005" s="111"/>
      <c r="BY1005" s="111"/>
      <c r="BZ1005" s="111"/>
      <c r="CA1005" s="111"/>
      <c r="CB1005" s="111"/>
      <c r="CC1005" s="111"/>
      <c r="CD1005" s="111"/>
      <c r="CE1005" s="111"/>
      <c r="CF1005" s="111"/>
    </row>
    <row r="1006" spans="1:84" s="43" customFormat="1" x14ac:dyDescent="0.2">
      <c r="A1006" s="1"/>
      <c r="B1006" s="1"/>
      <c r="C1006" s="1"/>
      <c r="D1006" s="1"/>
      <c r="E1006" s="27"/>
      <c r="F1006" s="84"/>
      <c r="G1006" s="80"/>
      <c r="H1006" s="84"/>
      <c r="I1006" s="28"/>
      <c r="J1006" s="111"/>
      <c r="K1006" s="111"/>
      <c r="L1006" s="111"/>
      <c r="M1006" s="111"/>
      <c r="N1006" s="111"/>
      <c r="O1006" s="111"/>
      <c r="P1006" s="111"/>
      <c r="Q1006" s="111"/>
      <c r="R1006" s="111"/>
      <c r="S1006" s="111"/>
      <c r="T1006" s="111"/>
      <c r="U1006" s="111"/>
      <c r="V1006" s="111"/>
      <c r="W1006" s="111"/>
      <c r="X1006" s="111"/>
      <c r="Y1006" s="111"/>
      <c r="Z1006" s="111"/>
      <c r="AA1006" s="111"/>
      <c r="AB1006" s="111"/>
      <c r="AC1006" s="111"/>
      <c r="AD1006" s="111"/>
      <c r="AE1006" s="111"/>
      <c r="AF1006" s="111"/>
      <c r="AG1006" s="111"/>
      <c r="AH1006" s="111"/>
      <c r="AI1006" s="111"/>
      <c r="AJ1006" s="111"/>
      <c r="AK1006" s="111"/>
      <c r="AL1006" s="111"/>
      <c r="AM1006" s="111"/>
      <c r="AN1006" s="111"/>
      <c r="AO1006" s="111"/>
      <c r="AP1006" s="111"/>
      <c r="AQ1006" s="111"/>
      <c r="AR1006" s="111"/>
      <c r="AS1006" s="111"/>
      <c r="AT1006" s="111"/>
      <c r="AU1006" s="111"/>
      <c r="AV1006" s="111"/>
      <c r="AW1006" s="111"/>
      <c r="AX1006" s="111"/>
      <c r="AY1006" s="111"/>
      <c r="AZ1006" s="111"/>
      <c r="BA1006" s="111"/>
      <c r="BB1006" s="111"/>
      <c r="BC1006" s="111"/>
      <c r="BD1006" s="111"/>
      <c r="BE1006" s="111"/>
      <c r="BF1006" s="111"/>
      <c r="BG1006" s="111"/>
      <c r="BH1006" s="111"/>
      <c r="BI1006" s="111"/>
      <c r="BJ1006" s="111"/>
      <c r="BK1006" s="111"/>
      <c r="BL1006" s="111"/>
      <c r="BM1006" s="111"/>
      <c r="BN1006" s="111"/>
      <c r="BO1006" s="111"/>
      <c r="BP1006" s="111"/>
      <c r="BQ1006" s="111"/>
      <c r="BR1006" s="111"/>
      <c r="BS1006" s="111"/>
      <c r="BT1006" s="111"/>
      <c r="BU1006" s="111"/>
      <c r="BV1006" s="111"/>
      <c r="BW1006" s="111"/>
      <c r="BX1006" s="111"/>
      <c r="BY1006" s="111"/>
      <c r="BZ1006" s="111"/>
      <c r="CA1006" s="111"/>
      <c r="CB1006" s="111"/>
      <c r="CC1006" s="111"/>
      <c r="CD1006" s="111"/>
      <c r="CE1006" s="111"/>
      <c r="CF1006" s="111"/>
    </row>
    <row r="1007" spans="1:84" s="43" customFormat="1" x14ac:dyDescent="0.2">
      <c r="A1007" s="1"/>
      <c r="B1007" s="1"/>
      <c r="C1007" s="1"/>
      <c r="D1007" s="1"/>
      <c r="E1007" s="27"/>
      <c r="F1007" s="84"/>
      <c r="G1007" s="80"/>
      <c r="H1007" s="84"/>
      <c r="I1007" s="28"/>
      <c r="J1007" s="111"/>
      <c r="K1007" s="111"/>
      <c r="L1007" s="111"/>
      <c r="M1007" s="111"/>
      <c r="N1007" s="111"/>
      <c r="O1007" s="111"/>
      <c r="P1007" s="111"/>
      <c r="Q1007" s="111"/>
      <c r="R1007" s="111"/>
      <c r="S1007" s="111"/>
      <c r="T1007" s="111"/>
      <c r="U1007" s="111"/>
      <c r="V1007" s="111"/>
      <c r="W1007" s="111"/>
      <c r="X1007" s="111"/>
      <c r="Y1007" s="111"/>
      <c r="Z1007" s="111"/>
      <c r="AA1007" s="111"/>
      <c r="AB1007" s="111"/>
      <c r="AC1007" s="111"/>
      <c r="AD1007" s="111"/>
      <c r="AE1007" s="111"/>
      <c r="AF1007" s="111"/>
      <c r="AG1007" s="111"/>
      <c r="AH1007" s="111"/>
      <c r="AI1007" s="111"/>
      <c r="AJ1007" s="111"/>
      <c r="AK1007" s="111"/>
      <c r="AL1007" s="111"/>
      <c r="AM1007" s="111"/>
      <c r="AN1007" s="111"/>
      <c r="AO1007" s="111"/>
      <c r="AP1007" s="111"/>
      <c r="AQ1007" s="111"/>
      <c r="AR1007" s="111"/>
      <c r="AS1007" s="111"/>
      <c r="AT1007" s="111"/>
      <c r="AU1007" s="111"/>
      <c r="AV1007" s="111"/>
      <c r="AW1007" s="111"/>
      <c r="AX1007" s="111"/>
      <c r="AY1007" s="111"/>
      <c r="AZ1007" s="111"/>
      <c r="BA1007" s="111"/>
      <c r="BB1007" s="111"/>
      <c r="BC1007" s="111"/>
      <c r="BD1007" s="111"/>
      <c r="BE1007" s="111"/>
      <c r="BF1007" s="111"/>
      <c r="BG1007" s="111"/>
      <c r="BH1007" s="111"/>
      <c r="BI1007" s="111"/>
      <c r="BJ1007" s="111"/>
      <c r="BK1007" s="111"/>
      <c r="BL1007" s="111"/>
      <c r="BM1007" s="111"/>
      <c r="BN1007" s="111"/>
      <c r="BO1007" s="111"/>
      <c r="BP1007" s="111"/>
      <c r="BQ1007" s="111"/>
      <c r="BR1007" s="111"/>
      <c r="BS1007" s="111"/>
      <c r="BT1007" s="111"/>
      <c r="BU1007" s="111"/>
      <c r="BV1007" s="111"/>
      <c r="BW1007" s="111"/>
      <c r="BX1007" s="111"/>
      <c r="BY1007" s="111"/>
      <c r="BZ1007" s="111"/>
      <c r="CA1007" s="111"/>
      <c r="CB1007" s="111"/>
      <c r="CC1007" s="111"/>
      <c r="CD1007" s="111"/>
      <c r="CE1007" s="111"/>
      <c r="CF1007" s="111"/>
    </row>
    <row r="1008" spans="1:84" s="43" customFormat="1" x14ac:dyDescent="0.2">
      <c r="A1008" s="1"/>
      <c r="B1008" s="1"/>
      <c r="C1008" s="1"/>
      <c r="D1008" s="1"/>
      <c r="E1008" s="27"/>
      <c r="F1008" s="84"/>
      <c r="G1008" s="80"/>
      <c r="H1008" s="84"/>
      <c r="I1008" s="28"/>
      <c r="J1008" s="111"/>
      <c r="K1008" s="111"/>
      <c r="L1008" s="111"/>
      <c r="M1008" s="111"/>
      <c r="N1008" s="111"/>
      <c r="O1008" s="111"/>
      <c r="P1008" s="111"/>
      <c r="Q1008" s="111"/>
      <c r="R1008" s="111"/>
      <c r="S1008" s="111"/>
      <c r="T1008" s="111"/>
      <c r="U1008" s="111"/>
      <c r="V1008" s="111"/>
      <c r="W1008" s="111"/>
      <c r="X1008" s="111"/>
      <c r="Y1008" s="111"/>
      <c r="Z1008" s="111"/>
      <c r="AA1008" s="111"/>
      <c r="AB1008" s="111"/>
      <c r="AC1008" s="111"/>
      <c r="AD1008" s="111"/>
      <c r="AE1008" s="111"/>
      <c r="AF1008" s="111"/>
      <c r="AG1008" s="111"/>
      <c r="AH1008" s="111"/>
      <c r="AI1008" s="111"/>
      <c r="AJ1008" s="111"/>
      <c r="AK1008" s="111"/>
      <c r="AL1008" s="111"/>
      <c r="AM1008" s="111"/>
      <c r="AN1008" s="111"/>
      <c r="AO1008" s="111"/>
      <c r="AP1008" s="111"/>
      <c r="AQ1008" s="111"/>
      <c r="AR1008" s="111"/>
      <c r="AS1008" s="111"/>
      <c r="AT1008" s="111"/>
      <c r="AU1008" s="111"/>
      <c r="AV1008" s="111"/>
      <c r="AW1008" s="111"/>
      <c r="AX1008" s="111"/>
      <c r="AY1008" s="111"/>
      <c r="AZ1008" s="111"/>
      <c r="BA1008" s="111"/>
      <c r="BB1008" s="111"/>
      <c r="BC1008" s="111"/>
      <c r="BD1008" s="111"/>
      <c r="BE1008" s="111"/>
      <c r="BF1008" s="111"/>
      <c r="BG1008" s="111"/>
      <c r="BH1008" s="111"/>
      <c r="BI1008" s="111"/>
      <c r="BJ1008" s="111"/>
      <c r="BK1008" s="111"/>
      <c r="BL1008" s="111"/>
      <c r="BM1008" s="111"/>
      <c r="BN1008" s="111"/>
      <c r="BO1008" s="111"/>
      <c r="BP1008" s="111"/>
      <c r="BQ1008" s="111"/>
      <c r="BR1008" s="111"/>
      <c r="BS1008" s="111"/>
      <c r="BT1008" s="111"/>
      <c r="BU1008" s="111"/>
      <c r="BV1008" s="111"/>
      <c r="BW1008" s="111"/>
      <c r="BX1008" s="111"/>
      <c r="BY1008" s="111"/>
      <c r="BZ1008" s="111"/>
      <c r="CA1008" s="111"/>
      <c r="CB1008" s="111"/>
      <c r="CC1008" s="111"/>
      <c r="CD1008" s="111"/>
      <c r="CE1008" s="111"/>
      <c r="CF1008" s="111"/>
    </row>
    <row r="1009" spans="1:84" s="43" customFormat="1" x14ac:dyDescent="0.2">
      <c r="A1009" s="1"/>
      <c r="B1009" s="1"/>
      <c r="C1009" s="1"/>
      <c r="D1009" s="1"/>
      <c r="E1009" s="27"/>
      <c r="F1009" s="84"/>
      <c r="G1009" s="80"/>
      <c r="H1009" s="84"/>
      <c r="I1009" s="28"/>
      <c r="J1009" s="111"/>
      <c r="K1009" s="111"/>
      <c r="L1009" s="111"/>
      <c r="M1009" s="111"/>
      <c r="N1009" s="111"/>
      <c r="O1009" s="111"/>
      <c r="P1009" s="111"/>
      <c r="Q1009" s="111"/>
      <c r="R1009" s="111"/>
      <c r="S1009" s="111"/>
      <c r="T1009" s="111"/>
      <c r="U1009" s="111"/>
      <c r="V1009" s="111"/>
      <c r="W1009" s="111"/>
      <c r="X1009" s="111"/>
      <c r="Y1009" s="111"/>
      <c r="Z1009" s="111"/>
      <c r="AA1009" s="111"/>
      <c r="AB1009" s="111"/>
      <c r="AC1009" s="111"/>
      <c r="AD1009" s="111"/>
      <c r="AE1009" s="111"/>
      <c r="AF1009" s="111"/>
      <c r="AG1009" s="111"/>
      <c r="AH1009" s="111"/>
      <c r="AI1009" s="111"/>
      <c r="AJ1009" s="111"/>
      <c r="AK1009" s="111"/>
      <c r="AL1009" s="111"/>
      <c r="AM1009" s="111"/>
      <c r="AN1009" s="111"/>
      <c r="AO1009" s="111"/>
      <c r="AP1009" s="111"/>
      <c r="AQ1009" s="111"/>
      <c r="AR1009" s="111"/>
      <c r="AS1009" s="111"/>
      <c r="AT1009" s="111"/>
      <c r="AU1009" s="111"/>
      <c r="AV1009" s="111"/>
      <c r="AW1009" s="111"/>
      <c r="AX1009" s="111"/>
      <c r="AY1009" s="111"/>
      <c r="AZ1009" s="111"/>
      <c r="BA1009" s="111"/>
      <c r="BB1009" s="111"/>
      <c r="BC1009" s="111"/>
      <c r="BD1009" s="111"/>
      <c r="BE1009" s="111"/>
      <c r="BF1009" s="111"/>
      <c r="BG1009" s="111"/>
      <c r="BH1009" s="111"/>
      <c r="BI1009" s="111"/>
      <c r="BJ1009" s="111"/>
      <c r="BK1009" s="111"/>
      <c r="BL1009" s="111"/>
      <c r="BM1009" s="111"/>
      <c r="BN1009" s="111"/>
      <c r="BO1009" s="111"/>
      <c r="BP1009" s="111"/>
      <c r="BQ1009" s="111"/>
      <c r="BR1009" s="111"/>
      <c r="BS1009" s="111"/>
      <c r="BT1009" s="111"/>
      <c r="BU1009" s="111"/>
      <c r="BV1009" s="111"/>
      <c r="BW1009" s="111"/>
      <c r="BX1009" s="111"/>
      <c r="BY1009" s="111"/>
      <c r="BZ1009" s="111"/>
      <c r="CA1009" s="111"/>
      <c r="CB1009" s="111"/>
      <c r="CC1009" s="111"/>
      <c r="CD1009" s="111"/>
      <c r="CE1009" s="111"/>
      <c r="CF1009" s="111"/>
    </row>
    <row r="1010" spans="1:84" s="43" customFormat="1" x14ac:dyDescent="0.2">
      <c r="A1010" s="1"/>
      <c r="B1010" s="1"/>
      <c r="C1010" s="1"/>
      <c r="D1010" s="1"/>
      <c r="E1010" s="27"/>
      <c r="F1010" s="84"/>
      <c r="G1010" s="80"/>
      <c r="H1010" s="84"/>
      <c r="I1010" s="28"/>
      <c r="J1010" s="111"/>
      <c r="K1010" s="111"/>
      <c r="L1010" s="111"/>
      <c r="M1010" s="111"/>
      <c r="N1010" s="111"/>
      <c r="O1010" s="111"/>
      <c r="P1010" s="111"/>
      <c r="Q1010" s="111"/>
      <c r="R1010" s="111"/>
      <c r="S1010" s="111"/>
      <c r="T1010" s="111"/>
      <c r="U1010" s="111"/>
      <c r="V1010" s="111"/>
      <c r="W1010" s="111"/>
      <c r="X1010" s="111"/>
      <c r="Y1010" s="111"/>
      <c r="Z1010" s="111"/>
      <c r="AA1010" s="111"/>
      <c r="AB1010" s="111"/>
      <c r="AC1010" s="111"/>
      <c r="AD1010" s="111"/>
      <c r="AE1010" s="111"/>
      <c r="AF1010" s="111"/>
      <c r="AG1010" s="111"/>
      <c r="AH1010" s="111"/>
      <c r="AI1010" s="111"/>
      <c r="AJ1010" s="111"/>
      <c r="AK1010" s="111"/>
      <c r="AL1010" s="111"/>
      <c r="AM1010" s="111"/>
      <c r="AN1010" s="111"/>
      <c r="AO1010" s="111"/>
      <c r="AP1010" s="111"/>
      <c r="AQ1010" s="111"/>
      <c r="AR1010" s="111"/>
      <c r="AS1010" s="111"/>
      <c r="AT1010" s="111"/>
      <c r="AU1010" s="111"/>
      <c r="AV1010" s="111"/>
      <c r="AW1010" s="111"/>
      <c r="AX1010" s="111"/>
      <c r="AY1010" s="111"/>
      <c r="AZ1010" s="111"/>
      <c r="BA1010" s="111"/>
      <c r="BB1010" s="111"/>
      <c r="BC1010" s="111"/>
      <c r="BD1010" s="111"/>
      <c r="BE1010" s="111"/>
      <c r="BF1010" s="111"/>
      <c r="BG1010" s="111"/>
      <c r="BH1010" s="111"/>
      <c r="BI1010" s="111"/>
      <c r="BJ1010" s="111"/>
      <c r="BK1010" s="111"/>
      <c r="BL1010" s="111"/>
      <c r="BM1010" s="111"/>
      <c r="BN1010" s="111"/>
      <c r="BO1010" s="111"/>
      <c r="BP1010" s="111"/>
      <c r="BQ1010" s="111"/>
      <c r="BR1010" s="111"/>
      <c r="BS1010" s="111"/>
      <c r="BT1010" s="111"/>
      <c r="BU1010" s="111"/>
      <c r="BV1010" s="111"/>
      <c r="BW1010" s="111"/>
      <c r="BX1010" s="111"/>
      <c r="BY1010" s="111"/>
      <c r="BZ1010" s="111"/>
      <c r="CA1010" s="111"/>
      <c r="CB1010" s="111"/>
      <c r="CC1010" s="111"/>
      <c r="CD1010" s="111"/>
      <c r="CE1010" s="111"/>
      <c r="CF1010" s="111"/>
    </row>
    <row r="1011" spans="1:84" s="43" customFormat="1" x14ac:dyDescent="0.2">
      <c r="A1011" s="1"/>
      <c r="B1011" s="1"/>
      <c r="C1011" s="1"/>
      <c r="D1011" s="1"/>
      <c r="E1011" s="27"/>
      <c r="F1011" s="84"/>
      <c r="G1011" s="80"/>
      <c r="H1011" s="84"/>
      <c r="I1011" s="28"/>
      <c r="J1011" s="111"/>
      <c r="K1011" s="111"/>
      <c r="L1011" s="111"/>
      <c r="M1011" s="111"/>
      <c r="N1011" s="111"/>
      <c r="O1011" s="111"/>
      <c r="P1011" s="111"/>
      <c r="Q1011" s="111"/>
      <c r="R1011" s="111"/>
      <c r="S1011" s="111"/>
      <c r="T1011" s="111"/>
      <c r="U1011" s="111"/>
      <c r="V1011" s="111"/>
      <c r="W1011" s="111"/>
      <c r="X1011" s="111"/>
      <c r="Y1011" s="111"/>
      <c r="Z1011" s="111"/>
      <c r="AA1011" s="111"/>
      <c r="AB1011" s="111"/>
      <c r="AC1011" s="111"/>
      <c r="AD1011" s="111"/>
      <c r="AE1011" s="111"/>
      <c r="AF1011" s="111"/>
      <c r="AG1011" s="111"/>
      <c r="AH1011" s="111"/>
      <c r="AI1011" s="111"/>
      <c r="AJ1011" s="111"/>
      <c r="AK1011" s="111"/>
      <c r="AL1011" s="111"/>
      <c r="AM1011" s="111"/>
      <c r="AN1011" s="111"/>
      <c r="AO1011" s="111"/>
      <c r="AP1011" s="111"/>
      <c r="AQ1011" s="111"/>
      <c r="AR1011" s="111"/>
      <c r="AS1011" s="111"/>
      <c r="AT1011" s="111"/>
      <c r="AU1011" s="111"/>
      <c r="AV1011" s="111"/>
      <c r="AW1011" s="111"/>
      <c r="AX1011" s="111"/>
      <c r="AY1011" s="111"/>
      <c r="AZ1011" s="111"/>
      <c r="BA1011" s="111"/>
      <c r="BB1011" s="111"/>
      <c r="BC1011" s="111"/>
      <c r="BD1011" s="111"/>
      <c r="BE1011" s="111"/>
      <c r="BF1011" s="111"/>
      <c r="BG1011" s="111"/>
      <c r="BH1011" s="111"/>
      <c r="BI1011" s="111"/>
      <c r="BJ1011" s="111"/>
      <c r="BK1011" s="111"/>
      <c r="BL1011" s="111"/>
      <c r="BM1011" s="111"/>
      <c r="BN1011" s="111"/>
      <c r="BO1011" s="111"/>
      <c r="BP1011" s="111"/>
      <c r="BQ1011" s="111"/>
      <c r="BR1011" s="111"/>
      <c r="BS1011" s="111"/>
      <c r="BT1011" s="111"/>
      <c r="BU1011" s="111"/>
      <c r="BV1011" s="111"/>
      <c r="BW1011" s="111"/>
      <c r="BX1011" s="111"/>
      <c r="BY1011" s="111"/>
      <c r="BZ1011" s="111"/>
      <c r="CA1011" s="111"/>
      <c r="CB1011" s="111"/>
      <c r="CC1011" s="111"/>
      <c r="CD1011" s="111"/>
      <c r="CE1011" s="111"/>
      <c r="CF1011" s="111"/>
    </row>
    <row r="1012" spans="1:84" s="43" customFormat="1" x14ac:dyDescent="0.2">
      <c r="A1012" s="1"/>
      <c r="B1012" s="1"/>
      <c r="C1012" s="1"/>
      <c r="D1012" s="1"/>
      <c r="E1012" s="27"/>
      <c r="F1012" s="84"/>
      <c r="G1012" s="80"/>
      <c r="H1012" s="84"/>
      <c r="I1012" s="28"/>
      <c r="J1012" s="111"/>
      <c r="K1012" s="111"/>
      <c r="L1012" s="111"/>
      <c r="M1012" s="111"/>
      <c r="N1012" s="111"/>
      <c r="O1012" s="111"/>
      <c r="P1012" s="111"/>
      <c r="Q1012" s="111"/>
      <c r="R1012" s="111"/>
      <c r="S1012" s="111"/>
      <c r="T1012" s="111"/>
      <c r="U1012" s="111"/>
      <c r="V1012" s="111"/>
      <c r="W1012" s="111"/>
      <c r="X1012" s="111"/>
      <c r="Y1012" s="111"/>
      <c r="Z1012" s="111"/>
      <c r="AA1012" s="111"/>
      <c r="AB1012" s="111"/>
      <c r="AC1012" s="111"/>
      <c r="AD1012" s="111"/>
      <c r="AE1012" s="111"/>
      <c r="AF1012" s="111"/>
      <c r="AG1012" s="111"/>
      <c r="AH1012" s="111"/>
      <c r="AI1012" s="111"/>
      <c r="AJ1012" s="111"/>
      <c r="AK1012" s="111"/>
      <c r="AL1012" s="111"/>
      <c r="AM1012" s="111"/>
      <c r="AN1012" s="111"/>
      <c r="AO1012" s="111"/>
      <c r="AP1012" s="111"/>
      <c r="AQ1012" s="111"/>
      <c r="AR1012" s="111"/>
      <c r="AS1012" s="111"/>
      <c r="AT1012" s="111"/>
      <c r="AU1012" s="111"/>
      <c r="AV1012" s="111"/>
      <c r="AW1012" s="111"/>
      <c r="AX1012" s="111"/>
      <c r="AY1012" s="111"/>
      <c r="AZ1012" s="111"/>
      <c r="BA1012" s="111"/>
      <c r="BB1012" s="111"/>
      <c r="BC1012" s="111"/>
      <c r="BD1012" s="111"/>
      <c r="BE1012" s="111"/>
      <c r="BF1012" s="111"/>
      <c r="BG1012" s="111"/>
      <c r="BH1012" s="111"/>
      <c r="BI1012" s="111"/>
      <c r="BJ1012" s="111"/>
      <c r="BK1012" s="111"/>
      <c r="BL1012" s="111"/>
      <c r="BM1012" s="111"/>
      <c r="BN1012" s="111"/>
      <c r="BO1012" s="111"/>
      <c r="BP1012" s="111"/>
      <c r="BQ1012" s="111"/>
      <c r="BR1012" s="111"/>
      <c r="BS1012" s="111"/>
      <c r="BT1012" s="111"/>
      <c r="BU1012" s="111"/>
      <c r="BV1012" s="111"/>
      <c r="BW1012" s="111"/>
      <c r="BX1012" s="111"/>
      <c r="BY1012" s="111"/>
      <c r="BZ1012" s="111"/>
      <c r="CA1012" s="111"/>
      <c r="CB1012" s="111"/>
      <c r="CC1012" s="111"/>
      <c r="CD1012" s="111"/>
      <c r="CE1012" s="111"/>
      <c r="CF1012" s="111"/>
    </row>
    <row r="1013" spans="1:84" s="43" customFormat="1" x14ac:dyDescent="0.2">
      <c r="A1013" s="1"/>
      <c r="B1013" s="1"/>
      <c r="C1013" s="1"/>
      <c r="D1013" s="1"/>
      <c r="E1013" s="27"/>
      <c r="F1013" s="84"/>
      <c r="G1013" s="80"/>
      <c r="H1013" s="84"/>
      <c r="I1013" s="28"/>
      <c r="J1013" s="111"/>
      <c r="K1013" s="111"/>
      <c r="L1013" s="111"/>
      <c r="M1013" s="111"/>
      <c r="N1013" s="111"/>
      <c r="O1013" s="111"/>
      <c r="P1013" s="111"/>
      <c r="Q1013" s="111"/>
      <c r="R1013" s="111"/>
      <c r="S1013" s="111"/>
      <c r="T1013" s="111"/>
      <c r="U1013" s="111"/>
      <c r="V1013" s="111"/>
      <c r="W1013" s="111"/>
      <c r="X1013" s="111"/>
      <c r="Y1013" s="111"/>
      <c r="Z1013" s="111"/>
      <c r="AA1013" s="111"/>
      <c r="AB1013" s="111"/>
      <c r="AC1013" s="111"/>
      <c r="AD1013" s="111"/>
      <c r="AE1013" s="111"/>
      <c r="AF1013" s="111"/>
      <c r="AG1013" s="111"/>
      <c r="AH1013" s="111"/>
      <c r="AI1013" s="111"/>
      <c r="AJ1013" s="111"/>
      <c r="AK1013" s="111"/>
      <c r="AL1013" s="111"/>
      <c r="AM1013" s="111"/>
      <c r="AN1013" s="111"/>
      <c r="AO1013" s="111"/>
      <c r="AP1013" s="111"/>
      <c r="AQ1013" s="111"/>
      <c r="AR1013" s="111"/>
      <c r="AS1013" s="111"/>
      <c r="AT1013" s="111"/>
      <c r="AU1013" s="111"/>
      <c r="AV1013" s="111"/>
      <c r="AW1013" s="111"/>
      <c r="AX1013" s="111"/>
      <c r="AY1013" s="111"/>
      <c r="AZ1013" s="111"/>
      <c r="BA1013" s="111"/>
      <c r="BB1013" s="111"/>
      <c r="BC1013" s="111"/>
      <c r="BD1013" s="111"/>
      <c r="BE1013" s="111"/>
      <c r="BF1013" s="111"/>
      <c r="BG1013" s="111"/>
      <c r="BH1013" s="111"/>
      <c r="BI1013" s="111"/>
      <c r="BJ1013" s="111"/>
      <c r="BK1013" s="111"/>
      <c r="BL1013" s="111"/>
      <c r="BM1013" s="111"/>
      <c r="BN1013" s="111"/>
      <c r="BO1013" s="111"/>
      <c r="BP1013" s="111"/>
      <c r="BQ1013" s="111"/>
      <c r="BR1013" s="111"/>
      <c r="BS1013" s="111"/>
      <c r="BT1013" s="111"/>
      <c r="BU1013" s="111"/>
      <c r="BV1013" s="111"/>
      <c r="BW1013" s="111"/>
      <c r="BX1013" s="111"/>
      <c r="BY1013" s="111"/>
      <c r="BZ1013" s="111"/>
      <c r="CA1013" s="111"/>
      <c r="CB1013" s="111"/>
      <c r="CC1013" s="111"/>
      <c r="CD1013" s="111"/>
      <c r="CE1013" s="111"/>
      <c r="CF1013" s="111"/>
    </row>
    <row r="1014" spans="1:84" s="43" customFormat="1" x14ac:dyDescent="0.2">
      <c r="A1014" s="1"/>
      <c r="B1014" s="1"/>
      <c r="C1014" s="1"/>
      <c r="D1014" s="1"/>
      <c r="E1014" s="27"/>
      <c r="F1014" s="84"/>
      <c r="G1014" s="80"/>
      <c r="H1014" s="84"/>
      <c r="I1014" s="28"/>
      <c r="J1014" s="111"/>
      <c r="K1014" s="111"/>
      <c r="L1014" s="111"/>
      <c r="M1014" s="111"/>
      <c r="N1014" s="111"/>
      <c r="O1014" s="111"/>
      <c r="P1014" s="111"/>
      <c r="Q1014" s="111"/>
      <c r="R1014" s="111"/>
      <c r="S1014" s="111"/>
      <c r="T1014" s="111"/>
      <c r="U1014" s="111"/>
      <c r="V1014" s="111"/>
      <c r="W1014" s="111"/>
      <c r="X1014" s="111"/>
      <c r="Y1014" s="111"/>
      <c r="Z1014" s="111"/>
      <c r="AA1014" s="111"/>
      <c r="AB1014" s="111"/>
      <c r="AC1014" s="111"/>
      <c r="AD1014" s="111"/>
      <c r="AE1014" s="111"/>
      <c r="AF1014" s="111"/>
      <c r="AG1014" s="111"/>
      <c r="AH1014" s="111"/>
      <c r="AI1014" s="111"/>
      <c r="AJ1014" s="111"/>
      <c r="AK1014" s="111"/>
      <c r="AL1014" s="111"/>
      <c r="AM1014" s="111"/>
      <c r="AN1014" s="111"/>
      <c r="AO1014" s="111"/>
      <c r="AP1014" s="111"/>
      <c r="AQ1014" s="111"/>
      <c r="AR1014" s="111"/>
      <c r="AS1014" s="111"/>
      <c r="AT1014" s="111"/>
      <c r="AU1014" s="111"/>
      <c r="AV1014" s="111"/>
      <c r="AW1014" s="111"/>
      <c r="AX1014" s="111"/>
      <c r="AY1014" s="111"/>
      <c r="AZ1014" s="111"/>
      <c r="BA1014" s="111"/>
      <c r="BB1014" s="111"/>
      <c r="BC1014" s="111"/>
      <c r="BD1014" s="111"/>
      <c r="BE1014" s="111"/>
      <c r="BF1014" s="111"/>
      <c r="BG1014" s="111"/>
      <c r="BH1014" s="111"/>
      <c r="BI1014" s="111"/>
      <c r="BJ1014" s="111"/>
      <c r="BK1014" s="111"/>
      <c r="BL1014" s="111"/>
      <c r="BM1014" s="111"/>
      <c r="BN1014" s="111"/>
      <c r="BO1014" s="111"/>
      <c r="BP1014" s="111"/>
      <c r="BQ1014" s="111"/>
      <c r="BR1014" s="111"/>
      <c r="BS1014" s="111"/>
      <c r="BT1014" s="111"/>
      <c r="BU1014" s="111"/>
      <c r="BV1014" s="111"/>
      <c r="BW1014" s="111"/>
      <c r="BX1014" s="111"/>
      <c r="BY1014" s="111"/>
      <c r="BZ1014" s="111"/>
      <c r="CA1014" s="111"/>
      <c r="CB1014" s="111"/>
      <c r="CC1014" s="111"/>
      <c r="CD1014" s="111"/>
      <c r="CE1014" s="111"/>
      <c r="CF1014" s="111"/>
    </row>
    <row r="1015" spans="1:84" s="43" customFormat="1" x14ac:dyDescent="0.2">
      <c r="A1015" s="1"/>
      <c r="B1015" s="1"/>
      <c r="C1015" s="1"/>
      <c r="D1015" s="1"/>
      <c r="E1015" s="27"/>
      <c r="F1015" s="84"/>
      <c r="G1015" s="80"/>
      <c r="H1015" s="84"/>
      <c r="I1015" s="28"/>
      <c r="J1015" s="111"/>
      <c r="K1015" s="111"/>
      <c r="L1015" s="111"/>
      <c r="M1015" s="111"/>
      <c r="N1015" s="111"/>
      <c r="O1015" s="111"/>
      <c r="P1015" s="111"/>
      <c r="Q1015" s="111"/>
      <c r="R1015" s="111"/>
      <c r="S1015" s="111"/>
      <c r="T1015" s="111"/>
      <c r="U1015" s="111"/>
      <c r="V1015" s="111"/>
      <c r="W1015" s="111"/>
      <c r="X1015" s="111"/>
      <c r="Y1015" s="111"/>
      <c r="Z1015" s="111"/>
      <c r="AA1015" s="111"/>
      <c r="AB1015" s="111"/>
      <c r="AC1015" s="111"/>
      <c r="AD1015" s="111"/>
      <c r="AE1015" s="111"/>
      <c r="AF1015" s="111"/>
      <c r="AG1015" s="111"/>
      <c r="AH1015" s="111"/>
      <c r="AI1015" s="111"/>
      <c r="AJ1015" s="111"/>
      <c r="AK1015" s="111"/>
      <c r="AL1015" s="111"/>
      <c r="AM1015" s="111"/>
      <c r="AN1015" s="111"/>
      <c r="AO1015" s="111"/>
      <c r="AP1015" s="111"/>
      <c r="AQ1015" s="111"/>
      <c r="AR1015" s="111"/>
      <c r="AS1015" s="111"/>
      <c r="AT1015" s="111"/>
      <c r="AU1015" s="111"/>
      <c r="AV1015" s="111"/>
      <c r="AW1015" s="111"/>
      <c r="AX1015" s="111"/>
      <c r="AY1015" s="111"/>
      <c r="AZ1015" s="111"/>
      <c r="BA1015" s="111"/>
      <c r="BB1015" s="111"/>
      <c r="BC1015" s="111"/>
      <c r="BD1015" s="111"/>
      <c r="BE1015" s="111"/>
      <c r="BF1015" s="111"/>
      <c r="BG1015" s="111"/>
      <c r="BH1015" s="111"/>
      <c r="BI1015" s="111"/>
      <c r="BJ1015" s="111"/>
      <c r="BK1015" s="111"/>
      <c r="BL1015" s="111"/>
      <c r="BM1015" s="111"/>
      <c r="BN1015" s="111"/>
      <c r="BO1015" s="111"/>
      <c r="BP1015" s="111"/>
      <c r="BQ1015" s="111"/>
      <c r="BR1015" s="111"/>
      <c r="BS1015" s="111"/>
      <c r="BT1015" s="111"/>
      <c r="BU1015" s="111"/>
      <c r="BV1015" s="111"/>
      <c r="BW1015" s="111"/>
      <c r="BX1015" s="111"/>
      <c r="BY1015" s="111"/>
      <c r="BZ1015" s="111"/>
      <c r="CA1015" s="111"/>
      <c r="CB1015" s="111"/>
      <c r="CC1015" s="111"/>
      <c r="CD1015" s="111"/>
      <c r="CE1015" s="111"/>
      <c r="CF1015" s="111"/>
    </row>
    <row r="1016" spans="1:84" s="43" customFormat="1" x14ac:dyDescent="0.2">
      <c r="A1016" s="1"/>
      <c r="B1016" s="1"/>
      <c r="C1016" s="1"/>
      <c r="D1016" s="1"/>
      <c r="E1016" s="27"/>
      <c r="F1016" s="84"/>
      <c r="G1016" s="80"/>
      <c r="H1016" s="84"/>
      <c r="I1016" s="28"/>
      <c r="J1016" s="111"/>
      <c r="K1016" s="111"/>
      <c r="L1016" s="111"/>
      <c r="M1016" s="111"/>
      <c r="N1016" s="111"/>
      <c r="O1016" s="111"/>
      <c r="P1016" s="111"/>
      <c r="Q1016" s="111"/>
      <c r="R1016" s="111"/>
      <c r="S1016" s="111"/>
      <c r="T1016" s="111"/>
      <c r="U1016" s="111"/>
      <c r="V1016" s="111"/>
      <c r="W1016" s="111"/>
      <c r="X1016" s="111"/>
      <c r="Y1016" s="111"/>
      <c r="Z1016" s="111"/>
      <c r="AA1016" s="111"/>
      <c r="AB1016" s="111"/>
      <c r="AC1016" s="111"/>
      <c r="AD1016" s="111"/>
      <c r="AE1016" s="111"/>
      <c r="AF1016" s="111"/>
      <c r="AG1016" s="111"/>
      <c r="AH1016" s="111"/>
      <c r="AI1016" s="111"/>
      <c r="AJ1016" s="111"/>
      <c r="AK1016" s="111"/>
      <c r="AL1016" s="111"/>
      <c r="AM1016" s="111"/>
      <c r="AN1016" s="111"/>
      <c r="AO1016" s="111"/>
      <c r="AP1016" s="111"/>
      <c r="AQ1016" s="111"/>
      <c r="AR1016" s="111"/>
      <c r="AS1016" s="111"/>
      <c r="AT1016" s="111"/>
      <c r="AU1016" s="111"/>
      <c r="AV1016" s="111"/>
      <c r="AW1016" s="111"/>
      <c r="AX1016" s="111"/>
      <c r="AY1016" s="111"/>
      <c r="AZ1016" s="111"/>
      <c r="BA1016" s="111"/>
      <c r="BB1016" s="111"/>
      <c r="BC1016" s="111"/>
      <c r="BD1016" s="111"/>
      <c r="BE1016" s="111"/>
      <c r="BF1016" s="111"/>
      <c r="BG1016" s="111"/>
      <c r="BH1016" s="111"/>
      <c r="BI1016" s="111"/>
      <c r="BJ1016" s="111"/>
      <c r="BK1016" s="111"/>
      <c r="BL1016" s="111"/>
      <c r="BM1016" s="111"/>
      <c r="BN1016" s="111"/>
      <c r="BO1016" s="111"/>
      <c r="BP1016" s="111"/>
      <c r="BQ1016" s="111"/>
      <c r="BR1016" s="111"/>
      <c r="BS1016" s="111"/>
      <c r="BT1016" s="111"/>
      <c r="BU1016" s="111"/>
      <c r="BV1016" s="111"/>
      <c r="BW1016" s="111"/>
      <c r="BX1016" s="111"/>
      <c r="BY1016" s="111"/>
      <c r="BZ1016" s="111"/>
      <c r="CA1016" s="111"/>
      <c r="CB1016" s="111"/>
      <c r="CC1016" s="111"/>
      <c r="CD1016" s="111"/>
      <c r="CE1016" s="111"/>
      <c r="CF1016" s="111"/>
    </row>
    <row r="1017" spans="1:84" s="43" customFormat="1" x14ac:dyDescent="0.2">
      <c r="A1017" s="1"/>
      <c r="B1017" s="1"/>
      <c r="C1017" s="1"/>
      <c r="D1017" s="1"/>
      <c r="E1017" s="27"/>
      <c r="F1017" s="84"/>
      <c r="G1017" s="80"/>
      <c r="H1017" s="84"/>
      <c r="I1017" s="28"/>
      <c r="J1017" s="111"/>
      <c r="K1017" s="111"/>
      <c r="L1017" s="111"/>
      <c r="M1017" s="111"/>
      <c r="N1017" s="111"/>
      <c r="O1017" s="111"/>
      <c r="P1017" s="111"/>
      <c r="Q1017" s="111"/>
      <c r="R1017" s="111"/>
      <c r="S1017" s="111"/>
      <c r="T1017" s="111"/>
      <c r="U1017" s="111"/>
      <c r="V1017" s="111"/>
      <c r="W1017" s="111"/>
      <c r="X1017" s="111"/>
      <c r="Y1017" s="111"/>
      <c r="Z1017" s="111"/>
      <c r="AA1017" s="111"/>
      <c r="AB1017" s="111"/>
      <c r="AC1017" s="111"/>
      <c r="AD1017" s="111"/>
      <c r="AE1017" s="111"/>
      <c r="AF1017" s="111"/>
      <c r="AG1017" s="111"/>
      <c r="AH1017" s="111"/>
      <c r="AI1017" s="111"/>
      <c r="AJ1017" s="111"/>
      <c r="AK1017" s="111"/>
      <c r="AL1017" s="111"/>
      <c r="AM1017" s="111"/>
      <c r="AN1017" s="111"/>
      <c r="AO1017" s="111"/>
      <c r="AP1017" s="111"/>
      <c r="AQ1017" s="111"/>
      <c r="AR1017" s="111"/>
      <c r="AS1017" s="111"/>
      <c r="AT1017" s="111"/>
      <c r="AU1017" s="111"/>
      <c r="AV1017" s="111"/>
      <c r="AW1017" s="111"/>
      <c r="AX1017" s="111"/>
      <c r="AY1017" s="111"/>
      <c r="AZ1017" s="111"/>
      <c r="BA1017" s="111"/>
      <c r="BB1017" s="111"/>
      <c r="BC1017" s="111"/>
      <c r="BD1017" s="111"/>
      <c r="BE1017" s="111"/>
      <c r="BF1017" s="111"/>
      <c r="BG1017" s="111"/>
      <c r="BH1017" s="111"/>
      <c r="BI1017" s="111"/>
      <c r="BJ1017" s="111"/>
      <c r="BK1017" s="111"/>
      <c r="BL1017" s="111"/>
      <c r="BM1017" s="111"/>
      <c r="BN1017" s="111"/>
      <c r="BO1017" s="111"/>
      <c r="BP1017" s="111"/>
      <c r="BQ1017" s="111"/>
      <c r="BR1017" s="111"/>
      <c r="BS1017" s="111"/>
      <c r="BT1017" s="111"/>
      <c r="BU1017" s="111"/>
      <c r="BV1017" s="111"/>
      <c r="BW1017" s="111"/>
      <c r="BX1017" s="111"/>
      <c r="BY1017" s="111"/>
      <c r="BZ1017" s="111"/>
      <c r="CA1017" s="111"/>
      <c r="CB1017" s="111"/>
      <c r="CC1017" s="111"/>
      <c r="CD1017" s="111"/>
      <c r="CE1017" s="111"/>
      <c r="CF1017" s="111"/>
    </row>
    <row r="1018" spans="1:84" s="43" customFormat="1" x14ac:dyDescent="0.2">
      <c r="A1018" s="1"/>
      <c r="B1018" s="1"/>
      <c r="C1018" s="1"/>
      <c r="D1018" s="1"/>
      <c r="E1018" s="27"/>
      <c r="F1018" s="84"/>
      <c r="G1018" s="80"/>
      <c r="H1018" s="84"/>
      <c r="I1018" s="28"/>
      <c r="J1018" s="111"/>
      <c r="K1018" s="111"/>
      <c r="L1018" s="111"/>
      <c r="M1018" s="111"/>
      <c r="N1018" s="111"/>
      <c r="O1018" s="111"/>
      <c r="P1018" s="111"/>
      <c r="Q1018" s="111"/>
      <c r="R1018" s="111"/>
      <c r="S1018" s="111"/>
      <c r="T1018" s="111"/>
      <c r="U1018" s="111"/>
      <c r="V1018" s="111"/>
      <c r="W1018" s="111"/>
      <c r="X1018" s="111"/>
      <c r="Y1018" s="111"/>
      <c r="Z1018" s="111"/>
      <c r="AA1018" s="111"/>
      <c r="AB1018" s="111"/>
      <c r="AC1018" s="111"/>
      <c r="AD1018" s="111"/>
      <c r="AE1018" s="111"/>
      <c r="AF1018" s="111"/>
      <c r="AG1018" s="111"/>
      <c r="AH1018" s="111"/>
      <c r="AI1018" s="111"/>
      <c r="AJ1018" s="111"/>
      <c r="AK1018" s="111"/>
      <c r="AL1018" s="111"/>
      <c r="AM1018" s="111"/>
      <c r="AN1018" s="111"/>
      <c r="AO1018" s="111"/>
      <c r="AP1018" s="111"/>
      <c r="AQ1018" s="111"/>
      <c r="AR1018" s="111"/>
      <c r="AS1018" s="111"/>
      <c r="AT1018" s="111"/>
      <c r="AU1018" s="111"/>
      <c r="AV1018" s="111"/>
      <c r="AW1018" s="111"/>
      <c r="AX1018" s="111"/>
      <c r="AY1018" s="111"/>
      <c r="AZ1018" s="111"/>
      <c r="BA1018" s="111"/>
      <c r="BB1018" s="111"/>
      <c r="BC1018" s="111"/>
      <c r="BD1018" s="111"/>
      <c r="BE1018" s="111"/>
      <c r="BF1018" s="111"/>
      <c r="BG1018" s="111"/>
      <c r="BH1018" s="111"/>
      <c r="BI1018" s="111"/>
      <c r="BJ1018" s="111"/>
      <c r="BK1018" s="111"/>
      <c r="BL1018" s="111"/>
      <c r="BM1018" s="111"/>
      <c r="BN1018" s="111"/>
      <c r="BO1018" s="111"/>
      <c r="BP1018" s="111"/>
      <c r="BQ1018" s="111"/>
      <c r="BR1018" s="111"/>
      <c r="BS1018" s="111"/>
      <c r="BT1018" s="111"/>
      <c r="BU1018" s="111"/>
      <c r="BV1018" s="111"/>
      <c r="BW1018" s="111"/>
      <c r="BX1018" s="111"/>
      <c r="BY1018" s="111"/>
      <c r="BZ1018" s="111"/>
      <c r="CA1018" s="111"/>
      <c r="CB1018" s="111"/>
      <c r="CC1018" s="111"/>
      <c r="CD1018" s="111"/>
      <c r="CE1018" s="111"/>
      <c r="CF1018" s="111"/>
    </row>
    <row r="1019" spans="1:84" s="43" customFormat="1" x14ac:dyDescent="0.2">
      <c r="A1019" s="1"/>
      <c r="B1019" s="1"/>
      <c r="C1019" s="1"/>
      <c r="D1019" s="1"/>
      <c r="E1019" s="27"/>
      <c r="F1019" s="84"/>
      <c r="G1019" s="80"/>
      <c r="H1019" s="84"/>
      <c r="I1019" s="28"/>
      <c r="J1019" s="111"/>
      <c r="K1019" s="111"/>
      <c r="L1019" s="111"/>
      <c r="M1019" s="111"/>
      <c r="N1019" s="111"/>
      <c r="O1019" s="111"/>
      <c r="P1019" s="111"/>
      <c r="Q1019" s="111"/>
      <c r="R1019" s="111"/>
      <c r="S1019" s="111"/>
      <c r="T1019" s="111"/>
      <c r="U1019" s="111"/>
      <c r="V1019" s="111"/>
      <c r="W1019" s="111"/>
      <c r="X1019" s="111"/>
      <c r="Y1019" s="111"/>
      <c r="Z1019" s="111"/>
      <c r="AA1019" s="111"/>
      <c r="AB1019" s="111"/>
      <c r="AC1019" s="111"/>
      <c r="AD1019" s="111"/>
      <c r="AE1019" s="111"/>
      <c r="AF1019" s="111"/>
      <c r="AG1019" s="111"/>
      <c r="AH1019" s="111"/>
      <c r="AI1019" s="111"/>
      <c r="AJ1019" s="111"/>
      <c r="AK1019" s="111"/>
      <c r="AL1019" s="111"/>
      <c r="AM1019" s="111"/>
      <c r="AN1019" s="111"/>
      <c r="AO1019" s="111"/>
      <c r="AP1019" s="111"/>
      <c r="AQ1019" s="111"/>
      <c r="AR1019" s="111"/>
      <c r="AS1019" s="111"/>
      <c r="AT1019" s="111"/>
      <c r="AU1019" s="111"/>
      <c r="AV1019" s="111"/>
      <c r="AW1019" s="111"/>
      <c r="AX1019" s="111"/>
      <c r="AY1019" s="111"/>
      <c r="AZ1019" s="111"/>
      <c r="BA1019" s="111"/>
      <c r="BB1019" s="111"/>
      <c r="BC1019" s="111"/>
      <c r="BD1019" s="111"/>
      <c r="BE1019" s="111"/>
      <c r="BF1019" s="111"/>
      <c r="BG1019" s="111"/>
      <c r="BH1019" s="111"/>
      <c r="BI1019" s="111"/>
      <c r="BJ1019" s="111"/>
      <c r="BK1019" s="111"/>
      <c r="BL1019" s="111"/>
      <c r="BM1019" s="111"/>
      <c r="BN1019" s="111"/>
      <c r="BO1019" s="111"/>
      <c r="BP1019" s="111"/>
      <c r="BQ1019" s="111"/>
      <c r="BR1019" s="111"/>
      <c r="BS1019" s="111"/>
      <c r="BT1019" s="111"/>
      <c r="BU1019" s="111"/>
      <c r="BV1019" s="111"/>
      <c r="BW1019" s="111"/>
      <c r="BX1019" s="111"/>
      <c r="BY1019" s="111"/>
      <c r="BZ1019" s="111"/>
      <c r="CA1019" s="111"/>
      <c r="CB1019" s="111"/>
      <c r="CC1019" s="111"/>
      <c r="CD1019" s="111"/>
      <c r="CE1019" s="111"/>
      <c r="CF1019" s="111"/>
    </row>
    <row r="1020" spans="1:84" s="43" customFormat="1" x14ac:dyDescent="0.2">
      <c r="A1020" s="1"/>
      <c r="B1020" s="1"/>
      <c r="C1020" s="1"/>
      <c r="D1020" s="1"/>
      <c r="E1020" s="27"/>
      <c r="F1020" s="84"/>
      <c r="G1020" s="80"/>
      <c r="H1020" s="84"/>
      <c r="I1020" s="28"/>
      <c r="J1020" s="111"/>
      <c r="K1020" s="111"/>
      <c r="L1020" s="111"/>
      <c r="M1020" s="111"/>
      <c r="N1020" s="111"/>
      <c r="O1020" s="111"/>
      <c r="P1020" s="111"/>
      <c r="Q1020" s="111"/>
      <c r="R1020" s="111"/>
      <c r="S1020" s="111"/>
      <c r="T1020" s="111"/>
      <c r="U1020" s="111"/>
      <c r="V1020" s="111"/>
      <c r="W1020" s="111"/>
      <c r="X1020" s="111"/>
      <c r="Y1020" s="111"/>
      <c r="Z1020" s="111"/>
      <c r="AA1020" s="111"/>
      <c r="AB1020" s="111"/>
      <c r="AC1020" s="111"/>
      <c r="AD1020" s="111"/>
      <c r="AE1020" s="111"/>
      <c r="AF1020" s="111"/>
      <c r="AG1020" s="111"/>
      <c r="AH1020" s="111"/>
      <c r="AI1020" s="111"/>
      <c r="AJ1020" s="111"/>
      <c r="AK1020" s="111"/>
      <c r="AL1020" s="111"/>
      <c r="AM1020" s="111"/>
      <c r="AN1020" s="111"/>
      <c r="AO1020" s="111"/>
      <c r="AP1020" s="111"/>
      <c r="AQ1020" s="111"/>
      <c r="AR1020" s="111"/>
      <c r="AS1020" s="111"/>
      <c r="AT1020" s="111"/>
      <c r="AU1020" s="111"/>
      <c r="AV1020" s="111"/>
      <c r="AW1020" s="111"/>
      <c r="AX1020" s="111"/>
      <c r="AY1020" s="111"/>
      <c r="AZ1020" s="111"/>
      <c r="BA1020" s="111"/>
      <c r="BB1020" s="111"/>
      <c r="BC1020" s="111"/>
      <c r="BD1020" s="111"/>
      <c r="BE1020" s="111"/>
      <c r="BF1020" s="111"/>
      <c r="BG1020" s="111"/>
      <c r="BH1020" s="111"/>
      <c r="BI1020" s="111"/>
      <c r="BJ1020" s="111"/>
      <c r="BK1020" s="111"/>
      <c r="BL1020" s="111"/>
      <c r="BM1020" s="111"/>
      <c r="BN1020" s="111"/>
      <c r="BO1020" s="111"/>
      <c r="BP1020" s="111"/>
      <c r="BQ1020" s="111"/>
      <c r="BR1020" s="111"/>
      <c r="BS1020" s="111"/>
      <c r="BT1020" s="111"/>
      <c r="BU1020" s="111"/>
      <c r="BV1020" s="111"/>
      <c r="BW1020" s="111"/>
      <c r="BX1020" s="111"/>
      <c r="BY1020" s="111"/>
      <c r="BZ1020" s="111"/>
      <c r="CA1020" s="111"/>
      <c r="CB1020" s="111"/>
      <c r="CC1020" s="111"/>
      <c r="CD1020" s="111"/>
      <c r="CE1020" s="111"/>
      <c r="CF1020" s="111"/>
    </row>
    <row r="1021" spans="1:84" s="43" customFormat="1" x14ac:dyDescent="0.2">
      <c r="A1021" s="1"/>
      <c r="B1021" s="1"/>
      <c r="C1021" s="1"/>
      <c r="D1021" s="1"/>
      <c r="E1021" s="27"/>
      <c r="F1021" s="84"/>
      <c r="G1021" s="80"/>
      <c r="H1021" s="84"/>
      <c r="I1021" s="28"/>
      <c r="J1021" s="111"/>
      <c r="K1021" s="111"/>
      <c r="L1021" s="111"/>
      <c r="M1021" s="111"/>
      <c r="N1021" s="111"/>
      <c r="O1021" s="111"/>
      <c r="P1021" s="111"/>
      <c r="Q1021" s="111"/>
      <c r="R1021" s="111"/>
      <c r="S1021" s="111"/>
      <c r="T1021" s="111"/>
      <c r="U1021" s="111"/>
      <c r="V1021" s="111"/>
      <c r="W1021" s="111"/>
      <c r="X1021" s="111"/>
      <c r="Y1021" s="111"/>
      <c r="Z1021" s="111"/>
      <c r="AA1021" s="111"/>
      <c r="AB1021" s="111"/>
      <c r="AC1021" s="111"/>
      <c r="AD1021" s="111"/>
      <c r="AE1021" s="111"/>
      <c r="AF1021" s="111"/>
      <c r="AG1021" s="111"/>
      <c r="AH1021" s="111"/>
      <c r="AI1021" s="111"/>
      <c r="AJ1021" s="111"/>
      <c r="AK1021" s="111"/>
      <c r="AL1021" s="111"/>
      <c r="AM1021" s="111"/>
      <c r="AN1021" s="111"/>
      <c r="AO1021" s="111"/>
      <c r="AP1021" s="111"/>
      <c r="AQ1021" s="111"/>
      <c r="AR1021" s="111"/>
      <c r="AS1021" s="111"/>
      <c r="AT1021" s="111"/>
      <c r="AU1021" s="111"/>
      <c r="AV1021" s="111"/>
      <c r="AW1021" s="111"/>
      <c r="AX1021" s="111"/>
      <c r="AY1021" s="111"/>
      <c r="AZ1021" s="111"/>
      <c r="BA1021" s="111"/>
      <c r="BB1021" s="111"/>
      <c r="BC1021" s="111"/>
      <c r="BD1021" s="111"/>
      <c r="BE1021" s="111"/>
      <c r="BF1021" s="111"/>
      <c r="BG1021" s="111"/>
      <c r="BH1021" s="111"/>
      <c r="BI1021" s="111"/>
      <c r="BJ1021" s="111"/>
      <c r="BK1021" s="111"/>
      <c r="BL1021" s="111"/>
      <c r="BM1021" s="111"/>
      <c r="BN1021" s="111"/>
      <c r="BO1021" s="111"/>
      <c r="BP1021" s="111"/>
      <c r="BQ1021" s="111"/>
      <c r="BR1021" s="111"/>
      <c r="BS1021" s="111"/>
      <c r="BT1021" s="111"/>
      <c r="BU1021" s="111"/>
      <c r="BV1021" s="111"/>
      <c r="BW1021" s="111"/>
      <c r="BX1021" s="111"/>
      <c r="BY1021" s="111"/>
      <c r="BZ1021" s="111"/>
      <c r="CA1021" s="111"/>
      <c r="CB1021" s="111"/>
      <c r="CC1021" s="111"/>
      <c r="CD1021" s="111"/>
      <c r="CE1021" s="111"/>
      <c r="CF1021" s="111"/>
    </row>
    <row r="1022" spans="1:84" s="43" customFormat="1" x14ac:dyDescent="0.2">
      <c r="A1022" s="1"/>
      <c r="B1022" s="1"/>
      <c r="C1022" s="1"/>
      <c r="D1022" s="1"/>
      <c r="E1022" s="27"/>
      <c r="F1022" s="84"/>
      <c r="G1022" s="80"/>
      <c r="H1022" s="84"/>
      <c r="I1022" s="28"/>
      <c r="J1022" s="111"/>
      <c r="K1022" s="111"/>
      <c r="L1022" s="111"/>
      <c r="M1022" s="111"/>
      <c r="N1022" s="111"/>
      <c r="O1022" s="111"/>
      <c r="P1022" s="111"/>
      <c r="Q1022" s="111"/>
      <c r="R1022" s="111"/>
      <c r="S1022" s="111"/>
      <c r="T1022" s="111"/>
      <c r="U1022" s="111"/>
      <c r="V1022" s="111"/>
      <c r="W1022" s="111"/>
      <c r="X1022" s="111"/>
      <c r="Y1022" s="111"/>
      <c r="Z1022" s="111"/>
      <c r="AA1022" s="111"/>
      <c r="AB1022" s="111"/>
      <c r="AC1022" s="111"/>
      <c r="AD1022" s="111"/>
      <c r="AE1022" s="111"/>
      <c r="AF1022" s="111"/>
      <c r="AG1022" s="111"/>
      <c r="AH1022" s="111"/>
      <c r="AI1022" s="111"/>
      <c r="AJ1022" s="111"/>
      <c r="AK1022" s="111"/>
      <c r="AL1022" s="111"/>
      <c r="AM1022" s="111"/>
      <c r="AN1022" s="111"/>
      <c r="AO1022" s="111"/>
      <c r="AP1022" s="111"/>
      <c r="AQ1022" s="111"/>
      <c r="AR1022" s="111"/>
      <c r="AS1022" s="111"/>
      <c r="AT1022" s="111"/>
      <c r="AU1022" s="111"/>
      <c r="AV1022" s="111"/>
      <c r="AW1022" s="111"/>
      <c r="AX1022" s="111"/>
      <c r="AY1022" s="111"/>
      <c r="AZ1022" s="111"/>
      <c r="BA1022" s="111"/>
      <c r="BB1022" s="111"/>
      <c r="BC1022" s="111"/>
      <c r="BD1022" s="111"/>
      <c r="BE1022" s="111"/>
      <c r="BF1022" s="111"/>
      <c r="BG1022" s="111"/>
      <c r="BH1022" s="111"/>
      <c r="BI1022" s="111"/>
      <c r="BJ1022" s="111"/>
      <c r="BK1022" s="111"/>
      <c r="BL1022" s="111"/>
      <c r="BM1022" s="111"/>
      <c r="BN1022" s="111"/>
      <c r="BO1022" s="111"/>
      <c r="BP1022" s="111"/>
      <c r="BQ1022" s="111"/>
      <c r="BR1022" s="111"/>
      <c r="BS1022" s="111"/>
      <c r="BT1022" s="111"/>
      <c r="BU1022" s="111"/>
      <c r="BV1022" s="111"/>
      <c r="BW1022" s="111"/>
      <c r="BX1022" s="111"/>
      <c r="BY1022" s="111"/>
      <c r="BZ1022" s="111"/>
      <c r="CA1022" s="111"/>
      <c r="CB1022" s="111"/>
      <c r="CC1022" s="111"/>
      <c r="CD1022" s="111"/>
      <c r="CE1022" s="111"/>
      <c r="CF1022" s="111"/>
    </row>
    <row r="1023" spans="1:84" s="43" customFormat="1" x14ac:dyDescent="0.2">
      <c r="A1023" s="1"/>
      <c r="B1023" s="1"/>
      <c r="C1023" s="1"/>
      <c r="D1023" s="1"/>
      <c r="E1023" s="27"/>
      <c r="F1023" s="84"/>
      <c r="G1023" s="80"/>
      <c r="H1023" s="84"/>
      <c r="I1023" s="28"/>
      <c r="J1023" s="111"/>
      <c r="K1023" s="111"/>
      <c r="L1023" s="111"/>
      <c r="M1023" s="111"/>
      <c r="N1023" s="111"/>
      <c r="O1023" s="111"/>
      <c r="P1023" s="111"/>
      <c r="Q1023" s="111"/>
      <c r="R1023" s="111"/>
      <c r="S1023" s="111"/>
      <c r="T1023" s="111"/>
      <c r="U1023" s="111"/>
      <c r="V1023" s="111"/>
      <c r="W1023" s="111"/>
      <c r="X1023" s="111"/>
      <c r="Y1023" s="111"/>
      <c r="Z1023" s="111"/>
      <c r="AA1023" s="111"/>
      <c r="AB1023" s="111"/>
      <c r="AC1023" s="111"/>
      <c r="AD1023" s="111"/>
      <c r="AE1023" s="111"/>
      <c r="AF1023" s="111"/>
      <c r="AG1023" s="111"/>
      <c r="AH1023" s="111"/>
      <c r="AI1023" s="111"/>
      <c r="AJ1023" s="111"/>
      <c r="AK1023" s="111"/>
      <c r="AL1023" s="111"/>
      <c r="AM1023" s="111"/>
      <c r="AN1023" s="111"/>
      <c r="AO1023" s="111"/>
      <c r="AP1023" s="111"/>
      <c r="AQ1023" s="111"/>
      <c r="AR1023" s="111"/>
      <c r="AS1023" s="111"/>
      <c r="AT1023" s="111"/>
      <c r="AU1023" s="111"/>
      <c r="AV1023" s="111"/>
      <c r="AW1023" s="111"/>
      <c r="AX1023" s="111"/>
      <c r="AY1023" s="111"/>
      <c r="AZ1023" s="111"/>
      <c r="BA1023" s="111"/>
      <c r="BB1023" s="111"/>
      <c r="BC1023" s="111"/>
      <c r="BD1023" s="111"/>
      <c r="BE1023" s="111"/>
      <c r="BF1023" s="111"/>
      <c r="BG1023" s="111"/>
      <c r="BH1023" s="111"/>
      <c r="BI1023" s="111"/>
      <c r="BJ1023" s="111"/>
      <c r="BK1023" s="111"/>
      <c r="BL1023" s="111"/>
      <c r="BM1023" s="111"/>
      <c r="BN1023" s="111"/>
      <c r="BO1023" s="111"/>
      <c r="BP1023" s="111"/>
      <c r="BQ1023" s="111"/>
      <c r="BR1023" s="111"/>
      <c r="BS1023" s="111"/>
      <c r="BT1023" s="111"/>
      <c r="BU1023" s="111"/>
      <c r="BV1023" s="111"/>
      <c r="BW1023" s="111"/>
      <c r="BX1023" s="111"/>
      <c r="BY1023" s="111"/>
      <c r="BZ1023" s="111"/>
      <c r="CA1023" s="111"/>
      <c r="CB1023" s="111"/>
      <c r="CC1023" s="111"/>
      <c r="CD1023" s="111"/>
      <c r="CE1023" s="111"/>
      <c r="CF1023" s="111"/>
    </row>
    <row r="1024" spans="1:84" s="43" customFormat="1" x14ac:dyDescent="0.2">
      <c r="A1024" s="1"/>
      <c r="B1024" s="1"/>
      <c r="C1024" s="1"/>
      <c r="D1024" s="1"/>
      <c r="E1024" s="27"/>
      <c r="F1024" s="84"/>
      <c r="G1024" s="80"/>
      <c r="H1024" s="84"/>
      <c r="I1024" s="28"/>
      <c r="J1024" s="111"/>
      <c r="K1024" s="111"/>
      <c r="L1024" s="111"/>
      <c r="M1024" s="111"/>
      <c r="N1024" s="111"/>
      <c r="O1024" s="111"/>
      <c r="P1024" s="111"/>
      <c r="Q1024" s="111"/>
      <c r="R1024" s="111"/>
      <c r="S1024" s="111"/>
      <c r="T1024" s="111"/>
      <c r="U1024" s="111"/>
      <c r="V1024" s="111"/>
      <c r="W1024" s="111"/>
      <c r="X1024" s="111"/>
      <c r="Y1024" s="111"/>
      <c r="Z1024" s="111"/>
      <c r="AA1024" s="111"/>
      <c r="AB1024" s="111"/>
      <c r="AC1024" s="111"/>
      <c r="AD1024" s="111"/>
      <c r="AE1024" s="111"/>
      <c r="AF1024" s="111"/>
      <c r="AG1024" s="111"/>
      <c r="AH1024" s="111"/>
      <c r="AI1024" s="111"/>
      <c r="AJ1024" s="111"/>
      <c r="AK1024" s="111"/>
      <c r="AL1024" s="111"/>
      <c r="AM1024" s="111"/>
      <c r="AN1024" s="111"/>
      <c r="AO1024" s="111"/>
      <c r="AP1024" s="111"/>
      <c r="AQ1024" s="111"/>
      <c r="AR1024" s="111"/>
      <c r="AS1024" s="111"/>
      <c r="AT1024" s="111"/>
      <c r="AU1024" s="111"/>
      <c r="AV1024" s="111"/>
      <c r="AW1024" s="111"/>
      <c r="AX1024" s="111"/>
      <c r="AY1024" s="111"/>
      <c r="AZ1024" s="111"/>
      <c r="BA1024" s="111"/>
      <c r="BB1024" s="111"/>
      <c r="BC1024" s="111"/>
      <c r="BD1024" s="111"/>
      <c r="BE1024" s="111"/>
      <c r="BF1024" s="111"/>
      <c r="BG1024" s="111"/>
      <c r="BH1024" s="111"/>
      <c r="BI1024" s="111"/>
      <c r="BJ1024" s="111"/>
      <c r="BK1024" s="111"/>
      <c r="BL1024" s="111"/>
      <c r="BM1024" s="111"/>
      <c r="BN1024" s="111"/>
      <c r="BO1024" s="111"/>
      <c r="BP1024" s="111"/>
      <c r="BQ1024" s="111"/>
      <c r="BR1024" s="111"/>
      <c r="BS1024" s="111"/>
      <c r="BT1024" s="111"/>
      <c r="BU1024" s="111"/>
      <c r="BV1024" s="111"/>
      <c r="BW1024" s="111"/>
      <c r="BX1024" s="111"/>
      <c r="BY1024" s="111"/>
      <c r="BZ1024" s="111"/>
      <c r="CA1024" s="111"/>
      <c r="CB1024" s="111"/>
      <c r="CC1024" s="111"/>
      <c r="CD1024" s="111"/>
      <c r="CE1024" s="111"/>
      <c r="CF1024" s="111"/>
    </row>
    <row r="1025" spans="1:84" s="43" customFormat="1" x14ac:dyDescent="0.2">
      <c r="A1025" s="1"/>
      <c r="B1025" s="1"/>
      <c r="C1025" s="1"/>
      <c r="D1025" s="1"/>
      <c r="E1025" s="27"/>
      <c r="F1025" s="84"/>
      <c r="G1025" s="80"/>
      <c r="H1025" s="84"/>
      <c r="I1025" s="28"/>
      <c r="J1025" s="111"/>
      <c r="K1025" s="111"/>
      <c r="L1025" s="111"/>
      <c r="M1025" s="111"/>
      <c r="N1025" s="111"/>
      <c r="O1025" s="111"/>
      <c r="P1025" s="111"/>
      <c r="Q1025" s="111"/>
      <c r="R1025" s="111"/>
      <c r="S1025" s="111"/>
      <c r="T1025" s="111"/>
      <c r="U1025" s="111"/>
      <c r="V1025" s="111"/>
      <c r="W1025" s="111"/>
      <c r="X1025" s="111"/>
      <c r="Y1025" s="111"/>
      <c r="Z1025" s="111"/>
      <c r="AA1025" s="111"/>
      <c r="AB1025" s="111"/>
      <c r="AC1025" s="111"/>
      <c r="AD1025" s="111"/>
      <c r="AE1025" s="111"/>
      <c r="AF1025" s="111"/>
      <c r="AG1025" s="111"/>
      <c r="AH1025" s="111"/>
      <c r="AI1025" s="111"/>
      <c r="AJ1025" s="111"/>
      <c r="AK1025" s="111"/>
      <c r="AL1025" s="111"/>
      <c r="AM1025" s="111"/>
      <c r="AN1025" s="111"/>
      <c r="AO1025" s="111"/>
      <c r="AP1025" s="111"/>
      <c r="AQ1025" s="111"/>
      <c r="AR1025" s="111"/>
      <c r="AS1025" s="111"/>
      <c r="AT1025" s="111"/>
      <c r="AU1025" s="111"/>
      <c r="AV1025" s="111"/>
      <c r="AW1025" s="111"/>
      <c r="AX1025" s="111"/>
      <c r="AY1025" s="111"/>
      <c r="AZ1025" s="111"/>
      <c r="BA1025" s="111"/>
      <c r="BB1025" s="111"/>
      <c r="BC1025" s="111"/>
      <c r="BD1025" s="111"/>
      <c r="BE1025" s="111"/>
      <c r="BF1025" s="111"/>
      <c r="BG1025" s="111"/>
      <c r="BH1025" s="111"/>
      <c r="BI1025" s="111"/>
      <c r="BJ1025" s="111"/>
      <c r="BK1025" s="111"/>
      <c r="BL1025" s="111"/>
      <c r="BM1025" s="111"/>
      <c r="BN1025" s="111"/>
      <c r="BO1025" s="111"/>
      <c r="BP1025" s="111"/>
      <c r="BQ1025" s="111"/>
      <c r="BR1025" s="111"/>
      <c r="BS1025" s="111"/>
      <c r="BT1025" s="111"/>
      <c r="BU1025" s="111"/>
      <c r="BV1025" s="111"/>
      <c r="BW1025" s="111"/>
      <c r="BX1025" s="111"/>
      <c r="BY1025" s="111"/>
      <c r="BZ1025" s="111"/>
      <c r="CA1025" s="111"/>
      <c r="CB1025" s="111"/>
      <c r="CC1025" s="111"/>
      <c r="CD1025" s="111"/>
      <c r="CE1025" s="111"/>
      <c r="CF1025" s="111"/>
    </row>
    <row r="1026" spans="1:84" s="43" customFormat="1" x14ac:dyDescent="0.2">
      <c r="A1026" s="1"/>
      <c r="B1026" s="1"/>
      <c r="C1026" s="1"/>
      <c r="D1026" s="1"/>
      <c r="E1026" s="27"/>
      <c r="F1026" s="84"/>
      <c r="G1026" s="80"/>
      <c r="H1026" s="84"/>
      <c r="I1026" s="28"/>
      <c r="J1026" s="111"/>
      <c r="K1026" s="111"/>
      <c r="L1026" s="111"/>
      <c r="M1026" s="111"/>
      <c r="N1026" s="111"/>
      <c r="O1026" s="111"/>
      <c r="P1026" s="111"/>
      <c r="Q1026" s="111"/>
      <c r="R1026" s="111"/>
      <c r="S1026" s="111"/>
      <c r="T1026" s="111"/>
      <c r="U1026" s="111"/>
      <c r="V1026" s="111"/>
      <c r="W1026" s="111"/>
      <c r="X1026" s="111"/>
      <c r="Y1026" s="111"/>
      <c r="Z1026" s="111"/>
      <c r="AA1026" s="111"/>
      <c r="AB1026" s="111"/>
      <c r="AC1026" s="111"/>
      <c r="AD1026" s="111"/>
      <c r="AE1026" s="111"/>
      <c r="AF1026" s="111"/>
      <c r="AG1026" s="111"/>
      <c r="AH1026" s="111"/>
      <c r="AI1026" s="111"/>
      <c r="AJ1026" s="111"/>
      <c r="AK1026" s="111"/>
      <c r="AL1026" s="111"/>
      <c r="AM1026" s="111"/>
      <c r="AN1026" s="111"/>
      <c r="AO1026" s="111"/>
      <c r="AP1026" s="111"/>
      <c r="AQ1026" s="111"/>
      <c r="AR1026" s="111"/>
      <c r="AS1026" s="111"/>
      <c r="AT1026" s="111"/>
      <c r="AU1026" s="111"/>
      <c r="AV1026" s="111"/>
      <c r="AW1026" s="111"/>
      <c r="AX1026" s="111"/>
      <c r="AY1026" s="111"/>
      <c r="AZ1026" s="111"/>
      <c r="BA1026" s="111"/>
      <c r="BB1026" s="111"/>
      <c r="BC1026" s="111"/>
      <c r="BD1026" s="111"/>
      <c r="BE1026" s="111"/>
      <c r="BF1026" s="111"/>
      <c r="BG1026" s="111"/>
      <c r="BH1026" s="111"/>
      <c r="BI1026" s="111"/>
      <c r="BJ1026" s="111"/>
      <c r="BK1026" s="111"/>
      <c r="BL1026" s="111"/>
      <c r="BM1026" s="111"/>
      <c r="BN1026" s="111"/>
      <c r="BO1026" s="111"/>
      <c r="BP1026" s="111"/>
      <c r="BQ1026" s="111"/>
      <c r="BR1026" s="111"/>
      <c r="BS1026" s="111"/>
      <c r="BT1026" s="111"/>
      <c r="BU1026" s="111"/>
      <c r="BV1026" s="111"/>
      <c r="BW1026" s="111"/>
      <c r="BX1026" s="111"/>
      <c r="BY1026" s="111"/>
      <c r="BZ1026" s="111"/>
      <c r="CA1026" s="111"/>
      <c r="CB1026" s="111"/>
      <c r="CC1026" s="111"/>
      <c r="CD1026" s="111"/>
      <c r="CE1026" s="111"/>
      <c r="CF1026" s="111"/>
    </row>
    <row r="1027" spans="1:84" s="43" customFormat="1" x14ac:dyDescent="0.2">
      <c r="A1027" s="1"/>
      <c r="B1027" s="1"/>
      <c r="C1027" s="1"/>
      <c r="D1027" s="1"/>
      <c r="E1027" s="27"/>
      <c r="F1027" s="84"/>
      <c r="G1027" s="80"/>
      <c r="H1027" s="84"/>
      <c r="I1027" s="28"/>
      <c r="J1027" s="111"/>
      <c r="K1027" s="111"/>
      <c r="L1027" s="111"/>
      <c r="M1027" s="111"/>
      <c r="N1027" s="111"/>
      <c r="O1027" s="111"/>
      <c r="P1027" s="111"/>
      <c r="Q1027" s="111"/>
      <c r="R1027" s="111"/>
      <c r="S1027" s="111"/>
      <c r="T1027" s="111"/>
      <c r="U1027" s="111"/>
      <c r="V1027" s="111"/>
      <c r="W1027" s="111"/>
      <c r="X1027" s="111"/>
      <c r="Y1027" s="111"/>
      <c r="Z1027" s="111"/>
      <c r="AA1027" s="111"/>
      <c r="AB1027" s="111"/>
      <c r="AC1027" s="111"/>
      <c r="AD1027" s="111"/>
      <c r="AE1027" s="111"/>
      <c r="AF1027" s="111"/>
      <c r="AG1027" s="111"/>
      <c r="AH1027" s="111"/>
      <c r="AI1027" s="111"/>
      <c r="AJ1027" s="111"/>
      <c r="AK1027" s="111"/>
      <c r="AL1027" s="111"/>
      <c r="AM1027" s="111"/>
      <c r="AN1027" s="111"/>
      <c r="AO1027" s="111"/>
      <c r="AP1027" s="111"/>
      <c r="AQ1027" s="111"/>
      <c r="AR1027" s="111"/>
      <c r="AS1027" s="111"/>
      <c r="AT1027" s="111"/>
      <c r="AU1027" s="111"/>
      <c r="AV1027" s="111"/>
      <c r="AW1027" s="111"/>
      <c r="AX1027" s="111"/>
      <c r="AY1027" s="111"/>
      <c r="AZ1027" s="111"/>
      <c r="BA1027" s="111"/>
      <c r="BB1027" s="111"/>
      <c r="BC1027" s="111"/>
      <c r="BD1027" s="111"/>
      <c r="BE1027" s="111"/>
      <c r="BF1027" s="111"/>
      <c r="BG1027" s="111"/>
      <c r="BH1027" s="111"/>
      <c r="BI1027" s="111"/>
      <c r="BJ1027" s="111"/>
      <c r="BK1027" s="111"/>
      <c r="BL1027" s="111"/>
      <c r="BM1027" s="111"/>
      <c r="BN1027" s="111"/>
      <c r="BO1027" s="111"/>
      <c r="BP1027" s="111"/>
      <c r="BQ1027" s="111"/>
      <c r="BR1027" s="111"/>
      <c r="BS1027" s="111"/>
      <c r="BT1027" s="111"/>
      <c r="BU1027" s="111"/>
      <c r="BV1027" s="111"/>
      <c r="BW1027" s="111"/>
      <c r="BX1027" s="111"/>
      <c r="BY1027" s="111"/>
      <c r="BZ1027" s="111"/>
      <c r="CA1027" s="111"/>
      <c r="CB1027" s="111"/>
      <c r="CC1027" s="111"/>
      <c r="CD1027" s="111"/>
      <c r="CE1027" s="111"/>
      <c r="CF1027" s="111"/>
    </row>
    <row r="1028" spans="1:84" s="43" customFormat="1" x14ac:dyDescent="0.2">
      <c r="A1028" s="1"/>
      <c r="B1028" s="1"/>
      <c r="C1028" s="1"/>
      <c r="D1028" s="1"/>
      <c r="E1028" s="27"/>
      <c r="F1028" s="84"/>
      <c r="G1028" s="80"/>
      <c r="H1028" s="84"/>
      <c r="I1028" s="28"/>
      <c r="J1028" s="111"/>
      <c r="K1028" s="111"/>
      <c r="L1028" s="111"/>
      <c r="M1028" s="111"/>
      <c r="N1028" s="111"/>
      <c r="O1028" s="111"/>
      <c r="P1028" s="111"/>
      <c r="Q1028" s="111"/>
      <c r="R1028" s="111"/>
      <c r="S1028" s="111"/>
      <c r="T1028" s="111"/>
      <c r="U1028" s="111"/>
      <c r="V1028" s="111"/>
      <c r="W1028" s="111"/>
      <c r="X1028" s="111"/>
      <c r="Y1028" s="111"/>
      <c r="Z1028" s="111"/>
      <c r="AA1028" s="111"/>
      <c r="AB1028" s="111"/>
      <c r="AC1028" s="111"/>
      <c r="AD1028" s="111"/>
      <c r="AE1028" s="111"/>
      <c r="AF1028" s="111"/>
      <c r="AG1028" s="111"/>
      <c r="AH1028" s="111"/>
      <c r="AI1028" s="111"/>
      <c r="AJ1028" s="111"/>
      <c r="AK1028" s="111"/>
      <c r="AL1028" s="111"/>
      <c r="AM1028" s="111"/>
      <c r="AN1028" s="111"/>
      <c r="AO1028" s="111"/>
      <c r="AP1028" s="111"/>
      <c r="AQ1028" s="111"/>
      <c r="AR1028" s="111"/>
      <c r="AS1028" s="111"/>
      <c r="AT1028" s="111"/>
      <c r="AU1028" s="111"/>
      <c r="AV1028" s="111"/>
      <c r="AW1028" s="111"/>
      <c r="AX1028" s="111"/>
      <c r="AY1028" s="111"/>
      <c r="AZ1028" s="111"/>
      <c r="BA1028" s="111"/>
      <c r="BB1028" s="111"/>
      <c r="BC1028" s="111"/>
      <c r="BD1028" s="111"/>
      <c r="BE1028" s="111"/>
      <c r="BF1028" s="111"/>
      <c r="BG1028" s="111"/>
      <c r="BH1028" s="111"/>
      <c r="BI1028" s="111"/>
      <c r="BJ1028" s="111"/>
      <c r="BK1028" s="111"/>
      <c r="BL1028" s="111"/>
      <c r="BM1028" s="111"/>
      <c r="BN1028" s="111"/>
      <c r="BO1028" s="111"/>
      <c r="BP1028" s="111"/>
      <c r="BQ1028" s="111"/>
      <c r="BR1028" s="111"/>
      <c r="BS1028" s="111"/>
      <c r="BT1028" s="111"/>
      <c r="BU1028" s="111"/>
      <c r="BV1028" s="111"/>
      <c r="BW1028" s="111"/>
      <c r="BX1028" s="111"/>
      <c r="BY1028" s="111"/>
      <c r="BZ1028" s="111"/>
      <c r="CA1028" s="111"/>
      <c r="CB1028" s="111"/>
      <c r="CC1028" s="111"/>
      <c r="CD1028" s="111"/>
      <c r="CE1028" s="111"/>
      <c r="CF1028" s="111"/>
    </row>
    <row r="1029" spans="1:84" s="43" customFormat="1" x14ac:dyDescent="0.2">
      <c r="A1029" s="1"/>
      <c r="B1029" s="1"/>
      <c r="C1029" s="1"/>
      <c r="D1029" s="1"/>
      <c r="E1029" s="27"/>
      <c r="F1029" s="84"/>
      <c r="G1029" s="80"/>
      <c r="H1029" s="84"/>
      <c r="I1029" s="28"/>
      <c r="J1029" s="111"/>
      <c r="K1029" s="111"/>
      <c r="L1029" s="111"/>
      <c r="M1029" s="111"/>
      <c r="N1029" s="111"/>
      <c r="O1029" s="111"/>
      <c r="P1029" s="111"/>
      <c r="Q1029" s="111"/>
      <c r="R1029" s="111"/>
      <c r="S1029" s="111"/>
      <c r="T1029" s="111"/>
      <c r="U1029" s="111"/>
      <c r="V1029" s="111"/>
      <c r="W1029" s="111"/>
      <c r="X1029" s="111"/>
      <c r="Y1029" s="111"/>
      <c r="Z1029" s="111"/>
      <c r="AA1029" s="111"/>
      <c r="AB1029" s="111"/>
      <c r="AC1029" s="111"/>
      <c r="AD1029" s="111"/>
      <c r="AE1029" s="111"/>
      <c r="AF1029" s="111"/>
      <c r="AG1029" s="111"/>
      <c r="AH1029" s="111"/>
      <c r="AI1029" s="111"/>
      <c r="AJ1029" s="111"/>
      <c r="AK1029" s="111"/>
      <c r="AL1029" s="111"/>
      <c r="AM1029" s="111"/>
      <c r="AN1029" s="111"/>
      <c r="AO1029" s="111"/>
      <c r="AP1029" s="111"/>
      <c r="AQ1029" s="111"/>
      <c r="AR1029" s="111"/>
      <c r="AS1029" s="111"/>
      <c r="AT1029" s="111"/>
      <c r="AU1029" s="111"/>
      <c r="AV1029" s="111"/>
      <c r="AW1029" s="111"/>
      <c r="AX1029" s="111"/>
      <c r="AY1029" s="111"/>
      <c r="AZ1029" s="111"/>
      <c r="BA1029" s="111"/>
      <c r="BB1029" s="111"/>
      <c r="BC1029" s="111"/>
      <c r="BD1029" s="111"/>
      <c r="BE1029" s="111"/>
      <c r="BF1029" s="111"/>
      <c r="BG1029" s="111"/>
      <c r="BH1029" s="111"/>
      <c r="BI1029" s="111"/>
      <c r="BJ1029" s="111"/>
      <c r="BK1029" s="111"/>
      <c r="BL1029" s="111"/>
      <c r="BM1029" s="111"/>
      <c r="BN1029" s="111"/>
      <c r="BO1029" s="111"/>
      <c r="BP1029" s="111"/>
      <c r="BQ1029" s="111"/>
      <c r="BR1029" s="111"/>
      <c r="BS1029" s="111"/>
      <c r="BT1029" s="111"/>
      <c r="BU1029" s="111"/>
      <c r="BV1029" s="111"/>
      <c r="BW1029" s="111"/>
      <c r="BX1029" s="111"/>
      <c r="BY1029" s="111"/>
      <c r="BZ1029" s="111"/>
      <c r="CA1029" s="111"/>
      <c r="CB1029" s="111"/>
      <c r="CC1029" s="111"/>
      <c r="CD1029" s="111"/>
      <c r="CE1029" s="111"/>
      <c r="CF1029" s="111"/>
    </row>
    <row r="1030" spans="1:84" s="43" customFormat="1" x14ac:dyDescent="0.2">
      <c r="A1030" s="1"/>
      <c r="B1030" s="1"/>
      <c r="C1030" s="1"/>
      <c r="D1030" s="1"/>
      <c r="E1030" s="27"/>
      <c r="F1030" s="84"/>
      <c r="G1030" s="80"/>
      <c r="H1030" s="84"/>
      <c r="I1030" s="28"/>
      <c r="J1030" s="111"/>
      <c r="K1030" s="111"/>
      <c r="L1030" s="111"/>
      <c r="M1030" s="111"/>
      <c r="N1030" s="111"/>
      <c r="O1030" s="111"/>
      <c r="P1030" s="111"/>
      <c r="Q1030" s="111"/>
      <c r="R1030" s="111"/>
      <c r="S1030" s="111"/>
      <c r="T1030" s="111"/>
      <c r="U1030" s="111"/>
      <c r="V1030" s="111"/>
      <c r="W1030" s="111"/>
      <c r="X1030" s="111"/>
      <c r="Y1030" s="111"/>
      <c r="Z1030" s="111"/>
      <c r="AA1030" s="111"/>
      <c r="AB1030" s="111"/>
      <c r="AC1030" s="111"/>
      <c r="AD1030" s="111"/>
      <c r="AE1030" s="111"/>
      <c r="AF1030" s="111"/>
      <c r="AG1030" s="111"/>
      <c r="AH1030" s="111"/>
      <c r="AI1030" s="111"/>
      <c r="AJ1030" s="111"/>
      <c r="AK1030" s="111"/>
      <c r="AL1030" s="111"/>
      <c r="AM1030" s="111"/>
      <c r="AN1030" s="111"/>
      <c r="AO1030" s="111"/>
      <c r="AP1030" s="111"/>
      <c r="AQ1030" s="111"/>
      <c r="AR1030" s="111"/>
      <c r="AS1030" s="111"/>
      <c r="AT1030" s="111"/>
      <c r="AU1030" s="111"/>
      <c r="AV1030" s="111"/>
      <c r="AW1030" s="111"/>
      <c r="AX1030" s="111"/>
      <c r="AY1030" s="111"/>
      <c r="AZ1030" s="111"/>
      <c r="BA1030" s="111"/>
      <c r="BB1030" s="111"/>
      <c r="BC1030" s="111"/>
      <c r="BD1030" s="111"/>
      <c r="BE1030" s="111"/>
      <c r="BF1030" s="111"/>
      <c r="BG1030" s="111"/>
      <c r="BH1030" s="111"/>
      <c r="BI1030" s="111"/>
      <c r="BJ1030" s="111"/>
      <c r="BK1030" s="111"/>
      <c r="BL1030" s="111"/>
      <c r="BM1030" s="111"/>
      <c r="BN1030" s="111"/>
      <c r="BO1030" s="111"/>
      <c r="BP1030" s="111"/>
      <c r="BQ1030" s="111"/>
      <c r="BR1030" s="111"/>
      <c r="BS1030" s="111"/>
      <c r="BT1030" s="111"/>
      <c r="BU1030" s="111"/>
      <c r="BV1030" s="111"/>
      <c r="BW1030" s="111"/>
      <c r="BX1030" s="111"/>
      <c r="BY1030" s="111"/>
      <c r="BZ1030" s="111"/>
      <c r="CA1030" s="111"/>
      <c r="CB1030" s="111"/>
      <c r="CC1030" s="111"/>
      <c r="CD1030" s="111"/>
      <c r="CE1030" s="111"/>
      <c r="CF1030" s="111"/>
    </row>
    <row r="1031" spans="1:84" s="43" customFormat="1" x14ac:dyDescent="0.2">
      <c r="A1031" s="1"/>
      <c r="B1031" s="1"/>
      <c r="C1031" s="1"/>
      <c r="D1031" s="1"/>
      <c r="E1031" s="27"/>
      <c r="F1031" s="84"/>
      <c r="G1031" s="80"/>
      <c r="H1031" s="84"/>
      <c r="I1031" s="28"/>
      <c r="J1031" s="111"/>
      <c r="K1031" s="111"/>
      <c r="L1031" s="111"/>
      <c r="M1031" s="111"/>
      <c r="N1031" s="111"/>
      <c r="O1031" s="111"/>
      <c r="P1031" s="111"/>
      <c r="Q1031" s="111"/>
      <c r="R1031" s="111"/>
      <c r="S1031" s="111"/>
      <c r="T1031" s="111"/>
      <c r="U1031" s="111"/>
      <c r="V1031" s="111"/>
      <c r="W1031" s="111"/>
      <c r="X1031" s="111"/>
      <c r="Y1031" s="111"/>
      <c r="Z1031" s="111"/>
      <c r="AA1031" s="111"/>
      <c r="AB1031" s="111"/>
      <c r="AC1031" s="111"/>
      <c r="AD1031" s="111"/>
      <c r="AE1031" s="111"/>
      <c r="AF1031" s="111"/>
      <c r="AG1031" s="111"/>
      <c r="AH1031" s="111"/>
      <c r="AI1031" s="111"/>
      <c r="AJ1031" s="111"/>
      <c r="AK1031" s="111"/>
      <c r="AL1031" s="111"/>
      <c r="AM1031" s="111"/>
      <c r="AN1031" s="111"/>
      <c r="AO1031" s="111"/>
      <c r="AP1031" s="111"/>
      <c r="AQ1031" s="111"/>
      <c r="AR1031" s="111"/>
      <c r="AS1031" s="111"/>
      <c r="AT1031" s="111"/>
      <c r="AU1031" s="111"/>
      <c r="AV1031" s="111"/>
      <c r="AW1031" s="111"/>
      <c r="AX1031" s="111"/>
      <c r="AY1031" s="111"/>
      <c r="AZ1031" s="111"/>
      <c r="BA1031" s="111"/>
      <c r="BB1031" s="111"/>
      <c r="BC1031" s="111"/>
      <c r="BD1031" s="111"/>
      <c r="BE1031" s="111"/>
      <c r="BF1031" s="111"/>
      <c r="BG1031" s="111"/>
      <c r="BH1031" s="111"/>
      <c r="BI1031" s="111"/>
      <c r="BJ1031" s="111"/>
      <c r="BK1031" s="111"/>
      <c r="BL1031" s="111"/>
      <c r="BM1031" s="111"/>
      <c r="BN1031" s="111"/>
      <c r="BO1031" s="111"/>
      <c r="BP1031" s="111"/>
      <c r="BQ1031" s="111"/>
      <c r="BR1031" s="111"/>
      <c r="BS1031" s="111"/>
      <c r="BT1031" s="111"/>
      <c r="BU1031" s="111"/>
      <c r="BV1031" s="111"/>
      <c r="BW1031" s="111"/>
      <c r="BX1031" s="111"/>
      <c r="BY1031" s="111"/>
      <c r="BZ1031" s="111"/>
      <c r="CA1031" s="111"/>
      <c r="CB1031" s="111"/>
      <c r="CC1031" s="111"/>
      <c r="CD1031" s="111"/>
      <c r="CE1031" s="111"/>
      <c r="CF1031" s="111"/>
    </row>
    <row r="1032" spans="1:84" s="43" customFormat="1" x14ac:dyDescent="0.2">
      <c r="A1032" s="1"/>
      <c r="B1032" s="1"/>
      <c r="C1032" s="1"/>
      <c r="D1032" s="1"/>
      <c r="E1032" s="27"/>
      <c r="F1032" s="84"/>
      <c r="G1032" s="80"/>
      <c r="H1032" s="84"/>
      <c r="I1032" s="28"/>
      <c r="J1032" s="111"/>
      <c r="K1032" s="111"/>
      <c r="L1032" s="111"/>
      <c r="M1032" s="111"/>
      <c r="N1032" s="111"/>
      <c r="O1032" s="111"/>
      <c r="P1032" s="111"/>
      <c r="Q1032" s="111"/>
      <c r="R1032" s="111"/>
      <c r="S1032" s="111"/>
      <c r="T1032" s="111"/>
      <c r="U1032" s="111"/>
      <c r="V1032" s="111"/>
      <c r="W1032" s="111"/>
      <c r="X1032" s="111"/>
      <c r="Y1032" s="111"/>
      <c r="Z1032" s="111"/>
      <c r="AA1032" s="111"/>
      <c r="AB1032" s="111"/>
      <c r="AC1032" s="111"/>
      <c r="AD1032" s="111"/>
      <c r="AE1032" s="111"/>
      <c r="AF1032" s="111"/>
      <c r="AG1032" s="111"/>
      <c r="AH1032" s="111"/>
      <c r="AI1032" s="111"/>
      <c r="AJ1032" s="111"/>
      <c r="AK1032" s="111"/>
      <c r="AL1032" s="111"/>
      <c r="AM1032" s="111"/>
      <c r="AN1032" s="111"/>
      <c r="AO1032" s="111"/>
      <c r="AP1032" s="111"/>
      <c r="AQ1032" s="111"/>
      <c r="AR1032" s="111"/>
      <c r="AS1032" s="111"/>
      <c r="AT1032" s="111"/>
      <c r="AU1032" s="111"/>
      <c r="AV1032" s="111"/>
      <c r="AW1032" s="111"/>
      <c r="AX1032" s="111"/>
      <c r="AY1032" s="111"/>
      <c r="AZ1032" s="111"/>
      <c r="BA1032" s="111"/>
      <c r="BB1032" s="111"/>
      <c r="BC1032" s="111"/>
      <c r="BD1032" s="111"/>
      <c r="BE1032" s="111"/>
      <c r="BF1032" s="111"/>
      <c r="BG1032" s="111"/>
      <c r="BH1032" s="111"/>
      <c r="BI1032" s="111"/>
      <c r="BJ1032" s="111"/>
      <c r="BK1032" s="111"/>
      <c r="BL1032" s="111"/>
      <c r="BM1032" s="111"/>
      <c r="BN1032" s="111"/>
      <c r="BO1032" s="111"/>
      <c r="BP1032" s="111"/>
      <c r="BQ1032" s="111"/>
      <c r="BR1032" s="111"/>
      <c r="BS1032" s="111"/>
      <c r="BT1032" s="111"/>
      <c r="BU1032" s="111"/>
      <c r="BV1032" s="111"/>
      <c r="BW1032" s="111"/>
      <c r="BX1032" s="111"/>
      <c r="BY1032" s="111"/>
      <c r="BZ1032" s="111"/>
      <c r="CA1032" s="111"/>
      <c r="CB1032" s="111"/>
      <c r="CC1032" s="111"/>
      <c r="CD1032" s="111"/>
      <c r="CE1032" s="111"/>
      <c r="CF1032" s="111"/>
    </row>
    <row r="1033" spans="1:84" s="43" customFormat="1" x14ac:dyDescent="0.2">
      <c r="A1033" s="1"/>
      <c r="B1033" s="1"/>
      <c r="C1033" s="1"/>
      <c r="D1033" s="1"/>
      <c r="E1033" s="27"/>
      <c r="F1033" s="84"/>
      <c r="G1033" s="80"/>
      <c r="H1033" s="84"/>
      <c r="I1033" s="28"/>
      <c r="J1033" s="111"/>
      <c r="K1033" s="111"/>
      <c r="L1033" s="111"/>
      <c r="M1033" s="111"/>
      <c r="N1033" s="111"/>
      <c r="O1033" s="111"/>
      <c r="P1033" s="111"/>
      <c r="Q1033" s="111"/>
      <c r="R1033" s="111"/>
      <c r="S1033" s="111"/>
      <c r="T1033" s="111"/>
      <c r="U1033" s="111"/>
      <c r="V1033" s="111"/>
      <c r="W1033" s="111"/>
      <c r="X1033" s="111"/>
      <c r="Y1033" s="111"/>
      <c r="Z1033" s="111"/>
      <c r="AA1033" s="111"/>
      <c r="AB1033" s="111"/>
      <c r="AC1033" s="111"/>
      <c r="AD1033" s="111"/>
      <c r="AE1033" s="111"/>
      <c r="AF1033" s="111"/>
      <c r="AG1033" s="111"/>
      <c r="AH1033" s="111"/>
      <c r="AI1033" s="111"/>
      <c r="AJ1033" s="111"/>
      <c r="AK1033" s="111"/>
      <c r="AL1033" s="111"/>
      <c r="AM1033" s="111"/>
      <c r="AN1033" s="111"/>
      <c r="AO1033" s="111"/>
      <c r="AP1033" s="111"/>
      <c r="AQ1033" s="111"/>
      <c r="AR1033" s="111"/>
      <c r="AS1033" s="111"/>
      <c r="AT1033" s="111"/>
      <c r="AU1033" s="111"/>
      <c r="AV1033" s="111"/>
      <c r="AW1033" s="111"/>
      <c r="AX1033" s="111"/>
      <c r="AY1033" s="111"/>
      <c r="AZ1033" s="111"/>
      <c r="BA1033" s="111"/>
      <c r="BB1033" s="111"/>
      <c r="BC1033" s="111"/>
      <c r="BD1033" s="111"/>
      <c r="BE1033" s="111"/>
      <c r="BF1033" s="111"/>
      <c r="BG1033" s="111"/>
      <c r="BH1033" s="111"/>
      <c r="BI1033" s="111"/>
      <c r="BJ1033" s="111"/>
      <c r="BK1033" s="111"/>
      <c r="BL1033" s="111"/>
      <c r="BM1033" s="111"/>
      <c r="BN1033" s="111"/>
      <c r="BO1033" s="111"/>
      <c r="BP1033" s="111"/>
      <c r="BQ1033" s="111"/>
      <c r="BR1033" s="111"/>
      <c r="BS1033" s="111"/>
      <c r="BT1033" s="111"/>
      <c r="BU1033" s="111"/>
      <c r="BV1033" s="111"/>
      <c r="BW1033" s="111"/>
      <c r="BX1033" s="111"/>
      <c r="BY1033" s="111"/>
      <c r="BZ1033" s="111"/>
      <c r="CA1033" s="111"/>
      <c r="CB1033" s="111"/>
      <c r="CC1033" s="111"/>
      <c r="CD1033" s="111"/>
      <c r="CE1033" s="111"/>
      <c r="CF1033" s="111"/>
    </row>
  </sheetData>
  <mergeCells count="8">
    <mergeCell ref="A932:H932"/>
    <mergeCell ref="I932:L932"/>
    <mergeCell ref="H1:I1"/>
    <mergeCell ref="H2:I2"/>
    <mergeCell ref="A3:I3"/>
    <mergeCell ref="A4:I4"/>
    <mergeCell ref="A931:H931"/>
    <mergeCell ref="I931:L931"/>
  </mergeCells>
  <phoneticPr fontId="0" type="noConversion"/>
  <conditionalFormatting sqref="G384:G385 G389:G390 G394 F462:H470 F473:H476">
    <cfRule type="expression" dxfId="0" priority="1" stopIfTrue="1">
      <formula>LEN(TRIM(F384))=0</formula>
    </cfRule>
  </conditionalFormatting>
  <printOptions horizontalCentered="1"/>
  <pageMargins left="0.17" right="0.16" top="0.31" bottom="0.38" header="0.27" footer="0.17"/>
  <pageSetup paperSize="9" scale="95" firstPageNumber="1143" orientation="landscape" useFirstPageNumber="1" r:id="rId1"/>
  <headerFooter alignWithMargins="0">
    <oddFooter xml:space="preserve">&amp;L&amp;8Ð³Û³ëï³ÝÇ Ð³Ýñ³å»ïáõÃÛ³Ý ýÇÝ³ÝëÝ»ñÇ Ý³Ë³ñ³ñáõÃÛáõÝ&amp;R&amp;8&amp;F  &amp;P ¾ç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ax. 13</vt:lpstr>
      <vt:lpstr>' ax. 13'!Print_Area</vt:lpstr>
      <vt:lpstr>' ax. 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A.Sargsyan</dc:creator>
  <cp:lastModifiedBy>Tatevik</cp:lastModifiedBy>
  <cp:lastPrinted>2017-04-18T06:11:51Z</cp:lastPrinted>
  <dcterms:created xsi:type="dcterms:W3CDTF">2012-04-05T10:51:59Z</dcterms:created>
  <dcterms:modified xsi:type="dcterms:W3CDTF">2017-08-01T09:32:06Z</dcterms:modified>
</cp:coreProperties>
</file>