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00" yWindow="45" windowWidth="13365" windowHeight="7875"/>
  </bookViews>
  <sheets>
    <sheet name="Sheet1" sheetId="5" r:id="rId1"/>
    <sheet name="Report_YEAR_2015" sheetId="7" r:id="rId2"/>
  </sheets>
  <definedNames>
    <definedName name="_xlnm._FilterDatabase" localSheetId="1" hidden="1">Report_YEAR_2015!$A$3:$AT$107</definedName>
    <definedName name="_xlnm.Print_Area" localSheetId="1">Report_YEAR_2015!$A$1:$AE$107</definedName>
    <definedName name="_xlnm.Print_Area" localSheetId="0">Sheet1!#REF!</definedName>
    <definedName name="_xlnm.Print_Titles" localSheetId="1">Report_YEAR_2015!$A:$O,Report_YEAR_2015!$1:$3</definedName>
  </definedNames>
  <calcPr calcId="145621" fullCalcOnLoad="1"/>
</workbook>
</file>

<file path=xl/calcChain.xml><?xml version="1.0" encoding="utf-8"?>
<calcChain xmlns="http://schemas.openxmlformats.org/spreadsheetml/2006/main">
  <c r="Y6" i="7" l="1"/>
  <c r="AA6" i="7"/>
  <c r="Y8" i="7"/>
  <c r="AA8" i="7" s="1"/>
  <c r="Y9" i="7"/>
  <c r="AA9" i="7"/>
  <c r="Y10" i="7"/>
  <c r="AA10" i="7" s="1"/>
  <c r="Y12" i="7"/>
  <c r="AA12" i="7"/>
  <c r="Y13" i="7"/>
  <c r="AA13" i="7" s="1"/>
  <c r="Y14" i="7"/>
  <c r="AA14" i="7"/>
  <c r="Y16" i="7"/>
  <c r="AA16" i="7" s="1"/>
  <c r="Y17" i="7"/>
  <c r="AA17" i="7"/>
  <c r="Y18" i="7"/>
  <c r="AA18" i="7" s="1"/>
  <c r="Y20" i="7"/>
  <c r="AA20" i="7"/>
  <c r="Y21" i="7"/>
  <c r="AA21" i="7" s="1"/>
  <c r="Y22" i="7"/>
  <c r="AA22" i="7"/>
  <c r="Y23" i="7"/>
  <c r="AA23" i="7" s="1"/>
  <c r="Y24" i="7"/>
  <c r="AA24" i="7"/>
  <c r="Y25" i="7"/>
  <c r="AA25" i="7" s="1"/>
  <c r="Y26" i="7"/>
  <c r="AA26" i="7"/>
  <c r="Y28" i="7"/>
  <c r="AA28" i="7" s="1"/>
  <c r="Y29" i="7"/>
  <c r="AA29" i="7"/>
  <c r="Y30" i="7"/>
  <c r="AA30" i="7" s="1"/>
  <c r="Y32" i="7"/>
  <c r="AA32" i="7"/>
  <c r="Y33" i="7"/>
  <c r="AA33" i="7" s="1"/>
  <c r="Y34" i="7"/>
  <c r="AA34" i="7"/>
  <c r="Y36" i="7"/>
  <c r="AA36" i="7" s="1"/>
  <c r="Y37" i="7"/>
  <c r="AA37" i="7"/>
  <c r="Y38" i="7"/>
  <c r="AA38" i="7" s="1"/>
  <c r="Y40" i="7"/>
  <c r="AA40" i="7"/>
  <c r="Y41" i="7"/>
  <c r="AA41" i="7" s="1"/>
  <c r="Y42" i="7"/>
  <c r="AA42" i="7"/>
  <c r="Y44" i="7"/>
  <c r="AA44" i="7" s="1"/>
  <c r="Y45" i="7"/>
  <c r="AA45" i="7"/>
  <c r="Y46" i="7"/>
  <c r="AA46" i="7" s="1"/>
  <c r="Y48" i="7"/>
  <c r="AA48" i="7"/>
  <c r="Y49" i="7"/>
  <c r="AA49" i="7" s="1"/>
  <c r="Y50" i="7"/>
  <c r="AA50" i="7"/>
  <c r="Y52" i="7"/>
  <c r="AA52" i="7" s="1"/>
  <c r="Y53" i="7"/>
  <c r="AA53" i="7"/>
  <c r="Y54" i="7"/>
  <c r="AA54" i="7" s="1"/>
  <c r="Y56" i="7"/>
  <c r="AA56" i="7"/>
  <c r="Y57" i="7"/>
  <c r="AA57" i="7" s="1"/>
  <c r="Y58" i="7"/>
  <c r="AA58" i="7"/>
  <c r="Y60" i="7"/>
  <c r="AA60" i="7" s="1"/>
  <c r="Y61" i="7"/>
  <c r="AA61" i="7"/>
  <c r="Y62" i="7"/>
  <c r="AA62" i="7" s="1"/>
  <c r="Y64" i="7"/>
  <c r="AA64" i="7"/>
  <c r="Y65" i="7"/>
  <c r="AA65" i="7" s="1"/>
  <c r="Y66" i="7"/>
  <c r="AA66" i="7"/>
  <c r="Y68" i="7"/>
  <c r="AA68" i="7" s="1"/>
  <c r="Y69" i="7"/>
  <c r="AA69" i="7"/>
  <c r="Y70" i="7"/>
  <c r="AA70" i="7" s="1"/>
  <c r="Y72" i="7"/>
  <c r="AA72" i="7"/>
  <c r="Y73" i="7"/>
  <c r="AA73" i="7" s="1"/>
  <c r="Y74" i="7"/>
  <c r="AA74" i="7"/>
  <c r="Y76" i="7"/>
  <c r="AA76" i="7" s="1"/>
  <c r="Y77" i="7"/>
  <c r="AA77" i="7"/>
  <c r="Y78" i="7"/>
  <c r="AA78" i="7" s="1"/>
  <c r="Y80" i="7"/>
  <c r="AA80" i="7"/>
  <c r="Y81" i="7"/>
  <c r="AA81" i="7" s="1"/>
  <c r="Y82" i="7"/>
  <c r="AA82" i="7"/>
  <c r="Y84" i="7"/>
  <c r="AA84" i="7" s="1"/>
  <c r="Y85" i="7"/>
  <c r="AA85" i="7"/>
  <c r="Y86" i="7"/>
  <c r="AA86" i="7" s="1"/>
  <c r="Y88" i="7"/>
  <c r="AA88" i="7"/>
  <c r="Y89" i="7"/>
  <c r="AA89" i="7" s="1"/>
  <c r="Y90" i="7"/>
  <c r="AA90" i="7"/>
  <c r="Y92" i="7"/>
  <c r="AA92" i="7" s="1"/>
  <c r="Y93" i="7"/>
  <c r="AA93" i="7"/>
  <c r="Y94" i="7"/>
  <c r="AA94" i="7" s="1"/>
  <c r="Y96" i="7"/>
  <c r="AA96" i="7"/>
  <c r="Y97" i="7"/>
  <c r="AA97" i="7" s="1"/>
  <c r="Y98" i="7"/>
  <c r="AA98" i="7"/>
  <c r="Y100" i="7"/>
  <c r="AA100" i="7" s="1"/>
  <c r="Y101" i="7"/>
  <c r="AA101" i="7"/>
  <c r="Y102" i="7"/>
  <c r="AA102" i="7" s="1"/>
  <c r="Y104" i="7"/>
  <c r="AA104" i="7"/>
  <c r="Y105" i="7"/>
  <c r="AA105" i="7" s="1"/>
  <c r="Y106" i="7"/>
  <c r="AA106" i="7"/>
  <c r="Y5" i="7"/>
  <c r="AA5" i="7" s="1"/>
  <c r="Z83" i="7"/>
  <c r="W7" i="7"/>
  <c r="Y7" i="7" s="1"/>
  <c r="W95" i="7"/>
  <c r="Y95" i="7"/>
  <c r="AA95" i="7"/>
  <c r="Z91" i="7"/>
  <c r="W91" i="7"/>
  <c r="Y91" i="7"/>
  <c r="AA91" i="7"/>
  <c r="Z51" i="7"/>
  <c r="X51" i="7"/>
  <c r="Y51" i="7"/>
  <c r="AA51" i="7"/>
  <c r="W51" i="7"/>
  <c r="X79" i="7"/>
  <c r="Y79" i="7"/>
  <c r="AA79" i="7"/>
  <c r="W79" i="7"/>
  <c r="W75" i="7"/>
  <c r="Y75" i="7"/>
  <c r="AA75" i="7"/>
  <c r="Z47" i="7"/>
  <c r="X47" i="7"/>
  <c r="Y47" i="7"/>
  <c r="AA47" i="7"/>
  <c r="W47" i="7"/>
  <c r="Z67" i="7"/>
  <c r="Y67" i="7"/>
  <c r="AA67" i="7"/>
  <c r="W67" i="7"/>
  <c r="Z19" i="7"/>
  <c r="Y19" i="7"/>
  <c r="AA19" i="7"/>
  <c r="W19" i="7"/>
  <c r="Z87" i="7"/>
  <c r="Y87" i="7"/>
  <c r="AA87" i="7"/>
  <c r="W87" i="7"/>
  <c r="Z15" i="7"/>
  <c r="Y15" i="7"/>
  <c r="AA15" i="7"/>
  <c r="X15" i="7"/>
  <c r="W15" i="7"/>
  <c r="W83" i="7"/>
  <c r="Y83" i="7" s="1"/>
  <c r="AA83" i="7" s="1"/>
  <c r="Z63" i="7"/>
  <c r="W63" i="7"/>
  <c r="Y63" i="7" s="1"/>
  <c r="Z7" i="7"/>
  <c r="Z59" i="7"/>
  <c r="AA59" i="7" s="1"/>
  <c r="X59" i="7"/>
  <c r="Y59" i="7"/>
  <c r="W59" i="7"/>
  <c r="X99" i="7"/>
  <c r="Y99" i="7"/>
  <c r="AA99" i="7" s="1"/>
  <c r="W99" i="7"/>
  <c r="Z107" i="7"/>
  <c r="AA107" i="7" s="1"/>
  <c r="Y107" i="7"/>
  <c r="X107" i="7"/>
  <c r="Z55" i="7"/>
  <c r="AA55" i="7" s="1"/>
  <c r="Y55" i="7"/>
  <c r="W55" i="7"/>
  <c r="Z43" i="7"/>
  <c r="AA43" i="7" s="1"/>
  <c r="Y43" i="7"/>
  <c r="X43" i="7"/>
  <c r="W43" i="7"/>
  <c r="Z71" i="7"/>
  <c r="AA71" i="7" s="1"/>
  <c r="X71" i="7"/>
  <c r="Y71" i="7"/>
  <c r="Z39" i="7"/>
  <c r="X39" i="7"/>
  <c r="W39" i="7"/>
  <c r="Y39" i="7" s="1"/>
  <c r="X35" i="7"/>
  <c r="Y35" i="7"/>
  <c r="Z35" i="7"/>
  <c r="AA35" i="7" s="1"/>
  <c r="W35" i="7"/>
  <c r="Z31" i="7"/>
  <c r="AA31" i="7" s="1"/>
  <c r="W31" i="7"/>
  <c r="Y31" i="7"/>
  <c r="Z103" i="7"/>
  <c r="AA103" i="7" s="1"/>
  <c r="X103" i="7"/>
  <c r="Y103" i="7"/>
  <c r="Z27" i="7"/>
  <c r="X27" i="7"/>
  <c r="Y27" i="7"/>
  <c r="W27" i="7"/>
  <c r="Z11" i="7"/>
  <c r="Y11" i="7"/>
  <c r="AA11" i="7"/>
  <c r="X11" i="7"/>
  <c r="W11" i="7"/>
  <c r="S106" i="7"/>
  <c r="U106" i="7"/>
  <c r="S105" i="7"/>
  <c r="U105" i="7"/>
  <c r="S102" i="7"/>
  <c r="U102" i="7"/>
  <c r="S101" i="7"/>
  <c r="U101" i="7"/>
  <c r="S78" i="7"/>
  <c r="U78" i="7"/>
  <c r="S77" i="7"/>
  <c r="U77" i="7"/>
  <c r="S74" i="7"/>
  <c r="U74" i="7"/>
  <c r="S73" i="7"/>
  <c r="U73" i="7"/>
  <c r="S94" i="7"/>
  <c r="U94" i="7"/>
  <c r="S93" i="7"/>
  <c r="U93" i="7"/>
  <c r="S90" i="7"/>
  <c r="U90" i="7"/>
  <c r="S89" i="7"/>
  <c r="U89" i="7"/>
  <c r="S58" i="7"/>
  <c r="U58" i="7"/>
  <c r="S57" i="7"/>
  <c r="U57" i="7"/>
  <c r="S50" i="7"/>
  <c r="U50" i="7"/>
  <c r="S49" i="7"/>
  <c r="U49" i="7"/>
  <c r="S46" i="7"/>
  <c r="U46" i="7"/>
  <c r="S45" i="7"/>
  <c r="U45" i="7"/>
  <c r="S98" i="7"/>
  <c r="U98" i="7"/>
  <c r="S97" i="7"/>
  <c r="U97" i="7"/>
  <c r="S54" i="7"/>
  <c r="U54" i="7"/>
  <c r="S53" i="7"/>
  <c r="U53" i="7"/>
  <c r="S86" i="7"/>
  <c r="U86" i="7"/>
  <c r="S85" i="7"/>
  <c r="U85" i="7"/>
  <c r="S82" i="7"/>
  <c r="U82" i="7"/>
  <c r="S81" i="7"/>
  <c r="U81" i="7"/>
  <c r="S70" i="7"/>
  <c r="U70" i="7"/>
  <c r="S69" i="7"/>
  <c r="U69" i="7"/>
  <c r="S66" i="7"/>
  <c r="U66" i="7"/>
  <c r="S65" i="7"/>
  <c r="U65" i="7"/>
  <c r="S62" i="7"/>
  <c r="U62" i="7"/>
  <c r="S61" i="7"/>
  <c r="U61" i="7"/>
  <c r="S42" i="7"/>
  <c r="U42" i="7"/>
  <c r="S41" i="7"/>
  <c r="U41" i="7"/>
  <c r="S38" i="7"/>
  <c r="U38" i="7"/>
  <c r="S37" i="7"/>
  <c r="U37" i="7"/>
  <c r="S34" i="7"/>
  <c r="U34" i="7"/>
  <c r="S33" i="7"/>
  <c r="U33" i="7"/>
  <c r="S30" i="7"/>
  <c r="U30" i="7"/>
  <c r="S29" i="7"/>
  <c r="U29" i="7"/>
  <c r="S26" i="7"/>
  <c r="U26" i="7"/>
  <c r="S25" i="7"/>
  <c r="U25" i="7"/>
  <c r="S22" i="7"/>
  <c r="U22" i="7"/>
  <c r="S21" i="7"/>
  <c r="U21" i="7"/>
  <c r="S18" i="7"/>
  <c r="U18" i="7"/>
  <c r="S17" i="7"/>
  <c r="U17" i="7"/>
  <c r="S14" i="7"/>
  <c r="U14" i="7"/>
  <c r="S13" i="7"/>
  <c r="U13" i="7"/>
  <c r="S10" i="7"/>
  <c r="U10" i="7"/>
  <c r="S9" i="7"/>
  <c r="U9" i="7"/>
  <c r="S6" i="7"/>
  <c r="U6" i="7"/>
  <c r="S5" i="7"/>
  <c r="U5" i="7"/>
  <c r="AA27" i="7"/>
  <c r="AA63" i="7" l="1"/>
  <c r="AA39" i="7"/>
  <c r="AA7" i="7"/>
</calcChain>
</file>

<file path=xl/sharedStrings.xml><?xml version="1.0" encoding="utf-8"?>
<sst xmlns="http://schemas.openxmlformats.org/spreadsheetml/2006/main" count="505" uniqueCount="117">
  <si>
    <t>Ը</t>
  </si>
  <si>
    <t>Ծ</t>
  </si>
  <si>
    <t>քանակական</t>
  </si>
  <si>
    <t>Ս</t>
  </si>
  <si>
    <t>Գ</t>
  </si>
  <si>
    <t>որակական</t>
  </si>
  <si>
    <t>Ա</t>
  </si>
  <si>
    <t>x</t>
  </si>
  <si>
    <t>Ե</t>
  </si>
  <si>
    <t>Կ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</si>
  <si>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</si>
  <si>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</si>
  <si>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</si>
  <si>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</si>
  <si>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</si>
  <si>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</si>
  <si>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</si>
  <si>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</si>
  <si>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</si>
  <si>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</si>
  <si>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</si>
  <si>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Ցուցանիշի հաստատված կանխատեսումը հաշվետու ժամանակա-հատվածի համար</t>
  </si>
  <si>
    <t xml:space="preserve">Ցուցանիշի փոփոխու-թյուններն ըստ համապատասխան իրավական ակտի (+/-) </t>
  </si>
  <si>
    <t>ճշտված ցուցանիշը հաշվետու ժամանակա-հատվածի համար        (սյ 1+սյ 2)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</si>
  <si>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</si>
  <si>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</si>
  <si>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</si>
  <si>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</si>
  <si>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 xml:space="preserve">Ցուցանիշի փոփոխու-թյուններն ըստ համապատաս-խան իրավա-կան ակտի (+/-) </t>
  </si>
  <si>
    <t>ճշտված ցուցանիշը հաշվետու ժամանակա-հատվածի համար (սյ 7+սյ 8)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</si>
  <si>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</si>
  <si>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</si>
  <si>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</si>
  <si>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</si>
  <si>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</si>
  <si>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</si>
  <si>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Բ</t>
  </si>
  <si>
    <t>Դ</t>
  </si>
  <si>
    <t>Զ</t>
  </si>
  <si>
    <t>Է</t>
  </si>
  <si>
    <t>Թ</t>
  </si>
  <si>
    <t>ժ</t>
  </si>
  <si>
    <t>ըստ դրամաշնորհային համաձայնագրի</t>
  </si>
  <si>
    <t>Մշակված չե</t>
  </si>
  <si>
    <t>ըստ վարկային համաձայնագրի</t>
  </si>
  <si>
    <t>Ծրագրի իրականացման կարողությունների զարգացում</t>
  </si>
  <si>
    <t>Տվյալ տարվա պետական բյուջեից ակտիվի ձեռք բերման, կառուցման կամ հիմնանորոգման վրա կատարվող ծախսերը (հազար դրամ)</t>
  </si>
  <si>
    <t>Ծրագրի գնումների պլանի վերանայում</t>
  </si>
  <si>
    <t>Մատուցվող ծառայության վրա կատարվող ծախս                                                                           (հազար դրամ)</t>
  </si>
  <si>
    <t>Պ</t>
  </si>
  <si>
    <t>ՀԲ-ի աջակցությամբ իրականացվող պետական հատվածի արդիականացման երկրորդ ծրագրի շրջանակներում սարքավորումների ձեռքբերում</t>
  </si>
  <si>
    <t>ՀՀ հանրային հատվածի ֆինանսական կառավարման բարեփոխումների մշակման և իրականացման խորհրդատվական ծառայությունների ձեռքբերում</t>
  </si>
  <si>
    <t>Մշակված չի</t>
  </si>
  <si>
    <t>Ծրագրի դասիչը</t>
  </si>
  <si>
    <t>Քաղաքա-
կանության միջոցառման դասիչը</t>
  </si>
  <si>
    <t>ՀԲ-ի աջակցությամբ իրականացվող Էլեկտրոնային հասարակության և մրցունակության համար նորարարության ծրագիր                                                                   Շենքերի և շինությունների կապիտալ վերանորոգում</t>
  </si>
  <si>
    <t xml:space="preserve">ՀԲ-ի աջակցությամբ իրականացվող պետական հատվածի բարեփոխումների երկրորդ ծրագիր                                          ՀՀ հանրային հատվածի ֆինանսական կառավարման բարեփոխումների մշակման և իրականացման խորհրդատվական ծառայությունների ձեռք բերում      </t>
  </si>
  <si>
    <t xml:space="preserve">ՀԲ-ի աջակցությամբ իրականացվող Հանրային հատվածի վերահսկողության (Վերահսկիչ պալատի) կարողությունների զարգացման դրամաշնորհային ծրագիր                                        ՀՀ հանրային հատվածի ֆինանսական կառավարման բարեփոխումների մշակման և իրականացման խորհրդատվական ծառայությունների ձեռք բերում   </t>
  </si>
  <si>
    <t xml:space="preserve">Համաշխարհային բանկի աջակցությամբ իրականացվող Հարկային վարչարարության արդիականացման ծրագիր                                       ՀՀ հանրային հատվածի ֆինանսական կառավարման բարեփոխումների մշակման և իրականացման խորհրդատվական ծառայությունների ձեռք բերում      </t>
  </si>
  <si>
    <t xml:space="preserve">ՀԲ-ի աջակցությամբ իրականացվող Կենսաթոշակների մասին հանրային իրազեկման և գրագիտության դրամաշնորհային ծրագիր                                           ՀՀ հանրային հատվածի ֆինանսական կառավարման բարեփոխումների մշակման և իրականացման խորհրդատվական ծառայությունների ձեռք բերում      </t>
  </si>
  <si>
    <t xml:space="preserve">ՀԲ-ի աջակցությամբ իրականացվող Էլեկտրոնային հասարակության և մրցունակության համար նորարարության ծրագիր                                                                                   ՀՀ հանրային հատվածի ֆինանսական կառավարման բարեփոխումների մշակման և իրականացման խորհրդատվական ծառայությունների ձեռք բերում  </t>
  </si>
  <si>
    <t xml:space="preserve">ՀԲ-ի աջակցությամբ իրականացվող ՀՀ Ֆինանսների նախարարության կարողությունների զարգացման դրամաշնորհային ծրագիր                                               ՀՀ հանրային հատվածի ֆինանսական կառավարման բարեփոխումների մշակման և իրականացման խորհրդատվական ծառայությունների ձեռք բերում   </t>
  </si>
  <si>
    <t xml:space="preserve">
ՀԲ-ի աջակցությամբ իրականացվող Հայաստանի հանրային ֆինանսական կառավարման հզորացման դրամաշնորհային ծրագիր                                                                 ՀՀ հանրային հատվածի ֆինանսական կառավարման բարեփոխումների մշակման և իրականացման խորհրդատվական ծառայությունների ձեռք բերում      </t>
  </si>
  <si>
    <t xml:space="preserve">ՀԲ-ի աջակցությամբ իրականացվող Հայաստանի կառավարության կարգավորող բարեփոխումների գրասենյակի կարողությունների զարգացման ծրագիր                         ՀՀ հանրային հատվածի ֆինանսական կառավարման բարեփոխումների մշակման և իրականացման խորհրդատվական ծառայությունների ձեռք բերում   </t>
  </si>
  <si>
    <t xml:space="preserve">ՀԲ-ի աջակցությամբ իրականացվող քաղաքաշինական թույլտվությունների էլեկտրոնային մշակման և մեկ պատուհանից տրամադրման ծրագրի համար դրամաշնորհային ծրագիր                                       ՀՀ հանրային հատվածի ֆինանսական կառավարման բարեփոխումների մշակման և իրականացման խորհրդատվական ծառայությունների ձեռք բերում   </t>
  </si>
  <si>
    <t>Համաշխարհային բանկի աջակցությամբ իրականացվող Հարկային վարչարարության արդիականացման ծրագիր                                  Վարչական սարքավորումների և համակարգչային սարքավորումների ձեռքբերում</t>
  </si>
  <si>
    <t xml:space="preserve">ՀԲ-ի աջակցությամբ իրականացվող Հայաստանի գյուղատնտեսական հաշվառման պիլոտային ծրագրի համար վիճակագրական կարողությունների զարգացման և իրականացման աջակցման դրամաշնորհային ծրագիր                                                                                                               ՀՀ հանրային հատվածի ֆինանսական կառավարման բարեփոխումների մշակման և իրականացման խորհրդատվական ծառայությունների ձեռք բերում   </t>
  </si>
  <si>
    <t>Խնայողություն</t>
  </si>
  <si>
    <t xml:space="preserve">Համաշխարհային բանկի աջակցությամբ իրականացվող առևտրի և ենթակառուցվածքների զարգացման ծրագիր                         ՀՀ հանրային հատվածի ֆինանսական կառավարման բարեփոխումների մշակման և իրականացման խորհրդատվական ծառայությունների ձեռք բերում   </t>
  </si>
  <si>
    <t xml:space="preserve">Համաշխարհային բանկի աջակցությամբ իրականացվող սոցիալական պաշտպանության ոլորտի վարչարարության  երկրորդ ծրագիր                                                                                ՀՀ հանրային հատվածի ֆինանսական կառավարման բարեփոխումների մշակման և իրականացման խորհրդատվական ծառայությունների ձեռք բերում  </t>
  </si>
  <si>
    <t xml:space="preserve">Համաշխարհային բանկի աջակցությամբ իրականացվող երիտասարդների ներգրավվածության խթանման դրամաշնորհային ծրագիր                                                                                                        ՀՀ հանրային հատվածի ֆինանսական կառավարման բարեփոխումների մշակման և իրականացման խորհրդատվական ծառայությունների ձեռք բերում   </t>
  </si>
  <si>
    <t>Համաշխարհային բանկի աջակցությամբ իրականացվող սոցիալական պաշտպանության ոլորտի վարչարարության  երկրորդ ծրագիր                                                                   Շենքերի և շինությունների կապիտալ վերանորոգում</t>
  </si>
  <si>
    <t>Համաշխարհային բանկի աջակցությամբ իրականացվող սոցիալական պաշտպանության ոլորտի վարչարարության  երկրորդ ծրագիր                                                                   Սարքավորումների ձեռք բերում</t>
  </si>
  <si>
    <t>ՀԲ-ի աջակցությամբ իրականացվող Էլեկտրոնային հասարակության և մրցունակության համար նորարարության ծրագիր                                                                   Սարքավորումների ձեռք բերում</t>
  </si>
  <si>
    <t>Համաշխարհային բանկի աջակցությամբ իրականացվող երիտասարդների ներգրավվածության խթանման դրամաշնորհային ծրագիր                                                                   Սարքավորումների ձեռք բերում</t>
  </si>
  <si>
    <t>ՀԲ-ի աջակցությամբ իրականացվող Կենսաթոշակների մասին հանրային իրազեկման և գրագիտության դրամաշնորհային ծրագիր                                      Վարչական սարքավորումների և համակարգչային սարքավորումների ձեռքբերում</t>
  </si>
  <si>
    <t>Համաշխարհային բանկի աջակցությամբ իրականացվող առևտրի և ենթակառուցվածքների զարգացման ծրագիր                              Սարքավորումների ձեռքբերում</t>
  </si>
  <si>
    <t>Համաշխարհային բանկի աջակցությամբ իրականացվող առևտրի և ենթակառուցվածքների զարգացման ծրագիր                              Շենքերի և շինությունների կապիտալ վերանորոգում</t>
  </si>
  <si>
    <t xml:space="preserve">Նախատեսված մրցույթները իրականացման փուլում են: </t>
  </si>
  <si>
    <t>Ծրագրի իրականացման համար անհրաժեշտ աշխատանքների կատա-րումն ապահովելու նպատակով գնումների գործընթացի վերանայում:</t>
  </si>
  <si>
    <t xml:space="preserve">Նախատեսված աշխատանքները իրականացման փուլում են: </t>
  </si>
  <si>
    <t>ՀԲ-ի աջակցությամբ իրականացվող Հանրային հատվածի վերահսկողության (Վերահսկիչ պալատի) կարողությունների զարգացման դրամաշնորհային ծրագիր                                                            Սարքավորումների ձեռք բերում</t>
  </si>
  <si>
    <t xml:space="preserve">ԱՄՆ կառավարության աջակցությամբ իրականացվող "Հազարամյակի մարտահրավեր" դրամաշնորհային ծրագիր  խորհրդատվական ծառայությունների ձեռք բերում      </t>
  </si>
  <si>
    <t>ՀԲ-ի աջակցությամբ իրականացվող Հայաստանի գյուղատնտեսական հաշվառման պիլոտային ծրագրի համար վիճակագրական կարողությունների զարգացման և իրականացման աջակցման դրամաշնորհային ծրագիր                                                 Սարքավորումների ձեռք բերում</t>
  </si>
  <si>
    <t>Ծրագրի ավարտն է՝ 30.06.2015թ.</t>
  </si>
  <si>
    <t>Ծրագրով 2014 թվականին նախատեսված որոշ աշխատանքներ կատարվել են 2015 թվականին: Տարվա ընթացքում փաստացի ֆինանսավորումից ավել վճարումները կատարվել են նախորդ տարիներին ստացված ֆինանսավորումների մնացորդների հաշվին:</t>
  </si>
  <si>
    <t>Ծրագրի ավարտն է՝ 09.11.2015թ.</t>
  </si>
  <si>
    <t xml:space="preserve">Ծրագրով 2014 թվականին նախատեսված որոշ աշխատանքներ կատարվել են 2015 թվականին:Տարվա ընթացքում փաստացի ֆինանսավորումից ավել վճարումները կատարվել են նախորդ տարիներին ստացված ֆինանսավորումների մնացորդների հաշվին: </t>
  </si>
  <si>
    <t xml:space="preserve">Ծրագրով 2014 թվականին նախատեսված որոշ աշխատանքներ կատարվել են 2015 թվականին: Տարվա ընթացքում փաստացի ֆինանսավորումից ավել վճարումները կատարվել են նախորդ տարիներին ստացված ֆինանսավորումների մնացորդների հաշվին: </t>
  </si>
  <si>
    <t xml:space="preserve"> Ծրագրի ավարտն է՝ 10.10.2015թ.</t>
  </si>
  <si>
    <t xml:space="preserve">Ծրագրով 2014 թվականին նախատեսված որոշ աշխատանքներ կատարվել են 2015 թվականին:  Տարվա ընթացքում փաստացի ֆինանսավորումից ավել վճարումները կատարվել են նախորդ տարիներին ստացված ֆինանսավորումների մնացորդների հաշվին: </t>
  </si>
  <si>
    <t xml:space="preserve">Ծրագրով 2014 թվականին նախատեսված որոշ գնումներ կատարվել են 2015 թվականին;  Տարվա ընթացքում փաստացի ֆինանսավորումից ավել վճարումները կատարվել են նախորդ տարիներին ստացված ֆինանսավորումների մնացորդների հաշվին: </t>
  </si>
  <si>
    <t>Ծրագրով 2014 թվականին նախատեսված որոշ աշխատանքներ կատարվել են 2015 թվականին:  Տարվա ընթացքում փաստացի ֆինանսավորումից ավել վճարումները կատարվել են նախորդ տարիներին ստացված ֆինանսավորումների մնացորդների հաշվին:</t>
  </si>
  <si>
    <t>Ծրագրի գնումների պլանը հաստատվել է 2015թ. 3-րդ եռամսյակում: Վերանայված գնումների պլանով որոշ գնումներ տեղափոխվում են 2016 թվական</t>
  </si>
  <si>
    <t>Ծրագրի գնումների պլանը հաստատվել է 2015թ. 3-րդ եռամսյակում: Վերանայված գնումների պլանով որոշ աշխատանքներ տեղափոխվում են 2016 թվական</t>
  </si>
  <si>
    <t xml:space="preserve"> Ծրագրի ավարտն է՝ 09.11.2015թ.</t>
  </si>
  <si>
    <t>Ծրագրի ավարտն է՝ 04.10.2015թ.</t>
  </si>
  <si>
    <t xml:space="preserve"> Ծրագրի ավարտն է՝ 02.10.2015թ.</t>
  </si>
  <si>
    <t>Ծրագրով 2014 թվականին նախատեսված որոշ աշխատանքներ կատարվել են 2015 թվականի ընթացքում; Տարվա ընթացքում փաստացի ֆինանսավորումից ավել վճարումները կատարվել են նախորդ տարիներին ստացված ֆինանսավորումների մնացորդների հաշվին:</t>
  </si>
  <si>
    <t>Ծրագրի գնումների պլանը հաստատվել է 2015թ. 3-րդ եռամսյակում: Ծրագրով նախատեսված որոշ աշխատանքներ տեղափոխվել են 2016 թվական:</t>
  </si>
  <si>
    <t>Ծրագրով նախատեսված որոշ աշխատանքներ տեղափոխվել են 2016 թվական:</t>
  </si>
  <si>
    <t>Ծրագրի գնումների գործոնթացը վերանայվել է և գնումների պլանը հաստատվել է 2015թ. 4-րդ եռամսյակում: Ծրագրով նախատեսված զգալի աշխատանքներ տեղափոխվել են 2016 թվական:</t>
  </si>
  <si>
    <t>Ծրագրի ավարտն է՝ 31.03.2016թ.</t>
  </si>
  <si>
    <t>Ծրագրով 2014 թվականին նախատեսված որոշ գնումներ կատարվել են 2015 թվական;</t>
  </si>
  <si>
    <t>Ծրագրով 2016 թվականի 1-ին եռամսյակում նախատեսված որոշ աշխատանքներ կատարվել են 2015 թվականի 4-րդ եռամսյակում:  Տարվա ընթացքում փաստացի ֆինանսավորումից ավել վճարումները կատարվել են նախորդ տարիներին ստացված ֆինանսավորումների մնացորդների հաշվին:</t>
  </si>
  <si>
    <t>Նախագծային աշխատանքների հետաձգման պատճառով որոշ վեր. աշխատանքներ տեղափոխվել են 2016թվական</t>
  </si>
  <si>
    <t>Ծրագրով նախատեսված որոշ աշխատանքներ տեղափոխվել են 2016 թվական</t>
  </si>
  <si>
    <t xml:space="preserve"> Ծրագրի ավարտն է՝ 06.06.2016թ.</t>
  </si>
  <si>
    <t xml:space="preserve"> Ծրագրի ավարտն է՝ 11.02.2016թ.</t>
  </si>
  <si>
    <t>Խնայողություն:Ծրագրի ավարտն է՝ 30.06.2015թ</t>
  </si>
  <si>
    <t>Խնայողություն: Ծրագրի ավարտն է՝ 09.11.2015թ.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</si>
  <si>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</si>
  <si>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</si>
  <si>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</si>
  <si>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01.01.15թ.-01.01.16թ. ժամանակահատվածի համար</t>
  </si>
  <si>
    <t>Հայաստանի Հանրապետության ֆինանսների նախարարություն</t>
  </si>
  <si>
    <t>(Արտասահմանյան ֆինանսական ծրագրերի կառավարման կենտրոն)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</si>
</sst>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-* #,##0.00_-;\-* #,##0.00_-;_-* &quot;-&quot;??_-;_-@_-"/>
  </numFmts>
  <fonts count="10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8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95" fontId="1" fillId="0" borderId="0" applyFont="0" applyFill="0" applyBorder="0" applyAlignment="0" applyProtection="0"/>
    <xf numFmtId="0" fontId="3" fillId="0" borderId="0"/>
    <xf numFmtId="0" fontId="2" fillId="0" borderId="0"/>
  </cellStyleXfs>
  <cellXfs count="60">
    <xf numFmtId="0" fontId="0" fillId="0" borderId="0" xfId="0"/>
    <xf numFmtId="0" fontId="6" fillId="0" borderId="0" xfId="0" applyFont="1"/>
    <xf numFmtId="0" fontId="5" fillId="0" borderId="1" xfId="2" applyFont="1" applyFill="1" applyBorder="1" applyAlignment="1" applyProtection="1">
      <alignment wrapText="1"/>
      <protection locked="0"/>
    </xf>
    <xf numFmtId="0" fontId="9" fillId="0" borderId="1" xfId="2" applyFont="1" applyFill="1" applyBorder="1" applyAlignment="1" applyProtection="1">
      <alignment wrapText="1"/>
      <protection locked="0"/>
    </xf>
    <xf numFmtId="49" fontId="5" fillId="0" borderId="1" xfId="2" applyNumberFormat="1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5" fillId="2" borderId="0" xfId="2" applyFont="1" applyFill="1" applyAlignment="1"/>
    <xf numFmtId="0" fontId="5" fillId="2" borderId="0" xfId="2" applyFont="1" applyFill="1" applyAlignment="1">
      <alignment horizontal="left"/>
    </xf>
    <xf numFmtId="0" fontId="5" fillId="0" borderId="0" xfId="2" applyFont="1" applyFill="1" applyBorder="1" applyAlignment="1" applyProtection="1">
      <alignment wrapText="1"/>
      <protection hidden="1"/>
    </xf>
    <xf numFmtId="0" fontId="5" fillId="0" borderId="0" xfId="0" applyFont="1" applyFill="1" applyBorder="1" applyAlignment="1">
      <alignment horizontal="center"/>
    </xf>
    <xf numFmtId="0" fontId="5" fillId="0" borderId="0" xfId="2" applyFont="1" applyFill="1" applyBorder="1" applyAlignment="1" applyProtection="1">
      <alignment wrapText="1"/>
      <protection locked="0"/>
    </xf>
    <xf numFmtId="49" fontId="5" fillId="0" borderId="0" xfId="2" applyNumberFormat="1" applyFont="1" applyFill="1" applyBorder="1" applyAlignment="1" applyProtection="1">
      <alignment wrapText="1"/>
      <protection locked="0"/>
    </xf>
    <xf numFmtId="2" fontId="5" fillId="0" borderId="0" xfId="2" applyNumberFormat="1" applyFont="1" applyFill="1" applyBorder="1" applyAlignment="1" applyProtection="1">
      <alignment wrapText="1"/>
      <protection hidden="1"/>
    </xf>
    <xf numFmtId="0" fontId="5" fillId="0" borderId="0" xfId="0" applyFont="1" applyFill="1" applyBorder="1" applyAlignment="1">
      <alignment wrapText="1"/>
    </xf>
    <xf numFmtId="0" fontId="9" fillId="0" borderId="0" xfId="2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2" applyFont="1" applyFill="1" applyBorder="1" applyAlignment="1" applyProtection="1">
      <alignment vertical="center" wrapText="1"/>
      <protection locked="0"/>
    </xf>
    <xf numFmtId="0" fontId="5" fillId="0" borderId="0" xfId="2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vertical="center" wrapText="1"/>
      <protection locked="0"/>
    </xf>
    <xf numFmtId="195" fontId="9" fillId="0" borderId="1" xfId="1" applyFont="1" applyFill="1" applyBorder="1" applyAlignment="1" applyProtection="1">
      <alignment vertical="center" wrapText="1"/>
      <protection locked="0"/>
    </xf>
    <xf numFmtId="195" fontId="9" fillId="0" borderId="1" xfId="1" applyFont="1" applyFill="1" applyBorder="1" applyAlignment="1" applyProtection="1">
      <alignment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195" fontId="5" fillId="0" borderId="1" xfId="1" applyFont="1" applyFill="1" applyBorder="1" applyAlignment="1" applyProtection="1">
      <alignment vertical="center" wrapText="1"/>
      <protection locked="0"/>
    </xf>
    <xf numFmtId="195" fontId="5" fillId="0" borderId="1" xfId="1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  <protection locked="0"/>
    </xf>
    <xf numFmtId="4" fontId="9" fillId="0" borderId="0" xfId="2" applyNumberFormat="1" applyFont="1" applyFill="1" applyBorder="1" applyAlignment="1" applyProtection="1">
      <alignment vertical="center" wrapText="1"/>
      <protection locked="0"/>
    </xf>
    <xf numFmtId="0" fontId="9" fillId="0" borderId="0" xfId="2" applyFont="1" applyFill="1" applyBorder="1" applyAlignment="1" applyProtection="1">
      <alignment vertical="center" wrapText="1"/>
    </xf>
    <xf numFmtId="4" fontId="9" fillId="0" borderId="0" xfId="2" applyNumberFormat="1" applyFont="1" applyFill="1" applyBorder="1" applyAlignment="1" applyProtection="1">
      <alignment vertical="center" wrapText="1"/>
    </xf>
    <xf numFmtId="4" fontId="5" fillId="0" borderId="0" xfId="2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textRotation="90"/>
    </xf>
    <xf numFmtId="0" fontId="5" fillId="0" borderId="1" xfId="2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textRotation="90" wrapText="1"/>
    </xf>
  </cellXfs>
  <cellStyles count="4">
    <cellStyle name="Comma" xfId="1" builtinId="3"/>
    <cellStyle name="Normal" xfId="0" builtinId="0"/>
    <cellStyle name="Normal_Hashvetvutjunner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workbookViewId="0">
      <selection activeCell="D24" sqref="D24"/>
    </sheetView>
  </sheetViews>
  <sheetFormatPr defaultRowHeight="13.5"/>
  <cols>
    <col min="1" max="12" width="10.42578125" style="1" customWidth="1"/>
    <col min="13" max="13" width="17" style="1" customWidth="1"/>
    <col min="14" max="14" width="39.7109375" style="1" customWidth="1"/>
    <col min="15" max="15" width="15.42578125" style="1" customWidth="1"/>
    <col min="16" max="16384" width="9.140625" style="1"/>
  </cols>
  <sheetData>
    <row r="1" spans="1:46" s="13" customFormat="1" ht="20.25" customHeight="1">
      <c r="M1" s="14" t="s">
        <v>111</v>
      </c>
    </row>
    <row r="2" spans="1:46" s="13" customFormat="1" ht="20.25" customHeight="1">
      <c r="M2" s="15"/>
    </row>
    <row r="3" spans="1:46" s="13" customFormat="1" ht="20.25" customHeight="1">
      <c r="M3" s="15"/>
    </row>
    <row r="4" spans="1:46" s="13" customFormat="1"/>
    <row r="5" spans="1:46" s="13" customFormat="1" ht="17.25">
      <c r="A5" s="46"/>
      <c r="C5" s="1"/>
      <c r="D5" s="1"/>
      <c r="L5" s="16"/>
    </row>
    <row r="6" spans="1:46" s="13" customFormat="1">
      <c r="A6" s="46"/>
      <c r="C6" s="1"/>
      <c r="D6" s="1"/>
    </row>
    <row r="7" spans="1:46" s="13" customFormat="1" ht="17.25">
      <c r="A7" s="45" t="s">
        <v>112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46" s="13" customFormat="1" ht="52.5" customHeight="1">
      <c r="A8" s="47" t="s">
        <v>113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17"/>
    </row>
    <row r="9" spans="1:46" s="18" customFormat="1" ht="28.5" customHeight="1">
      <c r="A9" s="48" t="s">
        <v>115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6" s="18" customFormat="1" ht="22.5" customHeight="1">
      <c r="A10" s="48" t="s">
        <v>116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</row>
    <row r="11" spans="1:46" s="18" customFormat="1" ht="23.25" customHeight="1">
      <c r="A11" s="45" t="s">
        <v>114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s="18" customForma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</row>
    <row r="13" spans="1:46" s="19" customFormat="1" ht="19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</row>
    <row r="14" spans="1:46" s="20" customFormat="1" ht="14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6" s="20" customFormat="1" ht="1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</sheetData>
  <mergeCells count="6">
    <mergeCell ref="A11:M11"/>
    <mergeCell ref="A5:A6"/>
    <mergeCell ref="A7:M7"/>
    <mergeCell ref="A8:M8"/>
    <mergeCell ref="A9:M9"/>
    <mergeCell ref="A10:M10"/>
  </mergeCells>
  <phoneticPr fontId="4" type="noConversion"/>
  <pageMargins left="0.2" right="0.25" top="0.4" bottom="0.48" header="0.32" footer="0.26"/>
  <pageSetup paperSize="9" firstPageNumber="2353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4"/>
  <sheetViews>
    <sheetView topLeftCell="S1" zoomScaleNormal="100" zoomScaleSheetLayoutView="100" workbookViewId="0">
      <selection activeCell="X6" sqref="X6"/>
    </sheetView>
  </sheetViews>
  <sheetFormatPr defaultColWidth="0" defaultRowHeight="12.75"/>
  <cols>
    <col min="1" max="1" width="7.7109375" style="30" customWidth="1"/>
    <col min="2" max="2" width="2.85546875" style="23" customWidth="1"/>
    <col min="3" max="3" width="2.5703125" style="23" hidden="1" customWidth="1"/>
    <col min="4" max="11" width="2.28515625" style="23" customWidth="1"/>
    <col min="12" max="12" width="3.28515625" style="24" customWidth="1"/>
    <col min="13" max="13" width="4" style="23" customWidth="1"/>
    <col min="14" max="14" width="34" style="27" customWidth="1"/>
    <col min="15" max="15" width="42.85546875" style="27" customWidth="1"/>
    <col min="16" max="16" width="10.28515625" style="27" customWidth="1"/>
    <col min="17" max="17" width="15.7109375" style="40" customWidth="1"/>
    <col min="18" max="18" width="13.5703125" style="40" customWidth="1"/>
    <col min="19" max="19" width="14.28515625" style="40" customWidth="1"/>
    <col min="20" max="20" width="15.7109375" style="40" customWidth="1"/>
    <col min="21" max="21" width="14.42578125" style="40" customWidth="1"/>
    <col min="22" max="22" width="28.5703125" style="40" customWidth="1"/>
    <col min="23" max="23" width="14.140625" style="40" customWidth="1"/>
    <col min="24" max="24" width="11.7109375" style="40" customWidth="1"/>
    <col min="25" max="25" width="12.5703125" style="42" customWidth="1"/>
    <col min="26" max="26" width="13.5703125" style="40" customWidth="1"/>
    <col min="27" max="27" width="14" style="42" customWidth="1"/>
    <col min="28" max="28" width="43.28515625" style="30" customWidth="1"/>
    <col min="29" max="29" width="44.7109375" style="30" customWidth="1"/>
    <col min="30" max="30" width="38.5703125" style="30" customWidth="1"/>
    <col min="31" max="31" width="24.140625" style="23" customWidth="1"/>
    <col min="32" max="32" width="15.42578125" style="21" hidden="1" customWidth="1"/>
    <col min="33" max="45" width="0" style="21" hidden="1" customWidth="1"/>
    <col min="46" max="46" width="58.7109375" style="21" hidden="1" customWidth="1"/>
    <col min="47" max="16384" width="0" style="21" hidden="1"/>
  </cols>
  <sheetData>
    <row r="1" spans="1:46" ht="21" customHeight="1">
      <c r="A1" s="52" t="s">
        <v>10</v>
      </c>
      <c r="B1" s="53" t="s">
        <v>11</v>
      </c>
      <c r="C1" s="8"/>
      <c r="D1" s="54" t="s">
        <v>12</v>
      </c>
      <c r="E1" s="54"/>
      <c r="F1" s="54"/>
      <c r="G1" s="54"/>
      <c r="H1" s="54"/>
      <c r="I1" s="54"/>
      <c r="J1" s="54"/>
      <c r="K1" s="54"/>
      <c r="L1" s="53" t="s">
        <v>13</v>
      </c>
      <c r="M1" s="53" t="s">
        <v>14</v>
      </c>
      <c r="N1" s="55" t="s">
        <v>15</v>
      </c>
      <c r="O1" s="55" t="s">
        <v>16</v>
      </c>
      <c r="P1" s="55" t="s">
        <v>17</v>
      </c>
      <c r="Q1" s="56" t="s">
        <v>18</v>
      </c>
      <c r="R1" s="56"/>
      <c r="S1" s="56"/>
      <c r="T1" s="56"/>
      <c r="U1" s="56"/>
      <c r="V1" s="56"/>
      <c r="W1" s="50" t="s">
        <v>19</v>
      </c>
      <c r="X1" s="51"/>
      <c r="Y1" s="51"/>
      <c r="Z1" s="51"/>
      <c r="AA1" s="51"/>
      <c r="AB1" s="51"/>
      <c r="AC1" s="57" t="s">
        <v>20</v>
      </c>
      <c r="AD1" s="57"/>
      <c r="AE1" s="57"/>
    </row>
    <row r="2" spans="1:46" ht="90" customHeight="1">
      <c r="A2" s="52"/>
      <c r="B2" s="53"/>
      <c r="C2" s="10"/>
      <c r="D2" s="58" t="s">
        <v>53</v>
      </c>
      <c r="E2" s="58"/>
      <c r="F2" s="58"/>
      <c r="G2" s="58"/>
      <c r="H2" s="59" t="s">
        <v>54</v>
      </c>
      <c r="I2" s="58"/>
      <c r="J2" s="58"/>
      <c r="K2" s="58"/>
      <c r="L2" s="53"/>
      <c r="M2" s="53"/>
      <c r="N2" s="55"/>
      <c r="O2" s="55"/>
      <c r="P2" s="55"/>
      <c r="Q2" s="11" t="s">
        <v>21</v>
      </c>
      <c r="R2" s="9" t="s">
        <v>22</v>
      </c>
      <c r="S2" s="9" t="s">
        <v>23</v>
      </c>
      <c r="T2" s="9" t="s">
        <v>24</v>
      </c>
      <c r="U2" s="9" t="s">
        <v>25</v>
      </c>
      <c r="V2" s="9" t="s">
        <v>26</v>
      </c>
      <c r="W2" s="9" t="s">
        <v>27</v>
      </c>
      <c r="X2" s="9" t="s">
        <v>28</v>
      </c>
      <c r="Y2" s="9" t="s">
        <v>29</v>
      </c>
      <c r="Z2" s="9" t="s">
        <v>30</v>
      </c>
      <c r="AA2" s="9" t="s">
        <v>31</v>
      </c>
      <c r="AB2" s="7" t="s">
        <v>32</v>
      </c>
      <c r="AC2" s="7" t="s">
        <v>33</v>
      </c>
      <c r="AD2" s="7" t="s">
        <v>34</v>
      </c>
      <c r="AE2" s="7" t="s">
        <v>35</v>
      </c>
    </row>
    <row r="3" spans="1:46" s="22" customFormat="1">
      <c r="A3" s="28" t="s">
        <v>6</v>
      </c>
      <c r="B3" s="6" t="s">
        <v>36</v>
      </c>
      <c r="C3" s="6" t="s">
        <v>4</v>
      </c>
      <c r="D3" s="54" t="s">
        <v>4</v>
      </c>
      <c r="E3" s="54"/>
      <c r="F3" s="54"/>
      <c r="G3" s="54"/>
      <c r="H3" s="54" t="s">
        <v>37</v>
      </c>
      <c r="I3" s="54"/>
      <c r="J3" s="54" t="s">
        <v>8</v>
      </c>
      <c r="K3" s="54"/>
      <c r="L3" s="5" t="s">
        <v>38</v>
      </c>
      <c r="M3" s="5" t="s">
        <v>39</v>
      </c>
      <c r="N3" s="12" t="s">
        <v>0</v>
      </c>
      <c r="O3" s="12" t="s">
        <v>40</v>
      </c>
      <c r="P3" s="12" t="s">
        <v>41</v>
      </c>
      <c r="Q3" s="31">
        <v>1</v>
      </c>
      <c r="R3" s="31">
        <v>2</v>
      </c>
      <c r="S3" s="31">
        <v>3</v>
      </c>
      <c r="T3" s="31">
        <v>4</v>
      </c>
      <c r="U3" s="31">
        <v>5</v>
      </c>
      <c r="V3" s="31">
        <v>6</v>
      </c>
      <c r="W3" s="31">
        <v>7</v>
      </c>
      <c r="X3" s="31">
        <v>8</v>
      </c>
      <c r="Y3" s="31">
        <v>9</v>
      </c>
      <c r="Z3" s="31">
        <v>10</v>
      </c>
      <c r="AA3" s="31">
        <v>11</v>
      </c>
      <c r="AB3" s="32">
        <v>12</v>
      </c>
      <c r="AC3" s="32">
        <v>13</v>
      </c>
      <c r="AD3" s="32">
        <v>14</v>
      </c>
      <c r="AE3" s="5">
        <v>15</v>
      </c>
    </row>
    <row r="4" spans="1:46" ht="24.75" customHeight="1">
      <c r="A4" s="29">
        <v>104021</v>
      </c>
      <c r="B4" s="2">
        <v>2</v>
      </c>
      <c r="C4" s="2" t="s">
        <v>0</v>
      </c>
      <c r="D4" s="2">
        <v>1</v>
      </c>
      <c r="E4" s="2">
        <v>0</v>
      </c>
      <c r="F4" s="2">
        <v>1</v>
      </c>
      <c r="G4" s="2">
        <v>8</v>
      </c>
      <c r="H4" s="2" t="s">
        <v>6</v>
      </c>
      <c r="I4" s="2" t="s">
        <v>1</v>
      </c>
      <c r="J4" s="2">
        <v>0</v>
      </c>
      <c r="K4" s="2">
        <v>1</v>
      </c>
      <c r="L4" s="4"/>
      <c r="M4" s="2"/>
      <c r="N4" s="49" t="s">
        <v>56</v>
      </c>
      <c r="O4" s="3" t="s">
        <v>51</v>
      </c>
      <c r="P4" s="3"/>
      <c r="Q4" s="33"/>
      <c r="R4" s="33"/>
      <c r="S4" s="33"/>
      <c r="T4" s="33"/>
      <c r="U4" s="33"/>
      <c r="V4" s="34"/>
      <c r="W4" s="35"/>
      <c r="X4" s="35"/>
      <c r="Y4" s="36"/>
      <c r="Z4" s="35"/>
      <c r="AA4" s="36"/>
      <c r="AB4" s="29"/>
      <c r="AC4" s="29"/>
      <c r="AD4" s="29"/>
      <c r="AE4" s="2"/>
    </row>
    <row r="5" spans="1:46" ht="19.5" customHeight="1">
      <c r="A5" s="29"/>
      <c r="B5" s="2"/>
      <c r="C5" s="2"/>
      <c r="D5" s="2"/>
      <c r="E5" s="2"/>
      <c r="F5" s="2"/>
      <c r="G5" s="2"/>
      <c r="H5" s="2"/>
      <c r="I5" s="2"/>
      <c r="J5" s="2"/>
      <c r="K5" s="2"/>
      <c r="L5" s="4"/>
      <c r="M5" s="2"/>
      <c r="N5" s="49"/>
      <c r="O5" s="3" t="s">
        <v>44</v>
      </c>
      <c r="P5" s="3" t="s">
        <v>2</v>
      </c>
      <c r="Q5" s="33">
        <v>0</v>
      </c>
      <c r="R5" s="33">
        <v>0</v>
      </c>
      <c r="S5" s="33">
        <f>R5+Q5</f>
        <v>0</v>
      </c>
      <c r="T5" s="33">
        <v>0</v>
      </c>
      <c r="U5" s="33">
        <f>T5-S5</f>
        <v>0</v>
      </c>
      <c r="V5" s="34"/>
      <c r="W5" s="35"/>
      <c r="X5" s="35"/>
      <c r="Y5" s="36">
        <f>X5+W5</f>
        <v>0</v>
      </c>
      <c r="Z5" s="35"/>
      <c r="AA5" s="36">
        <f>Z5-Y5</f>
        <v>0</v>
      </c>
      <c r="AB5" s="29"/>
      <c r="AC5" s="29"/>
      <c r="AD5" s="29"/>
      <c r="AE5" s="2"/>
    </row>
    <row r="6" spans="1:46">
      <c r="A6" s="29"/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2"/>
      <c r="N6" s="49"/>
      <c r="O6" s="3" t="s">
        <v>52</v>
      </c>
      <c r="P6" s="3" t="s">
        <v>5</v>
      </c>
      <c r="Q6" s="33">
        <v>0</v>
      </c>
      <c r="R6" s="33">
        <v>0</v>
      </c>
      <c r="S6" s="33">
        <f>R6+Q6</f>
        <v>0</v>
      </c>
      <c r="T6" s="33">
        <v>0</v>
      </c>
      <c r="U6" s="33">
        <f>T6-S6</f>
        <v>0</v>
      </c>
      <c r="V6" s="34"/>
      <c r="W6" s="35"/>
      <c r="X6" s="35"/>
      <c r="Y6" s="36">
        <f t="shared" ref="Y6:Y69" si="0">X6+W6</f>
        <v>0</v>
      </c>
      <c r="Z6" s="35"/>
      <c r="AA6" s="36">
        <f t="shared" ref="AA6:AA69" si="1">Z6-Y6</f>
        <v>0</v>
      </c>
      <c r="AB6" s="29"/>
      <c r="AC6" s="29"/>
      <c r="AD6" s="29"/>
      <c r="AE6" s="2"/>
    </row>
    <row r="7" spans="1:46" ht="90" customHeight="1">
      <c r="A7" s="29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2"/>
      <c r="N7" s="49"/>
      <c r="O7" s="3" t="s">
        <v>48</v>
      </c>
      <c r="P7" s="3"/>
      <c r="Q7" s="33" t="s">
        <v>7</v>
      </c>
      <c r="R7" s="33" t="s">
        <v>7</v>
      </c>
      <c r="S7" s="33" t="s">
        <v>7</v>
      </c>
      <c r="T7" s="33" t="s">
        <v>7</v>
      </c>
      <c r="U7" s="33" t="s">
        <v>7</v>
      </c>
      <c r="V7" s="33" t="s">
        <v>7</v>
      </c>
      <c r="W7" s="35">
        <f>166905.8+41726.9</f>
        <v>208632.69999999998</v>
      </c>
      <c r="X7" s="35">
        <v>23116.799999999999</v>
      </c>
      <c r="Y7" s="36">
        <f t="shared" si="0"/>
        <v>231749.49999999997</v>
      </c>
      <c r="Z7" s="35">
        <f>312231.15+64843.61</f>
        <v>377074.76</v>
      </c>
      <c r="AA7" s="36">
        <f t="shared" si="1"/>
        <v>145325.26000000004</v>
      </c>
      <c r="AB7" s="29" t="s">
        <v>87</v>
      </c>
      <c r="AC7" s="29"/>
      <c r="AD7" s="29"/>
      <c r="AE7" s="2"/>
    </row>
    <row r="8" spans="1:46" ht="38.25">
      <c r="A8" s="29">
        <v>104021</v>
      </c>
      <c r="B8" s="2">
        <v>2</v>
      </c>
      <c r="C8" s="2" t="s">
        <v>3</v>
      </c>
      <c r="D8" s="2">
        <v>1</v>
      </c>
      <c r="E8" s="2">
        <v>0</v>
      </c>
      <c r="F8" s="2">
        <v>1</v>
      </c>
      <c r="G8" s="2">
        <v>8</v>
      </c>
      <c r="H8" s="2" t="s">
        <v>6</v>
      </c>
      <c r="I8" s="2" t="s">
        <v>1</v>
      </c>
      <c r="J8" s="2">
        <v>0</v>
      </c>
      <c r="K8" s="2">
        <v>2</v>
      </c>
      <c r="L8" s="4"/>
      <c r="M8" s="2"/>
      <c r="N8" s="49" t="s">
        <v>62</v>
      </c>
      <c r="O8" s="3" t="s">
        <v>51</v>
      </c>
      <c r="P8" s="3"/>
      <c r="Q8" s="33"/>
      <c r="R8" s="33"/>
      <c r="S8" s="33"/>
      <c r="T8" s="33"/>
      <c r="U8" s="33"/>
      <c r="V8" s="34"/>
      <c r="W8" s="35"/>
      <c r="X8" s="35"/>
      <c r="Y8" s="36">
        <f t="shared" si="0"/>
        <v>0</v>
      </c>
      <c r="Z8" s="35"/>
      <c r="AA8" s="36">
        <f t="shared" si="1"/>
        <v>0</v>
      </c>
      <c r="AB8" s="29"/>
      <c r="AC8" s="29"/>
      <c r="AD8" s="29"/>
      <c r="AE8" s="2"/>
      <c r="AF8" s="25"/>
      <c r="AP8" s="26"/>
      <c r="AQ8" s="26"/>
      <c r="AR8" s="26"/>
      <c r="AS8" s="26"/>
      <c r="AT8" s="26"/>
    </row>
    <row r="9" spans="1:46" ht="25.5">
      <c r="A9" s="29"/>
      <c r="B9" s="2"/>
      <c r="C9" s="2"/>
      <c r="D9" s="2"/>
      <c r="E9" s="2"/>
      <c r="F9" s="2"/>
      <c r="G9" s="2"/>
      <c r="H9" s="2"/>
      <c r="I9" s="2"/>
      <c r="J9" s="2"/>
      <c r="K9" s="2"/>
      <c r="L9" s="4"/>
      <c r="M9" s="2"/>
      <c r="N9" s="49"/>
      <c r="O9" s="3" t="s">
        <v>42</v>
      </c>
      <c r="P9" s="3" t="s">
        <v>2</v>
      </c>
      <c r="Q9" s="33">
        <v>0</v>
      </c>
      <c r="R9" s="33">
        <v>0</v>
      </c>
      <c r="S9" s="33">
        <f>R9+Q9</f>
        <v>0</v>
      </c>
      <c r="T9" s="33">
        <v>0</v>
      </c>
      <c r="U9" s="33">
        <f>T9-S9</f>
        <v>0</v>
      </c>
      <c r="V9" s="34"/>
      <c r="W9" s="35"/>
      <c r="X9" s="35"/>
      <c r="Y9" s="36">
        <f t="shared" si="0"/>
        <v>0</v>
      </c>
      <c r="Z9" s="35"/>
      <c r="AA9" s="36">
        <f t="shared" si="1"/>
        <v>0</v>
      </c>
      <c r="AB9" s="29"/>
      <c r="AC9" s="29"/>
      <c r="AD9" s="29"/>
      <c r="AE9" s="2"/>
    </row>
    <row r="10" spans="1:46">
      <c r="A10" s="29"/>
      <c r="B10" s="2"/>
      <c r="C10" s="2"/>
      <c r="D10" s="2"/>
      <c r="E10" s="2"/>
      <c r="F10" s="2"/>
      <c r="G10" s="2"/>
      <c r="H10" s="2"/>
      <c r="I10" s="2"/>
      <c r="J10" s="2"/>
      <c r="K10" s="2"/>
      <c r="L10" s="4"/>
      <c r="M10" s="2"/>
      <c r="N10" s="49"/>
      <c r="O10" s="3" t="s">
        <v>43</v>
      </c>
      <c r="P10" s="3" t="s">
        <v>5</v>
      </c>
      <c r="Q10" s="33">
        <v>0</v>
      </c>
      <c r="R10" s="33">
        <v>0</v>
      </c>
      <c r="S10" s="33">
        <f>R10+Q10</f>
        <v>0</v>
      </c>
      <c r="T10" s="33">
        <v>0</v>
      </c>
      <c r="U10" s="33">
        <f>T10-S10</f>
        <v>0</v>
      </c>
      <c r="V10" s="34"/>
      <c r="W10" s="35"/>
      <c r="X10" s="35"/>
      <c r="Y10" s="36">
        <f t="shared" si="0"/>
        <v>0</v>
      </c>
      <c r="Z10" s="35"/>
      <c r="AA10" s="36">
        <f t="shared" si="1"/>
        <v>0</v>
      </c>
      <c r="AB10" s="29"/>
      <c r="AC10" s="29"/>
      <c r="AD10" s="29"/>
      <c r="AE10" s="2"/>
    </row>
    <row r="11" spans="1:46" ht="93" customHeight="1">
      <c r="A11" s="29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2"/>
      <c r="N11" s="49"/>
      <c r="O11" s="3" t="s">
        <v>46</v>
      </c>
      <c r="P11" s="3"/>
      <c r="Q11" s="33" t="s">
        <v>7</v>
      </c>
      <c r="R11" s="33" t="s">
        <v>7</v>
      </c>
      <c r="S11" s="33" t="s">
        <v>7</v>
      </c>
      <c r="T11" s="33" t="s">
        <v>7</v>
      </c>
      <c r="U11" s="33" t="s">
        <v>7</v>
      </c>
      <c r="V11" s="33" t="s">
        <v>7</v>
      </c>
      <c r="W11" s="35">
        <f>61590.3+15397.6</f>
        <v>76987.900000000009</v>
      </c>
      <c r="X11" s="35">
        <f>29000+17910.5</f>
        <v>46910.5</v>
      </c>
      <c r="Y11" s="36">
        <f t="shared" si="0"/>
        <v>123898.40000000001</v>
      </c>
      <c r="Z11" s="36">
        <f>62308.06+311540.3</f>
        <v>373848.36</v>
      </c>
      <c r="AA11" s="36">
        <f t="shared" si="1"/>
        <v>249949.95999999996</v>
      </c>
      <c r="AB11" s="29" t="s">
        <v>88</v>
      </c>
      <c r="AC11" s="29"/>
      <c r="AD11" s="29" t="s">
        <v>89</v>
      </c>
      <c r="AE11" s="2"/>
    </row>
    <row r="12" spans="1:46" ht="38.25">
      <c r="A12" s="29">
        <v>104021</v>
      </c>
      <c r="B12" s="2">
        <v>2</v>
      </c>
      <c r="C12" s="2" t="s">
        <v>3</v>
      </c>
      <c r="D12" s="2">
        <v>1</v>
      </c>
      <c r="E12" s="2">
        <v>0</v>
      </c>
      <c r="F12" s="2">
        <v>1</v>
      </c>
      <c r="G12" s="2">
        <v>8</v>
      </c>
      <c r="H12" s="2" t="s">
        <v>6</v>
      </c>
      <c r="I12" s="2" t="s">
        <v>1</v>
      </c>
      <c r="J12" s="2">
        <v>0</v>
      </c>
      <c r="K12" s="2">
        <v>3</v>
      </c>
      <c r="L12" s="4"/>
      <c r="M12" s="2"/>
      <c r="N12" s="49" t="s">
        <v>60</v>
      </c>
      <c r="O12" s="3" t="s">
        <v>51</v>
      </c>
      <c r="P12" s="3"/>
      <c r="Q12" s="33"/>
      <c r="R12" s="33"/>
      <c r="S12" s="33"/>
      <c r="T12" s="33"/>
      <c r="U12" s="33"/>
      <c r="V12" s="34"/>
      <c r="W12" s="35"/>
      <c r="X12" s="35"/>
      <c r="Y12" s="36">
        <f t="shared" si="0"/>
        <v>0</v>
      </c>
      <c r="Z12" s="35"/>
      <c r="AA12" s="36">
        <f t="shared" si="1"/>
        <v>0</v>
      </c>
      <c r="AB12" s="29"/>
      <c r="AC12" s="29"/>
      <c r="AD12" s="29"/>
      <c r="AE12" s="2"/>
      <c r="AF12" s="25"/>
      <c r="AP12" s="26"/>
      <c r="AQ12" s="26"/>
      <c r="AR12" s="26"/>
      <c r="AS12" s="26"/>
      <c r="AT12" s="26"/>
    </row>
    <row r="13" spans="1:46" ht="25.5">
      <c r="A13" s="29"/>
      <c r="B13" s="2"/>
      <c r="C13" s="2"/>
      <c r="D13" s="2"/>
      <c r="E13" s="2"/>
      <c r="F13" s="2"/>
      <c r="G13" s="2"/>
      <c r="H13" s="2"/>
      <c r="I13" s="2"/>
      <c r="J13" s="2"/>
      <c r="K13" s="2"/>
      <c r="L13" s="4"/>
      <c r="M13" s="2"/>
      <c r="N13" s="49"/>
      <c r="O13" s="3" t="s">
        <v>44</v>
      </c>
      <c r="P13" s="3" t="s">
        <v>2</v>
      </c>
      <c r="Q13" s="33">
        <v>0</v>
      </c>
      <c r="R13" s="33">
        <v>0</v>
      </c>
      <c r="S13" s="33">
        <f>R13+Q13</f>
        <v>0</v>
      </c>
      <c r="T13" s="33">
        <v>0</v>
      </c>
      <c r="U13" s="33">
        <f>T13-S13</f>
        <v>0</v>
      </c>
      <c r="V13" s="34"/>
      <c r="W13" s="35"/>
      <c r="X13" s="35"/>
      <c r="Y13" s="36">
        <f t="shared" si="0"/>
        <v>0</v>
      </c>
      <c r="Z13" s="35"/>
      <c r="AA13" s="36">
        <f t="shared" si="1"/>
        <v>0</v>
      </c>
      <c r="AB13" s="29"/>
      <c r="AC13" s="29"/>
      <c r="AD13" s="29"/>
      <c r="AE13" s="2"/>
    </row>
    <row r="14" spans="1:46">
      <c r="A14" s="29"/>
      <c r="B14" s="2"/>
      <c r="C14" s="2"/>
      <c r="D14" s="2"/>
      <c r="E14" s="2"/>
      <c r="F14" s="2"/>
      <c r="G14" s="2"/>
      <c r="H14" s="2"/>
      <c r="I14" s="2"/>
      <c r="J14" s="2"/>
      <c r="K14" s="2"/>
      <c r="L14" s="4"/>
      <c r="M14" s="2"/>
      <c r="N14" s="49"/>
      <c r="O14" s="3" t="s">
        <v>52</v>
      </c>
      <c r="P14" s="3" t="s">
        <v>5</v>
      </c>
      <c r="Q14" s="33">
        <v>0</v>
      </c>
      <c r="R14" s="33">
        <v>0</v>
      </c>
      <c r="S14" s="33">
        <f>R14+Q14</f>
        <v>0</v>
      </c>
      <c r="T14" s="33">
        <v>0</v>
      </c>
      <c r="U14" s="33">
        <f>T14-S14</f>
        <v>0</v>
      </c>
      <c r="V14" s="34"/>
      <c r="W14" s="35"/>
      <c r="X14" s="35"/>
      <c r="Y14" s="36">
        <f t="shared" si="0"/>
        <v>0</v>
      </c>
      <c r="Z14" s="35"/>
      <c r="AA14" s="36">
        <f t="shared" si="1"/>
        <v>0</v>
      </c>
      <c r="AB14" s="29"/>
      <c r="AC14" s="29"/>
      <c r="AD14" s="29"/>
      <c r="AE14" s="2"/>
    </row>
    <row r="15" spans="1:46" ht="63.7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4"/>
      <c r="M15" s="2"/>
      <c r="N15" s="49"/>
      <c r="O15" s="3" t="s">
        <v>46</v>
      </c>
      <c r="P15" s="3"/>
      <c r="Q15" s="33" t="s">
        <v>7</v>
      </c>
      <c r="R15" s="33" t="s">
        <v>7</v>
      </c>
      <c r="S15" s="33" t="s">
        <v>7</v>
      </c>
      <c r="T15" s="33" t="s">
        <v>7</v>
      </c>
      <c r="U15" s="33" t="s">
        <v>7</v>
      </c>
      <c r="V15" s="33" t="s">
        <v>7</v>
      </c>
      <c r="W15" s="35">
        <f>153317.7+736083</f>
        <v>889400.7</v>
      </c>
      <c r="X15" s="35">
        <f>45773-450000</f>
        <v>-404227</v>
      </c>
      <c r="Y15" s="36">
        <f t="shared" si="0"/>
        <v>485173.69999999995</v>
      </c>
      <c r="Z15" s="35">
        <f>199090.69+1411159.24</f>
        <v>1610249.93</v>
      </c>
      <c r="AA15" s="36">
        <f t="shared" si="1"/>
        <v>1125076.23</v>
      </c>
      <c r="AB15" s="29" t="s">
        <v>88</v>
      </c>
      <c r="AC15" s="29"/>
      <c r="AD15" s="29"/>
      <c r="AE15" s="2"/>
    </row>
    <row r="16" spans="1:46" ht="38.25">
      <c r="A16" s="29">
        <v>104021</v>
      </c>
      <c r="B16" s="2">
        <v>2</v>
      </c>
      <c r="C16" s="2" t="s">
        <v>0</v>
      </c>
      <c r="D16" s="2">
        <v>1</v>
      </c>
      <c r="E16" s="2">
        <v>0</v>
      </c>
      <c r="F16" s="2">
        <v>1</v>
      </c>
      <c r="G16" s="2">
        <v>8</v>
      </c>
      <c r="H16" s="2" t="s">
        <v>6</v>
      </c>
      <c r="I16" s="2" t="s">
        <v>1</v>
      </c>
      <c r="J16" s="2">
        <v>0</v>
      </c>
      <c r="K16" s="2">
        <v>4</v>
      </c>
      <c r="L16" s="4"/>
      <c r="M16" s="2"/>
      <c r="N16" s="49" t="s">
        <v>58</v>
      </c>
      <c r="O16" s="3" t="s">
        <v>51</v>
      </c>
      <c r="P16" s="3"/>
      <c r="Q16" s="33"/>
      <c r="R16" s="33"/>
      <c r="S16" s="33"/>
      <c r="T16" s="33"/>
      <c r="U16" s="33"/>
      <c r="V16" s="34"/>
      <c r="W16" s="35"/>
      <c r="X16" s="35"/>
      <c r="Y16" s="36">
        <f t="shared" si="0"/>
        <v>0</v>
      </c>
      <c r="Z16" s="35"/>
      <c r="AA16" s="36">
        <f t="shared" si="1"/>
        <v>0</v>
      </c>
      <c r="AB16" s="29"/>
      <c r="AC16" s="29"/>
      <c r="AD16" s="29"/>
      <c r="AE16" s="2"/>
      <c r="AF16" s="25"/>
      <c r="AP16" s="26"/>
      <c r="AQ16" s="26"/>
      <c r="AR16" s="26"/>
      <c r="AS16" s="26"/>
      <c r="AT16" s="26"/>
    </row>
    <row r="17" spans="1:46" ht="25.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4"/>
      <c r="M17" s="2"/>
      <c r="N17" s="49"/>
      <c r="O17" s="3" t="s">
        <v>44</v>
      </c>
      <c r="P17" s="3" t="s">
        <v>2</v>
      </c>
      <c r="Q17" s="33">
        <v>0</v>
      </c>
      <c r="R17" s="33">
        <v>0</v>
      </c>
      <c r="S17" s="33">
        <f>R17+Q17</f>
        <v>0</v>
      </c>
      <c r="T17" s="33">
        <v>0</v>
      </c>
      <c r="U17" s="33">
        <f>T17-S17</f>
        <v>0</v>
      </c>
      <c r="V17" s="34"/>
      <c r="W17" s="35"/>
      <c r="X17" s="35"/>
      <c r="Y17" s="36">
        <f t="shared" si="0"/>
        <v>0</v>
      </c>
      <c r="Z17" s="35"/>
      <c r="AA17" s="36">
        <f t="shared" si="1"/>
        <v>0</v>
      </c>
      <c r="AB17" s="29"/>
      <c r="AC17" s="29"/>
      <c r="AD17" s="29"/>
      <c r="AE17" s="2"/>
    </row>
    <row r="18" spans="1:46" ht="15.75" customHeight="1">
      <c r="A18" s="29"/>
      <c r="B18" s="2"/>
      <c r="C18" s="2"/>
      <c r="D18" s="2"/>
      <c r="E18" s="2"/>
      <c r="F18" s="2"/>
      <c r="G18" s="2"/>
      <c r="H18" s="2"/>
      <c r="I18" s="2"/>
      <c r="J18" s="2"/>
      <c r="K18" s="2"/>
      <c r="L18" s="4"/>
      <c r="M18" s="2"/>
      <c r="N18" s="49"/>
      <c r="O18" s="3" t="s">
        <v>52</v>
      </c>
      <c r="P18" s="3" t="s">
        <v>5</v>
      </c>
      <c r="Q18" s="33">
        <v>0</v>
      </c>
      <c r="R18" s="33">
        <v>0</v>
      </c>
      <c r="S18" s="33">
        <f>R18+Q18</f>
        <v>0</v>
      </c>
      <c r="T18" s="33">
        <v>0</v>
      </c>
      <c r="U18" s="33">
        <f>T18-S18</f>
        <v>0</v>
      </c>
      <c r="V18" s="34"/>
      <c r="W18" s="35"/>
      <c r="X18" s="35"/>
      <c r="Y18" s="36">
        <f t="shared" si="0"/>
        <v>0</v>
      </c>
      <c r="Z18" s="35"/>
      <c r="AA18" s="36">
        <f t="shared" si="1"/>
        <v>0</v>
      </c>
      <c r="AB18" s="29"/>
      <c r="AC18" s="29"/>
      <c r="AD18" s="29"/>
      <c r="AE18" s="2"/>
    </row>
    <row r="19" spans="1:46" ht="30" customHeight="1">
      <c r="A19" s="29"/>
      <c r="B19" s="2"/>
      <c r="C19" s="2"/>
      <c r="D19" s="2"/>
      <c r="E19" s="2"/>
      <c r="F19" s="2"/>
      <c r="G19" s="2"/>
      <c r="H19" s="2"/>
      <c r="I19" s="2"/>
      <c r="J19" s="2"/>
      <c r="K19" s="2"/>
      <c r="L19" s="4"/>
      <c r="M19" s="2"/>
      <c r="N19" s="49"/>
      <c r="O19" s="3" t="s">
        <v>48</v>
      </c>
      <c r="P19" s="3"/>
      <c r="Q19" s="33" t="s">
        <v>7</v>
      </c>
      <c r="R19" s="33" t="s">
        <v>7</v>
      </c>
      <c r="S19" s="33" t="s">
        <v>7</v>
      </c>
      <c r="T19" s="33" t="s">
        <v>7</v>
      </c>
      <c r="U19" s="33" t="s">
        <v>7</v>
      </c>
      <c r="V19" s="33" t="s">
        <v>7</v>
      </c>
      <c r="W19" s="35">
        <f>280018.7+70004.7</f>
        <v>350023.4</v>
      </c>
      <c r="X19" s="35">
        <v>-10000</v>
      </c>
      <c r="Y19" s="36">
        <f t="shared" si="0"/>
        <v>340023.4</v>
      </c>
      <c r="Z19" s="36">
        <f>51362.87+21338.49</f>
        <v>72701.36</v>
      </c>
      <c r="AA19" s="36">
        <f t="shared" si="1"/>
        <v>-267322.04000000004</v>
      </c>
      <c r="AB19" s="29" t="s">
        <v>106</v>
      </c>
      <c r="AC19" s="29"/>
      <c r="AD19" s="29" t="s">
        <v>78</v>
      </c>
      <c r="AE19" s="2"/>
    </row>
    <row r="20" spans="1:46" ht="46.5" customHeight="1">
      <c r="A20" s="29">
        <v>104021</v>
      </c>
      <c r="B20" s="2">
        <v>2</v>
      </c>
      <c r="C20" s="2" t="s">
        <v>0</v>
      </c>
      <c r="D20" s="2">
        <v>1</v>
      </c>
      <c r="E20" s="2">
        <v>0</v>
      </c>
      <c r="F20" s="2">
        <v>1</v>
      </c>
      <c r="G20" s="2">
        <v>8</v>
      </c>
      <c r="H20" s="2" t="s">
        <v>6</v>
      </c>
      <c r="I20" s="2" t="s">
        <v>1</v>
      </c>
      <c r="J20" s="2">
        <v>0</v>
      </c>
      <c r="K20" s="2">
        <v>5</v>
      </c>
      <c r="L20" s="4"/>
      <c r="M20" s="2"/>
      <c r="N20" s="49" t="s">
        <v>82</v>
      </c>
      <c r="O20" s="3" t="s">
        <v>51</v>
      </c>
      <c r="P20" s="3"/>
      <c r="Q20" s="33"/>
      <c r="R20" s="33"/>
      <c r="S20" s="33"/>
      <c r="T20" s="33"/>
      <c r="U20" s="33"/>
      <c r="V20" s="34"/>
      <c r="W20" s="35"/>
      <c r="X20" s="35"/>
      <c r="Y20" s="36">
        <f t="shared" si="0"/>
        <v>0</v>
      </c>
      <c r="Z20" s="35"/>
      <c r="AA20" s="36">
        <f t="shared" si="1"/>
        <v>0</v>
      </c>
      <c r="AB20" s="29"/>
      <c r="AC20" s="29"/>
      <c r="AD20" s="29"/>
      <c r="AE20" s="2"/>
      <c r="AF20" s="25"/>
      <c r="AP20" s="26"/>
      <c r="AQ20" s="26"/>
      <c r="AR20" s="26"/>
      <c r="AS20" s="26"/>
      <c r="AT20" s="26"/>
    </row>
    <row r="21" spans="1:46" ht="25.5">
      <c r="A21" s="29"/>
      <c r="B21" s="2"/>
      <c r="C21" s="2"/>
      <c r="D21" s="2"/>
      <c r="E21" s="2"/>
      <c r="F21" s="2"/>
      <c r="G21" s="2"/>
      <c r="H21" s="2"/>
      <c r="I21" s="2"/>
      <c r="J21" s="2"/>
      <c r="K21" s="2"/>
      <c r="L21" s="4"/>
      <c r="M21" s="2"/>
      <c r="N21" s="49"/>
      <c r="O21" s="3" t="s">
        <v>42</v>
      </c>
      <c r="P21" s="3" t="s">
        <v>2</v>
      </c>
      <c r="Q21" s="33">
        <v>0</v>
      </c>
      <c r="R21" s="33">
        <v>0</v>
      </c>
      <c r="S21" s="33">
        <f>R21+Q21</f>
        <v>0</v>
      </c>
      <c r="T21" s="33">
        <v>0</v>
      </c>
      <c r="U21" s="33">
        <f>T21-S21</f>
        <v>0</v>
      </c>
      <c r="V21" s="34"/>
      <c r="W21" s="35"/>
      <c r="X21" s="35"/>
      <c r="Y21" s="36">
        <f t="shared" si="0"/>
        <v>0</v>
      </c>
      <c r="Z21" s="35"/>
      <c r="AA21" s="36">
        <f t="shared" si="1"/>
        <v>0</v>
      </c>
      <c r="AB21" s="29"/>
      <c r="AC21" s="29"/>
      <c r="AD21" s="29"/>
      <c r="AE21" s="2"/>
    </row>
    <row r="22" spans="1:46" ht="20.25" customHeight="1">
      <c r="A22" s="29"/>
      <c r="B22" s="2"/>
      <c r="C22" s="2"/>
      <c r="D22" s="2"/>
      <c r="E22" s="2"/>
      <c r="F22" s="2"/>
      <c r="G22" s="2"/>
      <c r="H22" s="2"/>
      <c r="I22" s="2"/>
      <c r="J22" s="2"/>
      <c r="K22" s="2"/>
      <c r="L22" s="4"/>
      <c r="M22" s="2"/>
      <c r="N22" s="49"/>
      <c r="O22" s="3" t="s">
        <v>52</v>
      </c>
      <c r="P22" s="3" t="s">
        <v>5</v>
      </c>
      <c r="Q22" s="33">
        <v>0</v>
      </c>
      <c r="R22" s="33">
        <v>0</v>
      </c>
      <c r="S22" s="33">
        <f>R22+Q22</f>
        <v>0</v>
      </c>
      <c r="T22" s="33">
        <v>0</v>
      </c>
      <c r="U22" s="33">
        <f>T22-S22</f>
        <v>0</v>
      </c>
      <c r="V22" s="34"/>
      <c r="W22" s="35"/>
      <c r="X22" s="35"/>
      <c r="Y22" s="36">
        <f t="shared" si="0"/>
        <v>0</v>
      </c>
      <c r="Z22" s="35"/>
      <c r="AA22" s="36">
        <f t="shared" si="1"/>
        <v>0</v>
      </c>
      <c r="AB22" s="29"/>
      <c r="AC22" s="29"/>
      <c r="AD22" s="29"/>
      <c r="AE22" s="2"/>
    </row>
    <row r="23" spans="1:46" ht="40.5" customHeight="1">
      <c r="A23" s="29"/>
      <c r="B23" s="2"/>
      <c r="C23" s="2"/>
      <c r="D23" s="2"/>
      <c r="E23" s="2"/>
      <c r="F23" s="2"/>
      <c r="G23" s="2"/>
      <c r="H23" s="2"/>
      <c r="I23" s="2"/>
      <c r="J23" s="2"/>
      <c r="K23" s="2"/>
      <c r="L23" s="4"/>
      <c r="M23" s="2"/>
      <c r="N23" s="49"/>
      <c r="O23" s="2" t="s">
        <v>48</v>
      </c>
      <c r="P23" s="2"/>
      <c r="Q23" s="37" t="s">
        <v>7</v>
      </c>
      <c r="R23" s="37" t="s">
        <v>7</v>
      </c>
      <c r="S23" s="37" t="s">
        <v>7</v>
      </c>
      <c r="T23" s="37" t="s">
        <v>7</v>
      </c>
      <c r="U23" s="37" t="s">
        <v>7</v>
      </c>
      <c r="V23" s="37" t="s">
        <v>7</v>
      </c>
      <c r="W23" s="38">
        <v>98217.600000000006</v>
      </c>
      <c r="X23" s="38"/>
      <c r="Y23" s="39">
        <f t="shared" si="0"/>
        <v>98217.600000000006</v>
      </c>
      <c r="Z23" s="38">
        <v>39606.03</v>
      </c>
      <c r="AA23" s="39">
        <f t="shared" si="1"/>
        <v>-58611.570000000007</v>
      </c>
      <c r="AB23" s="29" t="s">
        <v>67</v>
      </c>
      <c r="AC23" s="29"/>
      <c r="AD23" s="29"/>
      <c r="AE23" s="2"/>
    </row>
    <row r="24" spans="1:46" ht="50.25" customHeight="1">
      <c r="A24" s="29">
        <v>104021</v>
      </c>
      <c r="B24" s="2">
        <v>2</v>
      </c>
      <c r="C24" s="2" t="s">
        <v>0</v>
      </c>
      <c r="D24" s="2">
        <v>1</v>
      </c>
      <c r="E24" s="2">
        <v>0</v>
      </c>
      <c r="F24" s="2">
        <v>1</v>
      </c>
      <c r="G24" s="2">
        <v>8</v>
      </c>
      <c r="H24" s="2" t="s">
        <v>6</v>
      </c>
      <c r="I24" s="2" t="s">
        <v>1</v>
      </c>
      <c r="J24" s="2">
        <v>0</v>
      </c>
      <c r="K24" s="2">
        <v>6</v>
      </c>
      <c r="L24" s="4"/>
      <c r="M24" s="2"/>
      <c r="N24" s="49" t="s">
        <v>57</v>
      </c>
      <c r="O24" s="3" t="s">
        <v>51</v>
      </c>
      <c r="P24" s="3"/>
      <c r="Q24" s="33"/>
      <c r="R24" s="33"/>
      <c r="S24" s="33"/>
      <c r="T24" s="33"/>
      <c r="U24" s="33"/>
      <c r="V24" s="34"/>
      <c r="W24" s="35"/>
      <c r="X24" s="35"/>
      <c r="Y24" s="36">
        <f t="shared" si="0"/>
        <v>0</v>
      </c>
      <c r="Z24" s="35"/>
      <c r="AA24" s="36">
        <f t="shared" si="1"/>
        <v>0</v>
      </c>
      <c r="AB24" s="29"/>
      <c r="AC24" s="29"/>
      <c r="AD24" s="29"/>
      <c r="AE24" s="2"/>
    </row>
    <row r="25" spans="1:46" ht="35.25" customHeight="1">
      <c r="A25" s="29"/>
      <c r="B25" s="2"/>
      <c r="C25" s="2"/>
      <c r="D25" s="2"/>
      <c r="E25" s="2"/>
      <c r="F25" s="2"/>
      <c r="G25" s="2"/>
      <c r="H25" s="2"/>
      <c r="I25" s="2"/>
      <c r="J25" s="2"/>
      <c r="K25" s="2"/>
      <c r="L25" s="4"/>
      <c r="M25" s="2"/>
      <c r="N25" s="49"/>
      <c r="O25" s="3" t="s">
        <v>42</v>
      </c>
      <c r="P25" s="3" t="s">
        <v>2</v>
      </c>
      <c r="Q25" s="33">
        <v>0</v>
      </c>
      <c r="R25" s="33">
        <v>0</v>
      </c>
      <c r="S25" s="33">
        <f>R25+Q25</f>
        <v>0</v>
      </c>
      <c r="T25" s="33">
        <v>0</v>
      </c>
      <c r="U25" s="33">
        <f>T25-S25</f>
        <v>0</v>
      </c>
      <c r="V25" s="34"/>
      <c r="W25" s="35"/>
      <c r="X25" s="35"/>
      <c r="Y25" s="36">
        <f t="shared" si="0"/>
        <v>0</v>
      </c>
      <c r="Z25" s="35"/>
      <c r="AA25" s="36">
        <f t="shared" si="1"/>
        <v>0</v>
      </c>
      <c r="AB25" s="29"/>
      <c r="AC25" s="29"/>
      <c r="AD25" s="29"/>
      <c r="AE25" s="2"/>
    </row>
    <row r="26" spans="1:46" ht="23.25" customHeight="1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4"/>
      <c r="M26" s="2"/>
      <c r="N26" s="49"/>
      <c r="O26" s="3" t="s">
        <v>52</v>
      </c>
      <c r="P26" s="3" t="s">
        <v>5</v>
      </c>
      <c r="Q26" s="33">
        <v>0</v>
      </c>
      <c r="R26" s="33">
        <v>0</v>
      </c>
      <c r="S26" s="33">
        <f>R26+Q26</f>
        <v>0</v>
      </c>
      <c r="T26" s="33">
        <v>0</v>
      </c>
      <c r="U26" s="33">
        <f>T26-S26</f>
        <v>0</v>
      </c>
      <c r="V26" s="34"/>
      <c r="W26" s="35"/>
      <c r="X26" s="35"/>
      <c r="Y26" s="36">
        <f t="shared" si="0"/>
        <v>0</v>
      </c>
      <c r="Z26" s="35"/>
      <c r="AA26" s="36">
        <f t="shared" si="1"/>
        <v>0</v>
      </c>
      <c r="AB26" s="29"/>
      <c r="AC26" s="29"/>
      <c r="AD26" s="29"/>
      <c r="AE26" s="2"/>
    </row>
    <row r="27" spans="1:46" ht="37.5" customHeight="1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4"/>
      <c r="M27" s="2"/>
      <c r="N27" s="49"/>
      <c r="O27" s="3" t="s">
        <v>48</v>
      </c>
      <c r="P27" s="3"/>
      <c r="Q27" s="33" t="s">
        <v>7</v>
      </c>
      <c r="R27" s="33" t="s">
        <v>7</v>
      </c>
      <c r="S27" s="33" t="s">
        <v>7</v>
      </c>
      <c r="T27" s="33" t="s">
        <v>7</v>
      </c>
      <c r="U27" s="33" t="s">
        <v>7</v>
      </c>
      <c r="V27" s="33" t="s">
        <v>7</v>
      </c>
      <c r="W27" s="35">
        <f>116139.8+29041.9</f>
        <v>145181.70000000001</v>
      </c>
      <c r="X27" s="35">
        <f>12880.7+3000</f>
        <v>15880.7</v>
      </c>
      <c r="Y27" s="36">
        <f t="shared" si="0"/>
        <v>161062.40000000002</v>
      </c>
      <c r="Z27" s="35">
        <f>44922.52+115861.97</f>
        <v>160784.49</v>
      </c>
      <c r="AA27" s="36">
        <f t="shared" si="1"/>
        <v>-277.9100000000326</v>
      </c>
      <c r="AB27" s="29" t="s">
        <v>67</v>
      </c>
      <c r="AC27" s="29"/>
      <c r="AD27" s="29" t="s">
        <v>95</v>
      </c>
      <c r="AE27" s="2"/>
    </row>
    <row r="28" spans="1:46" ht="39.75" customHeight="1">
      <c r="A28" s="29">
        <v>104021</v>
      </c>
      <c r="B28" s="2">
        <v>2</v>
      </c>
      <c r="C28" s="2" t="s">
        <v>0</v>
      </c>
      <c r="D28" s="2">
        <v>1</v>
      </c>
      <c r="E28" s="2">
        <v>0</v>
      </c>
      <c r="F28" s="2">
        <v>1</v>
      </c>
      <c r="G28" s="2">
        <v>8</v>
      </c>
      <c r="H28" s="2" t="s">
        <v>6</v>
      </c>
      <c r="I28" s="2" t="s">
        <v>1</v>
      </c>
      <c r="J28" s="2">
        <v>0</v>
      </c>
      <c r="K28" s="2">
        <v>7</v>
      </c>
      <c r="L28" s="4"/>
      <c r="M28" s="2"/>
      <c r="N28" s="49" t="s">
        <v>61</v>
      </c>
      <c r="O28" s="3" t="s">
        <v>51</v>
      </c>
      <c r="P28" s="3"/>
      <c r="Q28" s="33"/>
      <c r="R28" s="33"/>
      <c r="S28" s="33"/>
      <c r="T28" s="33"/>
      <c r="U28" s="33"/>
      <c r="V28" s="34"/>
      <c r="W28" s="35"/>
      <c r="X28" s="35"/>
      <c r="Y28" s="36">
        <f t="shared" si="0"/>
        <v>0</v>
      </c>
      <c r="Z28" s="35"/>
      <c r="AA28" s="36">
        <f t="shared" si="1"/>
        <v>0</v>
      </c>
      <c r="AB28" s="29"/>
      <c r="AC28" s="29"/>
      <c r="AD28" s="29"/>
      <c r="AE28" s="2"/>
      <c r="AF28" s="25"/>
      <c r="AP28" s="26"/>
      <c r="AQ28" s="26"/>
      <c r="AR28" s="26"/>
      <c r="AS28" s="26"/>
      <c r="AT28" s="26"/>
    </row>
    <row r="29" spans="1:46" ht="25.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2"/>
      <c r="N29" s="49"/>
      <c r="O29" s="3" t="s">
        <v>42</v>
      </c>
      <c r="P29" s="3" t="s">
        <v>2</v>
      </c>
      <c r="Q29" s="33">
        <v>0</v>
      </c>
      <c r="R29" s="33">
        <v>0</v>
      </c>
      <c r="S29" s="33">
        <f>R29+Q29</f>
        <v>0</v>
      </c>
      <c r="T29" s="33">
        <v>0</v>
      </c>
      <c r="U29" s="33">
        <f>T29-S29</f>
        <v>0</v>
      </c>
      <c r="V29" s="34"/>
      <c r="W29" s="35"/>
      <c r="X29" s="35"/>
      <c r="Y29" s="36">
        <f t="shared" si="0"/>
        <v>0</v>
      </c>
      <c r="Z29" s="35"/>
      <c r="AA29" s="36">
        <f t="shared" si="1"/>
        <v>0</v>
      </c>
      <c r="AB29" s="29"/>
      <c r="AC29" s="29"/>
      <c r="AD29" s="29"/>
      <c r="AE29" s="2"/>
    </row>
    <row r="30" spans="1:46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4"/>
      <c r="M30" s="2"/>
      <c r="N30" s="49"/>
      <c r="O30" s="3" t="s">
        <v>52</v>
      </c>
      <c r="P30" s="3" t="s">
        <v>5</v>
      </c>
      <c r="Q30" s="33">
        <v>0</v>
      </c>
      <c r="R30" s="33">
        <v>0</v>
      </c>
      <c r="S30" s="33">
        <f>R30+Q30</f>
        <v>0</v>
      </c>
      <c r="T30" s="33">
        <v>0</v>
      </c>
      <c r="U30" s="33">
        <f>T30-S30</f>
        <v>0</v>
      </c>
      <c r="V30" s="34"/>
      <c r="W30" s="35"/>
      <c r="X30" s="35"/>
      <c r="Y30" s="36">
        <f t="shared" si="0"/>
        <v>0</v>
      </c>
      <c r="Z30" s="35"/>
      <c r="AA30" s="36">
        <f t="shared" si="1"/>
        <v>0</v>
      </c>
      <c r="AB30" s="29"/>
      <c r="AC30" s="29"/>
      <c r="AD30" s="29"/>
      <c r="AE30" s="2"/>
    </row>
    <row r="31" spans="1:46" ht="69" customHeight="1">
      <c r="A31" s="29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2"/>
      <c r="N31" s="49"/>
      <c r="O31" s="3" t="s">
        <v>48</v>
      </c>
      <c r="P31" s="3"/>
      <c r="Q31" s="33" t="s">
        <v>7</v>
      </c>
      <c r="R31" s="33" t="s">
        <v>7</v>
      </c>
      <c r="S31" s="33" t="s">
        <v>7</v>
      </c>
      <c r="T31" s="33" t="s">
        <v>7</v>
      </c>
      <c r="U31" s="33" t="s">
        <v>7</v>
      </c>
      <c r="V31" s="33" t="s">
        <v>7</v>
      </c>
      <c r="W31" s="35">
        <f>19617.1+78501.3</f>
        <v>98118.399999999994</v>
      </c>
      <c r="X31" s="35">
        <v>3616</v>
      </c>
      <c r="Y31" s="36">
        <f t="shared" si="0"/>
        <v>101734.39999999999</v>
      </c>
      <c r="Z31" s="35">
        <f>23233.08+97603.75</f>
        <v>120836.83</v>
      </c>
      <c r="AA31" s="36">
        <f t="shared" si="1"/>
        <v>19102.430000000008</v>
      </c>
      <c r="AB31" s="29" t="s">
        <v>88</v>
      </c>
      <c r="AC31" s="29"/>
      <c r="AD31" s="29" t="s">
        <v>96</v>
      </c>
      <c r="AE31" s="2"/>
    </row>
    <row r="32" spans="1:46" ht="38.25">
      <c r="A32" s="29">
        <v>104021</v>
      </c>
      <c r="B32" s="2">
        <v>2</v>
      </c>
      <c r="C32" s="2" t="s">
        <v>0</v>
      </c>
      <c r="D32" s="2">
        <v>1</v>
      </c>
      <c r="E32" s="2">
        <v>0</v>
      </c>
      <c r="F32" s="2">
        <v>1</v>
      </c>
      <c r="G32" s="2">
        <v>8</v>
      </c>
      <c r="H32" s="2" t="s">
        <v>6</v>
      </c>
      <c r="I32" s="2" t="s">
        <v>1</v>
      </c>
      <c r="J32" s="2">
        <v>0</v>
      </c>
      <c r="K32" s="2">
        <v>8</v>
      </c>
      <c r="L32" s="4"/>
      <c r="M32" s="2"/>
      <c r="N32" s="49" t="s">
        <v>63</v>
      </c>
      <c r="O32" s="3" t="s">
        <v>51</v>
      </c>
      <c r="P32" s="3"/>
      <c r="Q32" s="33"/>
      <c r="R32" s="33"/>
      <c r="S32" s="33"/>
      <c r="T32" s="33"/>
      <c r="U32" s="33"/>
      <c r="V32" s="34"/>
      <c r="W32" s="35"/>
      <c r="X32" s="35"/>
      <c r="Y32" s="36">
        <f t="shared" si="0"/>
        <v>0</v>
      </c>
      <c r="Z32" s="35"/>
      <c r="AA32" s="36">
        <f t="shared" si="1"/>
        <v>0</v>
      </c>
      <c r="AB32" s="29"/>
      <c r="AC32" s="29"/>
      <c r="AD32" s="29"/>
      <c r="AE32" s="2"/>
      <c r="AF32" s="25"/>
      <c r="AP32" s="26"/>
      <c r="AQ32" s="26"/>
      <c r="AR32" s="26"/>
      <c r="AS32" s="26"/>
      <c r="AT32" s="26"/>
    </row>
    <row r="33" spans="1:46" ht="25.5">
      <c r="A33" s="29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2"/>
      <c r="N33" s="49"/>
      <c r="O33" s="3" t="s">
        <v>42</v>
      </c>
      <c r="P33" s="3" t="s">
        <v>2</v>
      </c>
      <c r="Q33" s="33">
        <v>0</v>
      </c>
      <c r="R33" s="33">
        <v>0</v>
      </c>
      <c r="S33" s="33">
        <f>R33+Q33</f>
        <v>0</v>
      </c>
      <c r="T33" s="33">
        <v>0</v>
      </c>
      <c r="U33" s="33">
        <f>T33-S33</f>
        <v>0</v>
      </c>
      <c r="V33" s="34"/>
      <c r="W33" s="35"/>
      <c r="X33" s="35"/>
      <c r="Y33" s="36">
        <f t="shared" si="0"/>
        <v>0</v>
      </c>
      <c r="Z33" s="35"/>
      <c r="AA33" s="36">
        <f t="shared" si="1"/>
        <v>0</v>
      </c>
      <c r="AB33" s="29"/>
      <c r="AC33" s="29"/>
      <c r="AD33" s="29"/>
      <c r="AE33" s="2"/>
    </row>
    <row r="34" spans="1:46">
      <c r="A34" s="29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2"/>
      <c r="N34" s="49"/>
      <c r="O34" s="3" t="s">
        <v>52</v>
      </c>
      <c r="P34" s="3" t="s">
        <v>5</v>
      </c>
      <c r="Q34" s="33">
        <v>0</v>
      </c>
      <c r="R34" s="33">
        <v>0</v>
      </c>
      <c r="S34" s="33">
        <f>R34+Q34</f>
        <v>0</v>
      </c>
      <c r="T34" s="33">
        <v>0</v>
      </c>
      <c r="U34" s="33">
        <f>T34-S34</f>
        <v>0</v>
      </c>
      <c r="V34" s="34"/>
      <c r="W34" s="35"/>
      <c r="X34" s="35"/>
      <c r="Y34" s="36">
        <f t="shared" si="0"/>
        <v>0</v>
      </c>
      <c r="Z34" s="35"/>
      <c r="AA34" s="36">
        <f t="shared" si="1"/>
        <v>0</v>
      </c>
      <c r="AB34" s="29"/>
      <c r="AC34" s="29"/>
      <c r="AD34" s="29"/>
      <c r="AE34" s="2"/>
    </row>
    <row r="35" spans="1:46" ht="69.75" customHeight="1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2"/>
      <c r="N35" s="49"/>
      <c r="O35" s="3" t="s">
        <v>48</v>
      </c>
      <c r="P35" s="3"/>
      <c r="Q35" s="33" t="s">
        <v>7</v>
      </c>
      <c r="R35" s="33" t="s">
        <v>7</v>
      </c>
      <c r="S35" s="33" t="s">
        <v>7</v>
      </c>
      <c r="T35" s="33" t="s">
        <v>7</v>
      </c>
      <c r="U35" s="33" t="s">
        <v>7</v>
      </c>
      <c r="V35" s="33" t="s">
        <v>7</v>
      </c>
      <c r="W35" s="35">
        <f>30186.5+120745.9</f>
        <v>150932.4</v>
      </c>
      <c r="X35" s="35">
        <f>15471.2+15165.3+36500</f>
        <v>67136.5</v>
      </c>
      <c r="Y35" s="36">
        <f t="shared" si="0"/>
        <v>218068.9</v>
      </c>
      <c r="Z35" s="36">
        <f>60822.99+182142.47</f>
        <v>242965.46</v>
      </c>
      <c r="AA35" s="36">
        <f t="shared" si="1"/>
        <v>24896.559999999998</v>
      </c>
      <c r="AB35" s="29" t="s">
        <v>85</v>
      </c>
      <c r="AC35" s="29"/>
      <c r="AD35" s="29" t="s">
        <v>97</v>
      </c>
      <c r="AE35" s="2"/>
    </row>
    <row r="36" spans="1:46" ht="38.25">
      <c r="A36" s="29">
        <v>104021</v>
      </c>
      <c r="B36" s="2">
        <v>2</v>
      </c>
      <c r="C36" s="2" t="s">
        <v>3</v>
      </c>
      <c r="D36" s="2">
        <v>1</v>
      </c>
      <c r="E36" s="2">
        <v>0</v>
      </c>
      <c r="F36" s="2">
        <v>1</v>
      </c>
      <c r="G36" s="2">
        <v>8</v>
      </c>
      <c r="H36" s="2" t="s">
        <v>6</v>
      </c>
      <c r="I36" s="2" t="s">
        <v>1</v>
      </c>
      <c r="J36" s="2">
        <v>0</v>
      </c>
      <c r="K36" s="2">
        <v>9</v>
      </c>
      <c r="L36" s="4"/>
      <c r="M36" s="2"/>
      <c r="N36" s="49" t="s">
        <v>59</v>
      </c>
      <c r="O36" s="3" t="s">
        <v>51</v>
      </c>
      <c r="P36" s="3"/>
      <c r="Q36" s="33"/>
      <c r="R36" s="33"/>
      <c r="S36" s="33"/>
      <c r="T36" s="33"/>
      <c r="U36" s="33"/>
      <c r="V36" s="34"/>
      <c r="W36" s="35"/>
      <c r="X36" s="35"/>
      <c r="Y36" s="36">
        <f t="shared" si="0"/>
        <v>0</v>
      </c>
      <c r="Z36" s="35"/>
      <c r="AA36" s="36">
        <f t="shared" si="1"/>
        <v>0</v>
      </c>
      <c r="AB36" s="29"/>
      <c r="AC36" s="29"/>
      <c r="AD36" s="29"/>
      <c r="AE36" s="2"/>
      <c r="AF36" s="25"/>
      <c r="AP36" s="26"/>
      <c r="AQ36" s="26"/>
      <c r="AR36" s="26"/>
      <c r="AS36" s="26"/>
      <c r="AT36" s="26"/>
    </row>
    <row r="37" spans="1:46" ht="25.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4"/>
      <c r="M37" s="2"/>
      <c r="N37" s="49"/>
      <c r="O37" s="3" t="s">
        <v>42</v>
      </c>
      <c r="P37" s="3" t="s">
        <v>2</v>
      </c>
      <c r="Q37" s="33">
        <v>0</v>
      </c>
      <c r="R37" s="33">
        <v>0</v>
      </c>
      <c r="S37" s="33">
        <f>R37+Q37</f>
        <v>0</v>
      </c>
      <c r="T37" s="33">
        <v>0</v>
      </c>
      <c r="U37" s="33">
        <f>T37-S37</f>
        <v>0</v>
      </c>
      <c r="V37" s="34"/>
      <c r="W37" s="35"/>
      <c r="X37" s="35"/>
      <c r="Y37" s="36">
        <f t="shared" si="0"/>
        <v>0</v>
      </c>
      <c r="Z37" s="35"/>
      <c r="AA37" s="36">
        <f t="shared" si="1"/>
        <v>0</v>
      </c>
      <c r="AB37" s="29"/>
      <c r="AC37" s="29"/>
      <c r="AD37" s="29"/>
      <c r="AE37" s="2"/>
    </row>
    <row r="38" spans="1:46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4"/>
      <c r="M38" s="2"/>
      <c r="N38" s="49"/>
      <c r="O38" s="3" t="s">
        <v>43</v>
      </c>
      <c r="P38" s="3" t="s">
        <v>5</v>
      </c>
      <c r="Q38" s="33">
        <v>0</v>
      </c>
      <c r="R38" s="33">
        <v>0</v>
      </c>
      <c r="S38" s="33">
        <f>R38+Q38</f>
        <v>0</v>
      </c>
      <c r="T38" s="33">
        <v>0</v>
      </c>
      <c r="U38" s="33">
        <f>T38-S38</f>
        <v>0</v>
      </c>
      <c r="V38" s="34"/>
      <c r="W38" s="35"/>
      <c r="X38" s="35"/>
      <c r="Y38" s="36">
        <f t="shared" si="0"/>
        <v>0</v>
      </c>
      <c r="Z38" s="35"/>
      <c r="AA38" s="36">
        <f t="shared" si="1"/>
        <v>0</v>
      </c>
      <c r="AB38" s="29"/>
      <c r="AC38" s="29"/>
      <c r="AD38" s="29"/>
      <c r="AE38" s="2"/>
    </row>
    <row r="39" spans="1:46" ht="69" customHeight="1">
      <c r="A39" s="29"/>
      <c r="B39" s="2"/>
      <c r="C39" s="2"/>
      <c r="D39" s="2"/>
      <c r="E39" s="2"/>
      <c r="F39" s="2"/>
      <c r="G39" s="2"/>
      <c r="H39" s="2"/>
      <c r="I39" s="2"/>
      <c r="J39" s="2"/>
      <c r="K39" s="2"/>
      <c r="L39" s="4"/>
      <c r="M39" s="2"/>
      <c r="N39" s="49"/>
      <c r="O39" s="3" t="s">
        <v>46</v>
      </c>
      <c r="P39" s="3"/>
      <c r="Q39" s="33" t="s">
        <v>7</v>
      </c>
      <c r="R39" s="33" t="s">
        <v>7</v>
      </c>
      <c r="S39" s="33" t="s">
        <v>7</v>
      </c>
      <c r="T39" s="33" t="s">
        <v>7</v>
      </c>
      <c r="U39" s="33" t="s">
        <v>7</v>
      </c>
      <c r="V39" s="33" t="s">
        <v>7</v>
      </c>
      <c r="W39" s="35">
        <f>10281.5+41126</f>
        <v>51407.5</v>
      </c>
      <c r="X39" s="35">
        <f>-2835.9+9981.7</f>
        <v>7145.8000000000011</v>
      </c>
      <c r="Y39" s="36">
        <f t="shared" si="0"/>
        <v>58553.3</v>
      </c>
      <c r="Z39" s="36">
        <f>53486.5+5782.64</f>
        <v>59269.14</v>
      </c>
      <c r="AA39" s="36">
        <f t="shared" si="1"/>
        <v>715.83999999999651</v>
      </c>
      <c r="AB39" s="29" t="s">
        <v>85</v>
      </c>
      <c r="AC39" s="29" t="s">
        <v>80</v>
      </c>
      <c r="AD39" s="29" t="s">
        <v>107</v>
      </c>
      <c r="AE39" s="2"/>
    </row>
    <row r="40" spans="1:46" ht="38.25">
      <c r="A40" s="29">
        <v>104021</v>
      </c>
      <c r="B40" s="2">
        <v>2</v>
      </c>
      <c r="C40" s="2" t="s">
        <v>3</v>
      </c>
      <c r="D40" s="2">
        <v>1</v>
      </c>
      <c r="E40" s="2">
        <v>0</v>
      </c>
      <c r="F40" s="2">
        <v>1</v>
      </c>
      <c r="G40" s="2">
        <v>8</v>
      </c>
      <c r="H40" s="2" t="s">
        <v>6</v>
      </c>
      <c r="I40" s="2" t="s">
        <v>1</v>
      </c>
      <c r="J40" s="2">
        <v>1</v>
      </c>
      <c r="K40" s="2">
        <v>0</v>
      </c>
      <c r="L40" s="4"/>
      <c r="M40" s="2"/>
      <c r="N40" s="49" t="s">
        <v>64</v>
      </c>
      <c r="O40" s="3" t="s">
        <v>51</v>
      </c>
      <c r="P40" s="3"/>
      <c r="Q40" s="33"/>
      <c r="R40" s="33"/>
      <c r="S40" s="33"/>
      <c r="T40" s="33"/>
      <c r="U40" s="33"/>
      <c r="V40" s="34"/>
      <c r="W40" s="35"/>
      <c r="X40" s="35"/>
      <c r="Y40" s="36">
        <f t="shared" si="0"/>
        <v>0</v>
      </c>
      <c r="Z40" s="35"/>
      <c r="AA40" s="36">
        <f t="shared" si="1"/>
        <v>0</v>
      </c>
      <c r="AB40" s="29"/>
      <c r="AC40" s="29"/>
      <c r="AD40" s="29"/>
      <c r="AE40" s="2"/>
      <c r="AF40" s="25"/>
      <c r="AP40" s="26"/>
      <c r="AQ40" s="26"/>
      <c r="AR40" s="26"/>
      <c r="AS40" s="26"/>
      <c r="AT40" s="26"/>
    </row>
    <row r="41" spans="1:46" ht="25.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4"/>
      <c r="M41" s="2"/>
      <c r="N41" s="49"/>
      <c r="O41" s="3" t="s">
        <v>42</v>
      </c>
      <c r="P41" s="3" t="s">
        <v>2</v>
      </c>
      <c r="Q41" s="33">
        <v>0</v>
      </c>
      <c r="R41" s="33">
        <v>0</v>
      </c>
      <c r="S41" s="33">
        <f>R41+Q41</f>
        <v>0</v>
      </c>
      <c r="T41" s="33">
        <v>0</v>
      </c>
      <c r="U41" s="33">
        <f>T41-S41</f>
        <v>0</v>
      </c>
      <c r="V41" s="34"/>
      <c r="W41" s="35"/>
      <c r="X41" s="35"/>
      <c r="Y41" s="36">
        <f t="shared" si="0"/>
        <v>0</v>
      </c>
      <c r="Z41" s="35"/>
      <c r="AA41" s="36">
        <f t="shared" si="1"/>
        <v>0</v>
      </c>
      <c r="AB41" s="29"/>
      <c r="AC41" s="29"/>
      <c r="AD41" s="29"/>
      <c r="AE41" s="2"/>
    </row>
    <row r="42" spans="1:46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4"/>
      <c r="M42" s="2"/>
      <c r="N42" s="49"/>
      <c r="O42" s="3" t="s">
        <v>43</v>
      </c>
      <c r="P42" s="3" t="s">
        <v>5</v>
      </c>
      <c r="Q42" s="33">
        <v>0</v>
      </c>
      <c r="R42" s="33">
        <v>0</v>
      </c>
      <c r="S42" s="33">
        <f>R42+Q42</f>
        <v>0</v>
      </c>
      <c r="T42" s="33">
        <v>0</v>
      </c>
      <c r="U42" s="33">
        <f>T42-S42</f>
        <v>0</v>
      </c>
      <c r="V42" s="34"/>
      <c r="W42" s="35"/>
      <c r="X42" s="35"/>
      <c r="Y42" s="36">
        <f t="shared" si="0"/>
        <v>0</v>
      </c>
      <c r="Z42" s="35"/>
      <c r="AA42" s="36">
        <f t="shared" si="1"/>
        <v>0</v>
      </c>
      <c r="AB42" s="29"/>
      <c r="AC42" s="29"/>
      <c r="AD42" s="29"/>
      <c r="AE42" s="2"/>
    </row>
    <row r="43" spans="1:46" ht="76.5">
      <c r="A43" s="29"/>
      <c r="B43" s="2"/>
      <c r="C43" s="2"/>
      <c r="D43" s="2"/>
      <c r="E43" s="2"/>
      <c r="F43" s="2"/>
      <c r="G43" s="2"/>
      <c r="H43" s="2"/>
      <c r="I43" s="2"/>
      <c r="J43" s="2"/>
      <c r="K43" s="2"/>
      <c r="L43" s="4"/>
      <c r="M43" s="2"/>
      <c r="N43" s="49"/>
      <c r="O43" s="3" t="s">
        <v>46</v>
      </c>
      <c r="P43" s="3"/>
      <c r="Q43" s="33" t="s">
        <v>7</v>
      </c>
      <c r="R43" s="33" t="s">
        <v>7</v>
      </c>
      <c r="S43" s="33" t="s">
        <v>7</v>
      </c>
      <c r="T43" s="33" t="s">
        <v>7</v>
      </c>
      <c r="U43" s="33" t="s">
        <v>7</v>
      </c>
      <c r="V43" s="33" t="s">
        <v>7</v>
      </c>
      <c r="W43" s="35">
        <f>98077.3+24519.3</f>
        <v>122596.6</v>
      </c>
      <c r="X43" s="35">
        <f>5000+23400</f>
        <v>28400</v>
      </c>
      <c r="Y43" s="36">
        <f t="shared" si="0"/>
        <v>150996.6</v>
      </c>
      <c r="Z43" s="36">
        <f>123568.18+52314.78</f>
        <v>175882.96</v>
      </c>
      <c r="AA43" s="36">
        <f t="shared" si="1"/>
        <v>24886.359999999986</v>
      </c>
      <c r="AB43" s="29" t="s">
        <v>98</v>
      </c>
      <c r="AC43" s="29" t="s">
        <v>80</v>
      </c>
      <c r="AD43" s="29" t="s">
        <v>108</v>
      </c>
      <c r="AE43" s="2"/>
    </row>
    <row r="44" spans="1:46" ht="38.25">
      <c r="A44" s="29">
        <v>104021</v>
      </c>
      <c r="B44" s="2">
        <v>2</v>
      </c>
      <c r="C44" s="2" t="s">
        <v>3</v>
      </c>
      <c r="D44" s="2">
        <v>1</v>
      </c>
      <c r="E44" s="2">
        <v>0</v>
      </c>
      <c r="F44" s="2">
        <v>1</v>
      </c>
      <c r="G44" s="2">
        <v>8</v>
      </c>
      <c r="H44" s="2" t="s">
        <v>6</v>
      </c>
      <c r="I44" s="2" t="s">
        <v>1</v>
      </c>
      <c r="J44" s="2">
        <v>1</v>
      </c>
      <c r="K44" s="2">
        <v>1</v>
      </c>
      <c r="L44" s="4"/>
      <c r="M44" s="2"/>
      <c r="N44" s="49" t="s">
        <v>68</v>
      </c>
      <c r="O44" s="3" t="s">
        <v>51</v>
      </c>
      <c r="P44" s="3"/>
      <c r="Q44" s="33"/>
      <c r="R44" s="33"/>
      <c r="S44" s="33"/>
      <c r="T44" s="33"/>
      <c r="U44" s="33"/>
      <c r="V44" s="34"/>
      <c r="W44" s="35"/>
      <c r="X44" s="35"/>
      <c r="Y44" s="36">
        <f t="shared" si="0"/>
        <v>0</v>
      </c>
      <c r="Z44" s="35"/>
      <c r="AA44" s="36">
        <f t="shared" si="1"/>
        <v>0</v>
      </c>
      <c r="AB44" s="29"/>
      <c r="AC44" s="29"/>
      <c r="AD44" s="29"/>
      <c r="AE44" s="2"/>
      <c r="AF44" s="25"/>
      <c r="AP44" s="26"/>
      <c r="AQ44" s="26"/>
      <c r="AR44" s="26"/>
      <c r="AS44" s="26"/>
      <c r="AT44" s="26"/>
    </row>
    <row r="45" spans="1:46" ht="25.5">
      <c r="A45" s="29"/>
      <c r="B45" s="2"/>
      <c r="C45" s="2"/>
      <c r="D45" s="2"/>
      <c r="E45" s="2"/>
      <c r="F45" s="2"/>
      <c r="G45" s="2"/>
      <c r="H45" s="2"/>
      <c r="I45" s="2"/>
      <c r="J45" s="2"/>
      <c r="K45" s="2"/>
      <c r="L45" s="4"/>
      <c r="M45" s="2"/>
      <c r="N45" s="49"/>
      <c r="O45" s="3" t="s">
        <v>44</v>
      </c>
      <c r="P45" s="3" t="s">
        <v>2</v>
      </c>
      <c r="Q45" s="33">
        <v>0</v>
      </c>
      <c r="R45" s="33">
        <v>0</v>
      </c>
      <c r="S45" s="33">
        <f>R45+Q45</f>
        <v>0</v>
      </c>
      <c r="T45" s="33">
        <v>0</v>
      </c>
      <c r="U45" s="33">
        <f>T45-S45</f>
        <v>0</v>
      </c>
      <c r="V45" s="34"/>
      <c r="W45" s="35"/>
      <c r="X45" s="35"/>
      <c r="Y45" s="36">
        <f t="shared" si="0"/>
        <v>0</v>
      </c>
      <c r="Z45" s="35"/>
      <c r="AA45" s="36">
        <f t="shared" si="1"/>
        <v>0</v>
      </c>
      <c r="AB45" s="29"/>
      <c r="AC45" s="29"/>
      <c r="AD45" s="29"/>
      <c r="AE45" s="2"/>
    </row>
    <row r="46" spans="1:46" ht="21.75" customHeight="1">
      <c r="A46" s="29"/>
      <c r="B46" s="2"/>
      <c r="C46" s="2"/>
      <c r="D46" s="2"/>
      <c r="E46" s="2"/>
      <c r="F46" s="2"/>
      <c r="G46" s="2"/>
      <c r="H46" s="2"/>
      <c r="I46" s="2"/>
      <c r="J46" s="2"/>
      <c r="K46" s="2"/>
      <c r="L46" s="4"/>
      <c r="M46" s="2"/>
      <c r="N46" s="49"/>
      <c r="O46" s="3" t="s">
        <v>43</v>
      </c>
      <c r="P46" s="3" t="s">
        <v>5</v>
      </c>
      <c r="Q46" s="33">
        <v>0</v>
      </c>
      <c r="R46" s="33">
        <v>0</v>
      </c>
      <c r="S46" s="33">
        <f>R46+Q46</f>
        <v>0</v>
      </c>
      <c r="T46" s="33">
        <v>0</v>
      </c>
      <c r="U46" s="33">
        <f>T46-S46</f>
        <v>0</v>
      </c>
      <c r="V46" s="34"/>
      <c r="W46" s="35"/>
      <c r="X46" s="35"/>
      <c r="Y46" s="36">
        <f t="shared" si="0"/>
        <v>0</v>
      </c>
      <c r="Z46" s="35"/>
      <c r="AA46" s="36">
        <f t="shared" si="1"/>
        <v>0</v>
      </c>
      <c r="AB46" s="29"/>
      <c r="AC46" s="29"/>
      <c r="AD46" s="29"/>
      <c r="AE46" s="2"/>
    </row>
    <row r="47" spans="1:46" ht="46.5" customHeight="1">
      <c r="A47" s="29"/>
      <c r="B47" s="2"/>
      <c r="C47" s="2"/>
      <c r="D47" s="2"/>
      <c r="E47" s="2"/>
      <c r="F47" s="2"/>
      <c r="G47" s="2"/>
      <c r="H47" s="2"/>
      <c r="I47" s="2"/>
      <c r="J47" s="2"/>
      <c r="K47" s="2"/>
      <c r="L47" s="4"/>
      <c r="M47" s="2"/>
      <c r="N47" s="49"/>
      <c r="O47" s="3" t="s">
        <v>46</v>
      </c>
      <c r="P47" s="3"/>
      <c r="Q47" s="33" t="s">
        <v>7</v>
      </c>
      <c r="R47" s="33" t="s">
        <v>7</v>
      </c>
      <c r="S47" s="33" t="s">
        <v>7</v>
      </c>
      <c r="T47" s="33" t="s">
        <v>7</v>
      </c>
      <c r="U47" s="33" t="s">
        <v>7</v>
      </c>
      <c r="V47" s="33" t="s">
        <v>7</v>
      </c>
      <c r="W47" s="35">
        <f>49351.2+0</f>
        <v>49351.199999999997</v>
      </c>
      <c r="X47" s="35">
        <f>-34233.4+46756</f>
        <v>12522.599999999999</v>
      </c>
      <c r="Y47" s="36">
        <f t="shared" si="0"/>
        <v>61873.799999999996</v>
      </c>
      <c r="Z47" s="36">
        <f>4428.49+13953.15</f>
        <v>18381.64</v>
      </c>
      <c r="AA47" s="36">
        <f t="shared" si="1"/>
        <v>-43492.159999999996</v>
      </c>
      <c r="AB47" s="29" t="s">
        <v>99</v>
      </c>
      <c r="AC47" s="29" t="s">
        <v>80</v>
      </c>
      <c r="AD47" s="29"/>
      <c r="AE47" s="2"/>
    </row>
    <row r="48" spans="1:46" ht="38.25">
      <c r="A48" s="29">
        <v>104021</v>
      </c>
      <c r="B48" s="2">
        <v>2</v>
      </c>
      <c r="C48" s="2" t="s">
        <v>3</v>
      </c>
      <c r="D48" s="2">
        <v>1</v>
      </c>
      <c r="E48" s="2">
        <v>0</v>
      </c>
      <c r="F48" s="2">
        <v>1</v>
      </c>
      <c r="G48" s="2">
        <v>8</v>
      </c>
      <c r="H48" s="2" t="s">
        <v>6</v>
      </c>
      <c r="I48" s="2" t="s">
        <v>1</v>
      </c>
      <c r="J48" s="2">
        <v>1</v>
      </c>
      <c r="K48" s="2">
        <v>2</v>
      </c>
      <c r="L48" s="4"/>
      <c r="M48" s="2"/>
      <c r="N48" s="49" t="s">
        <v>69</v>
      </c>
      <c r="O48" s="3" t="s">
        <v>51</v>
      </c>
      <c r="P48" s="3"/>
      <c r="Q48" s="33"/>
      <c r="R48" s="33"/>
      <c r="S48" s="33"/>
      <c r="T48" s="33"/>
      <c r="U48" s="33"/>
      <c r="V48" s="34"/>
      <c r="W48" s="35"/>
      <c r="X48" s="35"/>
      <c r="Y48" s="36">
        <f t="shared" si="0"/>
        <v>0</v>
      </c>
      <c r="Z48" s="35"/>
      <c r="AA48" s="36">
        <f t="shared" si="1"/>
        <v>0</v>
      </c>
      <c r="AB48" s="29"/>
      <c r="AC48" s="29"/>
      <c r="AD48" s="29"/>
      <c r="AE48" s="2"/>
      <c r="AF48" s="25"/>
      <c r="AP48" s="26"/>
      <c r="AQ48" s="26"/>
      <c r="AR48" s="26"/>
      <c r="AS48" s="26"/>
      <c r="AT48" s="26"/>
    </row>
    <row r="49" spans="1:46" ht="25.5">
      <c r="A49" s="29"/>
      <c r="B49" s="2"/>
      <c r="C49" s="2"/>
      <c r="D49" s="2"/>
      <c r="E49" s="2"/>
      <c r="F49" s="2"/>
      <c r="G49" s="2"/>
      <c r="H49" s="2"/>
      <c r="I49" s="2"/>
      <c r="J49" s="2"/>
      <c r="K49" s="2"/>
      <c r="L49" s="4"/>
      <c r="M49" s="2"/>
      <c r="N49" s="49"/>
      <c r="O49" s="3" t="s">
        <v>44</v>
      </c>
      <c r="P49" s="3" t="s">
        <v>2</v>
      </c>
      <c r="Q49" s="33">
        <v>0</v>
      </c>
      <c r="R49" s="33">
        <v>0</v>
      </c>
      <c r="S49" s="33">
        <f>R49+Q49</f>
        <v>0</v>
      </c>
      <c r="T49" s="33">
        <v>0</v>
      </c>
      <c r="U49" s="33">
        <f>T49-S49</f>
        <v>0</v>
      </c>
      <c r="V49" s="34"/>
      <c r="W49" s="35"/>
      <c r="X49" s="35"/>
      <c r="Y49" s="36">
        <f t="shared" si="0"/>
        <v>0</v>
      </c>
      <c r="Z49" s="35"/>
      <c r="AA49" s="36">
        <f t="shared" si="1"/>
        <v>0</v>
      </c>
      <c r="AB49" s="29"/>
      <c r="AC49" s="29"/>
      <c r="AD49" s="29"/>
      <c r="AE49" s="2"/>
    </row>
    <row r="50" spans="1:46" ht="18" customHeight="1">
      <c r="A50" s="29"/>
      <c r="B50" s="2"/>
      <c r="C50" s="2"/>
      <c r="D50" s="2"/>
      <c r="E50" s="2"/>
      <c r="F50" s="2"/>
      <c r="G50" s="2"/>
      <c r="H50" s="2"/>
      <c r="I50" s="2"/>
      <c r="J50" s="2"/>
      <c r="K50" s="2"/>
      <c r="L50" s="4"/>
      <c r="M50" s="2"/>
      <c r="N50" s="49"/>
      <c r="O50" s="3" t="s">
        <v>52</v>
      </c>
      <c r="P50" s="3" t="s">
        <v>5</v>
      </c>
      <c r="Q50" s="33">
        <v>0</v>
      </c>
      <c r="R50" s="33">
        <v>0</v>
      </c>
      <c r="S50" s="33">
        <f>R50+Q50</f>
        <v>0</v>
      </c>
      <c r="T50" s="33">
        <v>0</v>
      </c>
      <c r="U50" s="33">
        <f>T50-S50</f>
        <v>0</v>
      </c>
      <c r="V50" s="34"/>
      <c r="W50" s="35"/>
      <c r="X50" s="35"/>
      <c r="Y50" s="36">
        <f t="shared" si="0"/>
        <v>0</v>
      </c>
      <c r="Z50" s="35"/>
      <c r="AA50" s="36">
        <f t="shared" si="1"/>
        <v>0</v>
      </c>
      <c r="AB50" s="29"/>
      <c r="AC50" s="29"/>
      <c r="AD50" s="29"/>
      <c r="AE50" s="2"/>
    </row>
    <row r="51" spans="1:46" ht="52.5" customHeight="1">
      <c r="A51" s="29"/>
      <c r="B51" s="2"/>
      <c r="C51" s="2"/>
      <c r="D51" s="2"/>
      <c r="E51" s="2"/>
      <c r="F51" s="2"/>
      <c r="G51" s="2"/>
      <c r="H51" s="2"/>
      <c r="I51" s="2"/>
      <c r="J51" s="2"/>
      <c r="K51" s="2"/>
      <c r="L51" s="4"/>
      <c r="M51" s="2"/>
      <c r="N51" s="49"/>
      <c r="O51" s="3" t="s">
        <v>46</v>
      </c>
      <c r="P51" s="3"/>
      <c r="Q51" s="33" t="s">
        <v>7</v>
      </c>
      <c r="R51" s="33" t="s">
        <v>7</v>
      </c>
      <c r="S51" s="33" t="s">
        <v>7</v>
      </c>
      <c r="T51" s="33" t="s">
        <v>7</v>
      </c>
      <c r="U51" s="33" t="s">
        <v>7</v>
      </c>
      <c r="V51" s="33" t="s">
        <v>7</v>
      </c>
      <c r="W51" s="35">
        <f>41126+0</f>
        <v>41126</v>
      </c>
      <c r="X51" s="35">
        <f>-16742.9+64504</f>
        <v>47761.1</v>
      </c>
      <c r="Y51" s="36">
        <f t="shared" si="0"/>
        <v>88887.1</v>
      </c>
      <c r="Z51" s="35">
        <f>22901.36+64519.86</f>
        <v>87421.22</v>
      </c>
      <c r="AA51" s="36">
        <f t="shared" si="1"/>
        <v>-1465.8800000000047</v>
      </c>
      <c r="AB51" s="29" t="s">
        <v>100</v>
      </c>
      <c r="AC51" s="29" t="s">
        <v>80</v>
      </c>
      <c r="AD51" s="29"/>
      <c r="AE51" s="2"/>
    </row>
    <row r="52" spans="1:46" ht="42" customHeight="1">
      <c r="A52" s="29">
        <v>104021</v>
      </c>
      <c r="B52" s="2">
        <v>2</v>
      </c>
      <c r="C52" s="2" t="s">
        <v>3</v>
      </c>
      <c r="D52" s="2">
        <v>1</v>
      </c>
      <c r="E52" s="2">
        <v>0</v>
      </c>
      <c r="F52" s="2">
        <v>1</v>
      </c>
      <c r="G52" s="2">
        <v>8</v>
      </c>
      <c r="H52" s="2" t="s">
        <v>6</v>
      </c>
      <c r="I52" s="2" t="s">
        <v>1</v>
      </c>
      <c r="J52" s="2">
        <v>1</v>
      </c>
      <c r="K52" s="2">
        <v>3</v>
      </c>
      <c r="L52" s="4"/>
      <c r="M52" s="2"/>
      <c r="N52" s="49" t="s">
        <v>66</v>
      </c>
      <c r="O52" s="3" t="s">
        <v>51</v>
      </c>
      <c r="P52" s="3"/>
      <c r="Q52" s="33"/>
      <c r="R52" s="33"/>
      <c r="S52" s="33"/>
      <c r="T52" s="33"/>
      <c r="U52" s="33"/>
      <c r="V52" s="34"/>
      <c r="W52" s="35"/>
      <c r="X52" s="35"/>
      <c r="Y52" s="36">
        <f t="shared" si="0"/>
        <v>0</v>
      </c>
      <c r="Z52" s="35"/>
      <c r="AA52" s="36">
        <f t="shared" si="1"/>
        <v>0</v>
      </c>
      <c r="AB52" s="29"/>
      <c r="AC52" s="29"/>
      <c r="AD52" s="29"/>
      <c r="AE52" s="2"/>
      <c r="AF52" s="25"/>
      <c r="AP52" s="26"/>
      <c r="AQ52" s="26"/>
      <c r="AR52" s="26"/>
      <c r="AS52" s="26"/>
      <c r="AT52" s="26"/>
    </row>
    <row r="53" spans="1:46" ht="25.5">
      <c r="A53" s="29"/>
      <c r="B53" s="2"/>
      <c r="C53" s="2"/>
      <c r="D53" s="2"/>
      <c r="E53" s="2"/>
      <c r="F53" s="2"/>
      <c r="G53" s="2"/>
      <c r="H53" s="2"/>
      <c r="I53" s="2"/>
      <c r="J53" s="2"/>
      <c r="K53" s="2"/>
      <c r="L53" s="4"/>
      <c r="M53" s="2"/>
      <c r="N53" s="49"/>
      <c r="O53" s="3" t="s">
        <v>42</v>
      </c>
      <c r="P53" s="3" t="s">
        <v>2</v>
      </c>
      <c r="Q53" s="33">
        <v>0</v>
      </c>
      <c r="R53" s="33">
        <v>0</v>
      </c>
      <c r="S53" s="33">
        <f>R53+Q53</f>
        <v>0</v>
      </c>
      <c r="T53" s="33">
        <v>0</v>
      </c>
      <c r="U53" s="33">
        <f>T53-S53</f>
        <v>0</v>
      </c>
      <c r="V53" s="34"/>
      <c r="W53" s="35"/>
      <c r="X53" s="35"/>
      <c r="Y53" s="36">
        <f t="shared" si="0"/>
        <v>0</v>
      </c>
      <c r="Z53" s="35"/>
      <c r="AA53" s="36">
        <f t="shared" si="1"/>
        <v>0</v>
      </c>
      <c r="AB53" s="29"/>
      <c r="AC53" s="29"/>
      <c r="AD53" s="29"/>
      <c r="AE53" s="2"/>
    </row>
    <row r="54" spans="1:46" ht="21" customHeight="1">
      <c r="A54" s="29"/>
      <c r="B54" s="2"/>
      <c r="C54" s="2"/>
      <c r="D54" s="2"/>
      <c r="E54" s="2"/>
      <c r="F54" s="2"/>
      <c r="G54" s="2"/>
      <c r="H54" s="2"/>
      <c r="I54" s="2"/>
      <c r="J54" s="2"/>
      <c r="K54" s="2"/>
      <c r="L54" s="4"/>
      <c r="M54" s="2"/>
      <c r="N54" s="49"/>
      <c r="O54" s="3" t="s">
        <v>43</v>
      </c>
      <c r="P54" s="3" t="s">
        <v>5</v>
      </c>
      <c r="Q54" s="33">
        <v>0</v>
      </c>
      <c r="R54" s="33">
        <v>0</v>
      </c>
      <c r="S54" s="33">
        <f>R54+Q54</f>
        <v>0</v>
      </c>
      <c r="T54" s="33">
        <v>0</v>
      </c>
      <c r="U54" s="33">
        <f>T54-S54</f>
        <v>0</v>
      </c>
      <c r="V54" s="34"/>
      <c r="W54" s="35"/>
      <c r="X54" s="35"/>
      <c r="Y54" s="36">
        <f t="shared" si="0"/>
        <v>0</v>
      </c>
      <c r="Z54" s="35"/>
      <c r="AA54" s="36">
        <f t="shared" si="1"/>
        <v>0</v>
      </c>
      <c r="AB54" s="29"/>
      <c r="AC54" s="29"/>
      <c r="AD54" s="29"/>
      <c r="AE54" s="2"/>
    </row>
    <row r="55" spans="1:46" ht="66.75" customHeight="1">
      <c r="A55" s="29"/>
      <c r="B55" s="2"/>
      <c r="C55" s="2"/>
      <c r="D55" s="2"/>
      <c r="E55" s="2"/>
      <c r="F55" s="2"/>
      <c r="G55" s="2"/>
      <c r="H55" s="2"/>
      <c r="I55" s="2"/>
      <c r="J55" s="2"/>
      <c r="K55" s="2"/>
      <c r="L55" s="4"/>
      <c r="M55" s="2"/>
      <c r="N55" s="49"/>
      <c r="O55" s="3" t="s">
        <v>46</v>
      </c>
      <c r="P55" s="3"/>
      <c r="Q55" s="33" t="s">
        <v>7</v>
      </c>
      <c r="R55" s="33" t="s">
        <v>7</v>
      </c>
      <c r="S55" s="33" t="s">
        <v>7</v>
      </c>
      <c r="T55" s="33" t="s">
        <v>7</v>
      </c>
      <c r="U55" s="33" t="s">
        <v>7</v>
      </c>
      <c r="V55" s="33" t="s">
        <v>7</v>
      </c>
      <c r="W55" s="35">
        <f>6580.2+1645</f>
        <v>8225.2000000000007</v>
      </c>
      <c r="X55" s="35">
        <v>0</v>
      </c>
      <c r="Y55" s="36">
        <f t="shared" si="0"/>
        <v>8225.2000000000007</v>
      </c>
      <c r="Z55" s="36">
        <f>13281.58+656.7</f>
        <v>13938.28</v>
      </c>
      <c r="AA55" s="36">
        <f t="shared" si="1"/>
        <v>5713.08</v>
      </c>
      <c r="AB55" s="29" t="s">
        <v>90</v>
      </c>
      <c r="AC55" s="29"/>
      <c r="AD55" s="29" t="s">
        <v>84</v>
      </c>
      <c r="AE55" s="2"/>
    </row>
    <row r="56" spans="1:46" ht="44.25" customHeight="1">
      <c r="A56" s="29">
        <v>104021</v>
      </c>
      <c r="B56" s="2">
        <v>2</v>
      </c>
      <c r="C56" s="2" t="s">
        <v>3</v>
      </c>
      <c r="D56" s="2">
        <v>1</v>
      </c>
      <c r="E56" s="2">
        <v>0</v>
      </c>
      <c r="F56" s="2">
        <v>1</v>
      </c>
      <c r="G56" s="2">
        <v>8</v>
      </c>
      <c r="H56" s="2" t="s">
        <v>6</v>
      </c>
      <c r="I56" s="2" t="s">
        <v>1</v>
      </c>
      <c r="J56" s="2">
        <v>1</v>
      </c>
      <c r="K56" s="2">
        <v>4</v>
      </c>
      <c r="L56" s="4"/>
      <c r="M56" s="2"/>
      <c r="N56" s="49" t="s">
        <v>70</v>
      </c>
      <c r="O56" s="3" t="s">
        <v>51</v>
      </c>
      <c r="P56" s="3"/>
      <c r="Q56" s="33"/>
      <c r="R56" s="33"/>
      <c r="S56" s="33"/>
      <c r="T56" s="33"/>
      <c r="U56" s="33"/>
      <c r="V56" s="34"/>
      <c r="W56" s="35"/>
      <c r="X56" s="35"/>
      <c r="Y56" s="36">
        <f t="shared" si="0"/>
        <v>0</v>
      </c>
      <c r="Z56" s="35"/>
      <c r="AA56" s="36">
        <f t="shared" si="1"/>
        <v>0</v>
      </c>
      <c r="AB56" s="29"/>
      <c r="AC56" s="29"/>
      <c r="AD56" s="29"/>
      <c r="AE56" s="2"/>
      <c r="AF56" s="25"/>
      <c r="AP56" s="26"/>
      <c r="AQ56" s="26"/>
      <c r="AR56" s="26"/>
      <c r="AS56" s="26"/>
      <c r="AT56" s="26"/>
    </row>
    <row r="57" spans="1:46" ht="25.5">
      <c r="A57" s="29"/>
      <c r="B57" s="2"/>
      <c r="C57" s="2"/>
      <c r="D57" s="2"/>
      <c r="E57" s="2"/>
      <c r="F57" s="2"/>
      <c r="G57" s="2"/>
      <c r="H57" s="2"/>
      <c r="I57" s="2"/>
      <c r="J57" s="2"/>
      <c r="K57" s="2"/>
      <c r="L57" s="4"/>
      <c r="M57" s="2"/>
      <c r="N57" s="49"/>
      <c r="O57" s="3" t="s">
        <v>42</v>
      </c>
      <c r="P57" s="3" t="s">
        <v>2</v>
      </c>
      <c r="Q57" s="33">
        <v>0</v>
      </c>
      <c r="R57" s="33">
        <v>0</v>
      </c>
      <c r="S57" s="33">
        <f>R57+Q57</f>
        <v>0</v>
      </c>
      <c r="T57" s="33">
        <v>0</v>
      </c>
      <c r="U57" s="33">
        <f>T57-S57</f>
        <v>0</v>
      </c>
      <c r="V57" s="34"/>
      <c r="W57" s="35"/>
      <c r="X57" s="35"/>
      <c r="Y57" s="36">
        <f t="shared" si="0"/>
        <v>0</v>
      </c>
      <c r="Z57" s="35"/>
      <c r="AA57" s="36">
        <f t="shared" si="1"/>
        <v>0</v>
      </c>
      <c r="AB57" s="29"/>
      <c r="AC57" s="29"/>
      <c r="AD57" s="29"/>
      <c r="AE57" s="2"/>
    </row>
    <row r="58" spans="1:46" ht="20.25" customHeight="1">
      <c r="A58" s="29"/>
      <c r="B58" s="2"/>
      <c r="C58" s="2"/>
      <c r="D58" s="2"/>
      <c r="E58" s="2"/>
      <c r="F58" s="2"/>
      <c r="G58" s="2"/>
      <c r="H58" s="2"/>
      <c r="I58" s="2"/>
      <c r="J58" s="2"/>
      <c r="K58" s="2"/>
      <c r="L58" s="4"/>
      <c r="M58" s="2"/>
      <c r="N58" s="49"/>
      <c r="O58" s="3" t="s">
        <v>43</v>
      </c>
      <c r="P58" s="3" t="s">
        <v>5</v>
      </c>
      <c r="Q58" s="33">
        <v>0</v>
      </c>
      <c r="R58" s="33">
        <v>0</v>
      </c>
      <c r="S58" s="33">
        <f>R58+Q58</f>
        <v>0</v>
      </c>
      <c r="T58" s="33">
        <v>0</v>
      </c>
      <c r="U58" s="33">
        <f>T58-S58</f>
        <v>0</v>
      </c>
      <c r="V58" s="34"/>
      <c r="W58" s="35"/>
      <c r="X58" s="35"/>
      <c r="Y58" s="36">
        <f t="shared" si="0"/>
        <v>0</v>
      </c>
      <c r="Z58" s="35"/>
      <c r="AA58" s="36">
        <f t="shared" si="1"/>
        <v>0</v>
      </c>
      <c r="AB58" s="29"/>
      <c r="AC58" s="29"/>
      <c r="AD58" s="29"/>
      <c r="AE58" s="2"/>
    </row>
    <row r="59" spans="1:46" ht="64.5" customHeight="1">
      <c r="A59" s="29"/>
      <c r="B59" s="2"/>
      <c r="C59" s="2"/>
      <c r="D59" s="2"/>
      <c r="E59" s="2"/>
      <c r="F59" s="2"/>
      <c r="G59" s="2"/>
      <c r="H59" s="2"/>
      <c r="I59" s="2"/>
      <c r="J59" s="2"/>
      <c r="K59" s="2"/>
      <c r="L59" s="4"/>
      <c r="M59" s="2"/>
      <c r="N59" s="49"/>
      <c r="O59" s="3" t="s">
        <v>46</v>
      </c>
      <c r="P59" s="3"/>
      <c r="Q59" s="33" t="s">
        <v>7</v>
      </c>
      <c r="R59" s="33" t="s">
        <v>7</v>
      </c>
      <c r="S59" s="33" t="s">
        <v>7</v>
      </c>
      <c r="T59" s="33" t="s">
        <v>7</v>
      </c>
      <c r="U59" s="33" t="s">
        <v>7</v>
      </c>
      <c r="V59" s="33" t="s">
        <v>7</v>
      </c>
      <c r="W59" s="35">
        <f>242643.4+60660.9</f>
        <v>303304.3</v>
      </c>
      <c r="X59" s="35">
        <f>-73924.5+-21265.3</f>
        <v>-95189.8</v>
      </c>
      <c r="Y59" s="36">
        <f t="shared" si="0"/>
        <v>208114.5</v>
      </c>
      <c r="Z59" s="36">
        <f>16859.24+4770.55</f>
        <v>21629.79</v>
      </c>
      <c r="AA59" s="36">
        <f t="shared" si="1"/>
        <v>-186484.71</v>
      </c>
      <c r="AB59" s="29" t="s">
        <v>101</v>
      </c>
      <c r="AC59" s="29"/>
      <c r="AD59" s="29" t="s">
        <v>102</v>
      </c>
      <c r="AE59" s="2"/>
    </row>
    <row r="60" spans="1:46" ht="16.5" customHeight="1">
      <c r="A60" s="29">
        <v>104021</v>
      </c>
      <c r="B60" s="2">
        <v>2</v>
      </c>
      <c r="C60" s="2" t="s">
        <v>3</v>
      </c>
      <c r="D60" s="2">
        <v>1</v>
      </c>
      <c r="E60" s="2">
        <v>0</v>
      </c>
      <c r="F60" s="2">
        <v>1</v>
      </c>
      <c r="G60" s="2">
        <v>8</v>
      </c>
      <c r="H60" s="2" t="s">
        <v>9</v>
      </c>
      <c r="I60" s="6" t="s">
        <v>49</v>
      </c>
      <c r="J60" s="2">
        <v>0</v>
      </c>
      <c r="K60" s="2">
        <v>1</v>
      </c>
      <c r="L60" s="4"/>
      <c r="M60" s="2"/>
      <c r="N60" s="49" t="s">
        <v>50</v>
      </c>
      <c r="O60" s="3" t="s">
        <v>45</v>
      </c>
      <c r="P60" s="3"/>
      <c r="Q60" s="33"/>
      <c r="R60" s="33"/>
      <c r="S60" s="33"/>
      <c r="T60" s="33"/>
      <c r="U60" s="33"/>
      <c r="V60" s="34"/>
      <c r="W60" s="35"/>
      <c r="X60" s="35"/>
      <c r="Y60" s="36">
        <f t="shared" si="0"/>
        <v>0</v>
      </c>
      <c r="Z60" s="35"/>
      <c r="AA60" s="36">
        <f t="shared" si="1"/>
        <v>0</v>
      </c>
      <c r="AB60" s="29"/>
      <c r="AC60" s="29"/>
      <c r="AD60" s="29"/>
      <c r="AE60" s="2"/>
      <c r="AF60" s="25"/>
      <c r="AP60" s="26"/>
      <c r="AQ60" s="26"/>
      <c r="AR60" s="26"/>
      <c r="AS60" s="26"/>
      <c r="AT60" s="26"/>
    </row>
    <row r="61" spans="1:46" ht="25.5">
      <c r="A61" s="29"/>
      <c r="B61" s="2"/>
      <c r="C61" s="2"/>
      <c r="D61" s="2"/>
      <c r="E61" s="2"/>
      <c r="F61" s="2"/>
      <c r="G61" s="2"/>
      <c r="H61" s="2"/>
      <c r="I61" s="2"/>
      <c r="J61" s="2"/>
      <c r="K61" s="2"/>
      <c r="L61" s="4"/>
      <c r="M61" s="2"/>
      <c r="N61" s="49"/>
      <c r="O61" s="3" t="s">
        <v>44</v>
      </c>
      <c r="P61" s="3" t="s">
        <v>2</v>
      </c>
      <c r="Q61" s="33">
        <v>0</v>
      </c>
      <c r="R61" s="33">
        <v>0</v>
      </c>
      <c r="S61" s="33">
        <f>R61+Q61</f>
        <v>0</v>
      </c>
      <c r="T61" s="33">
        <v>0</v>
      </c>
      <c r="U61" s="33">
        <f>T61-S61</f>
        <v>0</v>
      </c>
      <c r="V61" s="34"/>
      <c r="W61" s="35"/>
      <c r="X61" s="35"/>
      <c r="Y61" s="36">
        <f t="shared" si="0"/>
        <v>0</v>
      </c>
      <c r="Z61" s="35"/>
      <c r="AA61" s="36">
        <f t="shared" si="1"/>
        <v>0</v>
      </c>
      <c r="AB61" s="29"/>
      <c r="AC61" s="29"/>
      <c r="AD61" s="29"/>
      <c r="AE61" s="2"/>
    </row>
    <row r="62" spans="1:46" ht="21.75" customHeight="1">
      <c r="A62" s="29"/>
      <c r="B62" s="2"/>
      <c r="C62" s="2"/>
      <c r="D62" s="2"/>
      <c r="E62" s="2"/>
      <c r="F62" s="2"/>
      <c r="G62" s="2"/>
      <c r="H62" s="2"/>
      <c r="I62" s="2"/>
      <c r="J62" s="2"/>
      <c r="K62" s="2"/>
      <c r="L62" s="4"/>
      <c r="M62" s="2"/>
      <c r="N62" s="49"/>
      <c r="O62" s="3" t="s">
        <v>43</v>
      </c>
      <c r="P62" s="3" t="s">
        <v>5</v>
      </c>
      <c r="Q62" s="33">
        <v>0</v>
      </c>
      <c r="R62" s="33">
        <v>0</v>
      </c>
      <c r="S62" s="33">
        <f>R62+Q62</f>
        <v>0</v>
      </c>
      <c r="T62" s="33">
        <v>0</v>
      </c>
      <c r="U62" s="33">
        <f>T62-S62</f>
        <v>0</v>
      </c>
      <c r="V62" s="34"/>
      <c r="W62" s="35"/>
      <c r="X62" s="35"/>
      <c r="Y62" s="36">
        <f t="shared" si="0"/>
        <v>0</v>
      </c>
      <c r="Z62" s="35"/>
      <c r="AA62" s="36">
        <f t="shared" si="1"/>
        <v>0</v>
      </c>
      <c r="AB62" s="29"/>
      <c r="AC62" s="29"/>
      <c r="AD62" s="29"/>
      <c r="AE62" s="2"/>
    </row>
    <row r="63" spans="1:46" ht="90.75" customHeight="1">
      <c r="A63" s="29"/>
      <c r="B63" s="2"/>
      <c r="C63" s="2"/>
      <c r="D63" s="2"/>
      <c r="E63" s="2"/>
      <c r="F63" s="2"/>
      <c r="G63" s="2"/>
      <c r="H63" s="2"/>
      <c r="I63" s="2"/>
      <c r="J63" s="2"/>
      <c r="K63" s="2"/>
      <c r="L63" s="4"/>
      <c r="M63" s="2"/>
      <c r="N63" s="49"/>
      <c r="O63" s="3" t="s">
        <v>46</v>
      </c>
      <c r="P63" s="3"/>
      <c r="Q63" s="33" t="s">
        <v>7</v>
      </c>
      <c r="R63" s="33" t="s">
        <v>7</v>
      </c>
      <c r="S63" s="33" t="s">
        <v>7</v>
      </c>
      <c r="T63" s="33" t="s">
        <v>7</v>
      </c>
      <c r="U63" s="33" t="s">
        <v>7</v>
      </c>
      <c r="V63" s="33" t="s">
        <v>7</v>
      </c>
      <c r="W63" s="35">
        <f>432908.7+108227.2</f>
        <v>541135.9</v>
      </c>
      <c r="X63" s="35">
        <v>8100</v>
      </c>
      <c r="Y63" s="36">
        <f t="shared" si="0"/>
        <v>549235.9</v>
      </c>
      <c r="Z63" s="35">
        <f>578030.51+115606.1</f>
        <v>693636.61</v>
      </c>
      <c r="AA63" s="36">
        <f t="shared" si="1"/>
        <v>144400.70999999996</v>
      </c>
      <c r="AB63" s="29" t="s">
        <v>91</v>
      </c>
      <c r="AC63" s="29"/>
      <c r="AD63" s="29"/>
      <c r="AE63" s="2"/>
    </row>
    <row r="64" spans="1:46" ht="18" customHeight="1">
      <c r="A64" s="29">
        <v>104021</v>
      </c>
      <c r="B64" s="2">
        <v>2</v>
      </c>
      <c r="C64" s="2" t="s">
        <v>3</v>
      </c>
      <c r="D64" s="2">
        <v>1</v>
      </c>
      <c r="E64" s="2">
        <v>0</v>
      </c>
      <c r="F64" s="2">
        <v>1</v>
      </c>
      <c r="G64" s="2">
        <v>8</v>
      </c>
      <c r="H64" s="2" t="s">
        <v>9</v>
      </c>
      <c r="I64" s="6" t="s">
        <v>49</v>
      </c>
      <c r="J64" s="2">
        <v>0</v>
      </c>
      <c r="K64" s="2">
        <v>3</v>
      </c>
      <c r="L64" s="4"/>
      <c r="M64" s="2"/>
      <c r="N64" s="49" t="s">
        <v>65</v>
      </c>
      <c r="O64" s="3" t="s">
        <v>45</v>
      </c>
      <c r="P64" s="3"/>
      <c r="Q64" s="33"/>
      <c r="R64" s="33"/>
      <c r="S64" s="33"/>
      <c r="T64" s="33"/>
      <c r="U64" s="33"/>
      <c r="V64" s="34"/>
      <c r="W64" s="35"/>
      <c r="X64" s="35"/>
      <c r="Y64" s="36">
        <f t="shared" si="0"/>
        <v>0</v>
      </c>
      <c r="Z64" s="35"/>
      <c r="AA64" s="36">
        <f t="shared" si="1"/>
        <v>0</v>
      </c>
      <c r="AB64" s="29"/>
      <c r="AC64" s="29"/>
      <c r="AD64" s="29"/>
      <c r="AE64" s="2"/>
      <c r="AF64" s="25"/>
      <c r="AP64" s="26"/>
      <c r="AQ64" s="26"/>
      <c r="AR64" s="26"/>
      <c r="AS64" s="26"/>
      <c r="AT64" s="26"/>
    </row>
    <row r="65" spans="1:46" ht="25.5">
      <c r="A65" s="29"/>
      <c r="B65" s="2"/>
      <c r="C65" s="2"/>
      <c r="D65" s="2"/>
      <c r="E65" s="2"/>
      <c r="F65" s="2"/>
      <c r="G65" s="2"/>
      <c r="H65" s="2"/>
      <c r="I65" s="2"/>
      <c r="J65" s="2"/>
      <c r="K65" s="2"/>
      <c r="L65" s="4"/>
      <c r="M65" s="2"/>
      <c r="N65" s="49"/>
      <c r="O65" s="3" t="s">
        <v>44</v>
      </c>
      <c r="P65" s="3" t="s">
        <v>2</v>
      </c>
      <c r="Q65" s="33">
        <v>0</v>
      </c>
      <c r="R65" s="33">
        <v>0</v>
      </c>
      <c r="S65" s="33">
        <f>R65+Q65</f>
        <v>0</v>
      </c>
      <c r="T65" s="33">
        <v>0</v>
      </c>
      <c r="U65" s="33">
        <f>T65-S65</f>
        <v>0</v>
      </c>
      <c r="V65" s="34"/>
      <c r="W65" s="35"/>
      <c r="X65" s="35"/>
      <c r="Y65" s="36">
        <f t="shared" si="0"/>
        <v>0</v>
      </c>
      <c r="Z65" s="35"/>
      <c r="AA65" s="36">
        <f t="shared" si="1"/>
        <v>0</v>
      </c>
      <c r="AB65" s="29"/>
      <c r="AC65" s="29"/>
      <c r="AD65" s="29"/>
      <c r="AE65" s="2"/>
    </row>
    <row r="66" spans="1:46" ht="21.75" customHeight="1">
      <c r="A66" s="29"/>
      <c r="B66" s="2"/>
      <c r="C66" s="2"/>
      <c r="D66" s="2"/>
      <c r="E66" s="2"/>
      <c r="F66" s="2"/>
      <c r="G66" s="2"/>
      <c r="H66" s="2"/>
      <c r="I66" s="2"/>
      <c r="J66" s="2"/>
      <c r="K66" s="2"/>
      <c r="L66" s="4"/>
      <c r="M66" s="2"/>
      <c r="N66" s="49"/>
      <c r="O66" s="3" t="s">
        <v>43</v>
      </c>
      <c r="P66" s="3" t="s">
        <v>5</v>
      </c>
      <c r="Q66" s="33">
        <v>0</v>
      </c>
      <c r="R66" s="33">
        <v>0</v>
      </c>
      <c r="S66" s="33">
        <f>R66+Q66</f>
        <v>0</v>
      </c>
      <c r="T66" s="33">
        <v>0</v>
      </c>
      <c r="U66" s="33">
        <f>T66-S66</f>
        <v>0</v>
      </c>
      <c r="V66" s="34"/>
      <c r="W66" s="35"/>
      <c r="X66" s="35"/>
      <c r="Y66" s="36">
        <f t="shared" si="0"/>
        <v>0</v>
      </c>
      <c r="Z66" s="35"/>
      <c r="AA66" s="36">
        <f t="shared" si="1"/>
        <v>0</v>
      </c>
      <c r="AB66" s="29"/>
      <c r="AC66" s="29"/>
      <c r="AD66" s="29"/>
      <c r="AE66" s="2"/>
    </row>
    <row r="67" spans="1:46" ht="49.5" customHeight="1">
      <c r="A67" s="29"/>
      <c r="B67" s="2"/>
      <c r="C67" s="2"/>
      <c r="D67" s="2"/>
      <c r="E67" s="2"/>
      <c r="F67" s="2"/>
      <c r="G67" s="2"/>
      <c r="H67" s="2"/>
      <c r="I67" s="2"/>
      <c r="J67" s="2"/>
      <c r="K67" s="2"/>
      <c r="L67" s="4"/>
      <c r="M67" s="2"/>
      <c r="N67" s="49"/>
      <c r="O67" s="3" t="s">
        <v>46</v>
      </c>
      <c r="P67" s="3"/>
      <c r="Q67" s="33" t="s">
        <v>7</v>
      </c>
      <c r="R67" s="33" t="s">
        <v>7</v>
      </c>
      <c r="S67" s="33" t="s">
        <v>7</v>
      </c>
      <c r="T67" s="33" t="s">
        <v>7</v>
      </c>
      <c r="U67" s="33" t="s">
        <v>7</v>
      </c>
      <c r="V67" s="33" t="s">
        <v>7</v>
      </c>
      <c r="W67" s="35">
        <f>586200.1+269928</f>
        <v>856128.1</v>
      </c>
      <c r="X67" s="35">
        <v>-15029.7</v>
      </c>
      <c r="Y67" s="36">
        <f t="shared" si="0"/>
        <v>841098.4</v>
      </c>
      <c r="Z67" s="35">
        <f>977782.5+254898.3</f>
        <v>1232680.8</v>
      </c>
      <c r="AA67" s="36">
        <f t="shared" si="1"/>
        <v>391582.4</v>
      </c>
      <c r="AB67" s="29" t="s">
        <v>103</v>
      </c>
      <c r="AC67" s="29"/>
      <c r="AD67" s="29"/>
      <c r="AE67" s="2"/>
    </row>
    <row r="68" spans="1:46" ht="28.5" customHeight="1">
      <c r="A68" s="29">
        <v>104021</v>
      </c>
      <c r="B68" s="2">
        <v>2</v>
      </c>
      <c r="C68" s="2" t="s">
        <v>3</v>
      </c>
      <c r="D68" s="2">
        <v>1</v>
      </c>
      <c r="E68" s="2">
        <v>0</v>
      </c>
      <c r="F68" s="2">
        <v>1</v>
      </c>
      <c r="G68" s="2">
        <v>8</v>
      </c>
      <c r="H68" s="2" t="s">
        <v>9</v>
      </c>
      <c r="I68" s="6" t="s">
        <v>49</v>
      </c>
      <c r="J68" s="2">
        <v>0</v>
      </c>
      <c r="K68" s="2">
        <v>4</v>
      </c>
      <c r="L68" s="4"/>
      <c r="M68" s="2"/>
      <c r="N68" s="49" t="s">
        <v>75</v>
      </c>
      <c r="O68" s="3" t="s">
        <v>45</v>
      </c>
      <c r="P68" s="3"/>
      <c r="Q68" s="33"/>
      <c r="R68" s="33"/>
      <c r="S68" s="33"/>
      <c r="T68" s="33"/>
      <c r="U68" s="33"/>
      <c r="V68" s="34"/>
      <c r="W68" s="35"/>
      <c r="X68" s="35"/>
      <c r="Y68" s="36">
        <f t="shared" si="0"/>
        <v>0</v>
      </c>
      <c r="Z68" s="35"/>
      <c r="AA68" s="36">
        <f t="shared" si="1"/>
        <v>0</v>
      </c>
      <c r="AB68" s="29"/>
      <c r="AC68" s="29"/>
      <c r="AD68" s="29"/>
      <c r="AE68" s="2"/>
      <c r="AF68" s="25"/>
      <c r="AP68" s="26"/>
      <c r="AQ68" s="26"/>
      <c r="AR68" s="26"/>
      <c r="AS68" s="26"/>
      <c r="AT68" s="26"/>
    </row>
    <row r="69" spans="1:46" ht="31.5" customHeight="1">
      <c r="A69" s="29"/>
      <c r="B69" s="2"/>
      <c r="C69" s="2"/>
      <c r="D69" s="2"/>
      <c r="E69" s="2"/>
      <c r="F69" s="2"/>
      <c r="G69" s="2"/>
      <c r="H69" s="2"/>
      <c r="I69" s="2"/>
      <c r="J69" s="2"/>
      <c r="K69" s="2"/>
      <c r="L69" s="4"/>
      <c r="M69" s="2"/>
      <c r="N69" s="49"/>
      <c r="O69" s="3" t="s">
        <v>42</v>
      </c>
      <c r="P69" s="3" t="s">
        <v>2</v>
      </c>
      <c r="Q69" s="33">
        <v>0</v>
      </c>
      <c r="R69" s="33">
        <v>0</v>
      </c>
      <c r="S69" s="33">
        <f>R69+Q69</f>
        <v>0</v>
      </c>
      <c r="T69" s="33">
        <v>0</v>
      </c>
      <c r="U69" s="33">
        <f>T69-S69</f>
        <v>0</v>
      </c>
      <c r="V69" s="34"/>
      <c r="W69" s="35"/>
      <c r="X69" s="35"/>
      <c r="Y69" s="36">
        <f t="shared" si="0"/>
        <v>0</v>
      </c>
      <c r="Z69" s="35"/>
      <c r="AA69" s="36">
        <f t="shared" si="1"/>
        <v>0</v>
      </c>
      <c r="AB69" s="29"/>
      <c r="AC69" s="29"/>
      <c r="AD69" s="29"/>
      <c r="AE69" s="2"/>
    </row>
    <row r="70" spans="1:46" ht="18.75" customHeight="1">
      <c r="A70" s="29"/>
      <c r="B70" s="2"/>
      <c r="C70" s="2"/>
      <c r="D70" s="2"/>
      <c r="E70" s="2"/>
      <c r="F70" s="2"/>
      <c r="G70" s="2"/>
      <c r="H70" s="2"/>
      <c r="I70" s="2"/>
      <c r="J70" s="2"/>
      <c r="K70" s="2"/>
      <c r="L70" s="4"/>
      <c r="M70" s="2"/>
      <c r="N70" s="49"/>
      <c r="O70" s="3" t="s">
        <v>43</v>
      </c>
      <c r="P70" s="3" t="s">
        <v>5</v>
      </c>
      <c r="Q70" s="33">
        <v>0</v>
      </c>
      <c r="R70" s="33">
        <v>0</v>
      </c>
      <c r="S70" s="33">
        <f>R70+Q70</f>
        <v>0</v>
      </c>
      <c r="T70" s="33">
        <v>0</v>
      </c>
      <c r="U70" s="33">
        <f>T70-S70</f>
        <v>0</v>
      </c>
      <c r="V70" s="34"/>
      <c r="W70" s="35"/>
      <c r="X70" s="35"/>
      <c r="Y70" s="36">
        <f t="shared" ref="Y70:Y107" si="2">X70+W70</f>
        <v>0</v>
      </c>
      <c r="Z70" s="35"/>
      <c r="AA70" s="36">
        <f t="shared" ref="AA70:AA107" si="3">Z70-Y70</f>
        <v>0</v>
      </c>
      <c r="AB70" s="29"/>
      <c r="AC70" s="29"/>
      <c r="AD70" s="29"/>
      <c r="AE70" s="2"/>
    </row>
    <row r="71" spans="1:46" ht="47.25" customHeight="1">
      <c r="A71" s="29"/>
      <c r="B71" s="2"/>
      <c r="C71" s="2"/>
      <c r="D71" s="2"/>
      <c r="E71" s="2"/>
      <c r="F71" s="2"/>
      <c r="G71" s="2"/>
      <c r="H71" s="2"/>
      <c r="I71" s="2"/>
      <c r="J71" s="2"/>
      <c r="K71" s="2"/>
      <c r="L71" s="4"/>
      <c r="M71" s="2"/>
      <c r="N71" s="49"/>
      <c r="O71" s="3" t="s">
        <v>46</v>
      </c>
      <c r="P71" s="3"/>
      <c r="Q71" s="33" t="s">
        <v>7</v>
      </c>
      <c r="R71" s="33" t="s">
        <v>7</v>
      </c>
      <c r="S71" s="33" t="s">
        <v>7</v>
      </c>
      <c r="T71" s="33" t="s">
        <v>7</v>
      </c>
      <c r="U71" s="33" t="s">
        <v>7</v>
      </c>
      <c r="V71" s="33" t="s">
        <v>7</v>
      </c>
      <c r="W71" s="35">
        <v>0</v>
      </c>
      <c r="X71" s="35">
        <f>2835.9+14179.1</f>
        <v>17015</v>
      </c>
      <c r="Y71" s="36">
        <f t="shared" si="2"/>
        <v>17015</v>
      </c>
      <c r="Z71" s="35">
        <f>14179.15+2835.83</f>
        <v>17014.98</v>
      </c>
      <c r="AA71" s="36">
        <f t="shared" si="3"/>
        <v>-2.0000000000436557E-2</v>
      </c>
      <c r="AB71" s="29"/>
      <c r="AC71" s="29"/>
      <c r="AD71" s="29"/>
      <c r="AE71" s="2"/>
    </row>
    <row r="72" spans="1:46" ht="19.5" customHeight="1">
      <c r="A72" s="29">
        <v>104021</v>
      </c>
      <c r="B72" s="2">
        <v>2</v>
      </c>
      <c r="C72" s="2" t="s">
        <v>3</v>
      </c>
      <c r="D72" s="2">
        <v>1</v>
      </c>
      <c r="E72" s="2">
        <v>0</v>
      </c>
      <c r="F72" s="2">
        <v>1</v>
      </c>
      <c r="G72" s="2">
        <v>8</v>
      </c>
      <c r="H72" s="2" t="s">
        <v>9</v>
      </c>
      <c r="I72" s="6" t="s">
        <v>49</v>
      </c>
      <c r="J72" s="2">
        <v>0</v>
      </c>
      <c r="K72" s="2">
        <v>5</v>
      </c>
      <c r="L72" s="4"/>
      <c r="M72" s="2"/>
      <c r="N72" s="49" t="s">
        <v>76</v>
      </c>
      <c r="O72" s="3" t="s">
        <v>45</v>
      </c>
      <c r="P72" s="3"/>
      <c r="Q72" s="33"/>
      <c r="R72" s="33"/>
      <c r="S72" s="33"/>
      <c r="T72" s="33"/>
      <c r="U72" s="33"/>
      <c r="V72" s="34"/>
      <c r="W72" s="35"/>
      <c r="X72" s="35"/>
      <c r="Y72" s="36">
        <f t="shared" si="2"/>
        <v>0</v>
      </c>
      <c r="Z72" s="35"/>
      <c r="AA72" s="36">
        <f t="shared" si="3"/>
        <v>0</v>
      </c>
      <c r="AB72" s="29"/>
      <c r="AC72" s="29"/>
      <c r="AD72" s="29"/>
      <c r="AE72" s="2"/>
      <c r="AF72" s="25"/>
      <c r="AP72" s="26"/>
      <c r="AQ72" s="26"/>
      <c r="AR72" s="26"/>
      <c r="AS72" s="26"/>
      <c r="AT72" s="26"/>
    </row>
    <row r="73" spans="1:46" ht="25.5">
      <c r="A73" s="29"/>
      <c r="B73" s="2"/>
      <c r="C73" s="2"/>
      <c r="D73" s="2"/>
      <c r="E73" s="2"/>
      <c r="F73" s="2"/>
      <c r="G73" s="2"/>
      <c r="H73" s="2"/>
      <c r="I73" s="2"/>
      <c r="J73" s="2"/>
      <c r="K73" s="2"/>
      <c r="L73" s="4"/>
      <c r="M73" s="2"/>
      <c r="N73" s="49"/>
      <c r="O73" s="3" t="s">
        <v>44</v>
      </c>
      <c r="P73" s="3" t="s">
        <v>2</v>
      </c>
      <c r="Q73" s="33">
        <v>0</v>
      </c>
      <c r="R73" s="33">
        <v>0</v>
      </c>
      <c r="S73" s="33">
        <f>R73+Q73</f>
        <v>0</v>
      </c>
      <c r="T73" s="33">
        <v>0</v>
      </c>
      <c r="U73" s="33">
        <f>T73-S73</f>
        <v>0</v>
      </c>
      <c r="V73" s="34"/>
      <c r="W73" s="35"/>
      <c r="X73" s="35"/>
      <c r="Y73" s="36">
        <f t="shared" si="2"/>
        <v>0</v>
      </c>
      <c r="Z73" s="35"/>
      <c r="AA73" s="36">
        <f t="shared" si="3"/>
        <v>0</v>
      </c>
      <c r="AB73" s="29"/>
      <c r="AC73" s="29"/>
      <c r="AD73" s="29"/>
      <c r="AE73" s="2"/>
    </row>
    <row r="74" spans="1:46" ht="17.25" customHeight="1">
      <c r="A74" s="29"/>
      <c r="B74" s="2"/>
      <c r="C74" s="2"/>
      <c r="D74" s="2"/>
      <c r="E74" s="2"/>
      <c r="F74" s="2"/>
      <c r="G74" s="2"/>
      <c r="H74" s="2"/>
      <c r="I74" s="2"/>
      <c r="J74" s="2"/>
      <c r="K74" s="2"/>
      <c r="L74" s="4"/>
      <c r="M74" s="2"/>
      <c r="N74" s="49"/>
      <c r="O74" s="3" t="s">
        <v>43</v>
      </c>
      <c r="P74" s="3" t="s">
        <v>5</v>
      </c>
      <c r="Q74" s="33">
        <v>0</v>
      </c>
      <c r="R74" s="33">
        <v>0</v>
      </c>
      <c r="S74" s="33">
        <f>R74+Q74</f>
        <v>0</v>
      </c>
      <c r="T74" s="33">
        <v>0</v>
      </c>
      <c r="U74" s="33">
        <f>T74-S74</f>
        <v>0</v>
      </c>
      <c r="V74" s="34"/>
      <c r="W74" s="35"/>
      <c r="X74" s="35"/>
      <c r="Y74" s="36">
        <f t="shared" si="2"/>
        <v>0</v>
      </c>
      <c r="Z74" s="35"/>
      <c r="AA74" s="36">
        <f t="shared" si="3"/>
        <v>0</v>
      </c>
      <c r="AB74" s="29"/>
      <c r="AC74" s="29"/>
      <c r="AD74" s="29"/>
      <c r="AE74" s="2"/>
    </row>
    <row r="75" spans="1:46" ht="43.5" customHeight="1">
      <c r="A75" s="29"/>
      <c r="B75" s="2"/>
      <c r="C75" s="2"/>
      <c r="D75" s="2"/>
      <c r="E75" s="2"/>
      <c r="F75" s="2"/>
      <c r="G75" s="2"/>
      <c r="H75" s="2"/>
      <c r="I75" s="2"/>
      <c r="J75" s="2"/>
      <c r="K75" s="2"/>
      <c r="L75" s="4"/>
      <c r="M75" s="2"/>
      <c r="N75" s="49"/>
      <c r="O75" s="3" t="s">
        <v>46</v>
      </c>
      <c r="P75" s="3"/>
      <c r="Q75" s="33" t="s">
        <v>7</v>
      </c>
      <c r="R75" s="33" t="s">
        <v>7</v>
      </c>
      <c r="S75" s="33" t="s">
        <v>7</v>
      </c>
      <c r="T75" s="33" t="s">
        <v>7</v>
      </c>
      <c r="U75" s="33" t="s">
        <v>7</v>
      </c>
      <c r="V75" s="33" t="s">
        <v>7</v>
      </c>
      <c r="W75" s="35">
        <f>8225.2+41126</f>
        <v>49351.199999999997</v>
      </c>
      <c r="X75" s="35">
        <v>-8225.2000000000007</v>
      </c>
      <c r="Y75" s="36">
        <f t="shared" si="2"/>
        <v>41126</v>
      </c>
      <c r="Z75" s="35">
        <v>0</v>
      </c>
      <c r="AA75" s="36">
        <f t="shared" si="3"/>
        <v>-41126</v>
      </c>
      <c r="AB75" s="29" t="s">
        <v>93</v>
      </c>
      <c r="AC75" s="29"/>
      <c r="AD75" s="29"/>
      <c r="AE75" s="2"/>
    </row>
    <row r="76" spans="1:46" ht="19.5" customHeight="1">
      <c r="A76" s="29">
        <v>104021</v>
      </c>
      <c r="B76" s="2">
        <v>2</v>
      </c>
      <c r="C76" s="2" t="s">
        <v>3</v>
      </c>
      <c r="D76" s="2">
        <v>1</v>
      </c>
      <c r="E76" s="2">
        <v>0</v>
      </c>
      <c r="F76" s="2">
        <v>1</v>
      </c>
      <c r="G76" s="2">
        <v>8</v>
      </c>
      <c r="H76" s="2" t="s">
        <v>9</v>
      </c>
      <c r="I76" s="6" t="s">
        <v>49</v>
      </c>
      <c r="J76" s="2">
        <v>0</v>
      </c>
      <c r="K76" s="2">
        <v>6</v>
      </c>
      <c r="L76" s="4"/>
      <c r="M76" s="2"/>
      <c r="N76" s="49" t="s">
        <v>77</v>
      </c>
      <c r="O76" s="3" t="s">
        <v>45</v>
      </c>
      <c r="P76" s="3"/>
      <c r="Q76" s="33"/>
      <c r="R76" s="33"/>
      <c r="S76" s="33"/>
      <c r="T76" s="33"/>
      <c r="U76" s="33"/>
      <c r="V76" s="34"/>
      <c r="W76" s="35"/>
      <c r="X76" s="35"/>
      <c r="Y76" s="36">
        <f t="shared" si="2"/>
        <v>0</v>
      </c>
      <c r="Z76" s="35"/>
      <c r="AA76" s="36">
        <f t="shared" si="3"/>
        <v>0</v>
      </c>
      <c r="AB76" s="29"/>
      <c r="AC76" s="29"/>
      <c r="AD76" s="29"/>
      <c r="AE76" s="2"/>
      <c r="AF76" s="25"/>
      <c r="AP76" s="26"/>
      <c r="AQ76" s="26"/>
      <c r="AR76" s="26"/>
      <c r="AS76" s="26"/>
      <c r="AT76" s="26"/>
    </row>
    <row r="77" spans="1:46" ht="25.5">
      <c r="A77" s="29"/>
      <c r="B77" s="2"/>
      <c r="C77" s="2"/>
      <c r="D77" s="2"/>
      <c r="E77" s="2"/>
      <c r="F77" s="2"/>
      <c r="G77" s="2"/>
      <c r="H77" s="2"/>
      <c r="I77" s="2"/>
      <c r="J77" s="2"/>
      <c r="K77" s="2"/>
      <c r="L77" s="4"/>
      <c r="M77" s="2"/>
      <c r="N77" s="49"/>
      <c r="O77" s="3" t="s">
        <v>44</v>
      </c>
      <c r="P77" s="3" t="s">
        <v>2</v>
      </c>
      <c r="Q77" s="33">
        <v>0</v>
      </c>
      <c r="R77" s="33">
        <v>0</v>
      </c>
      <c r="S77" s="33">
        <f>R77+Q77</f>
        <v>0</v>
      </c>
      <c r="T77" s="33">
        <v>0</v>
      </c>
      <c r="U77" s="33">
        <f>T77-S77</f>
        <v>0</v>
      </c>
      <c r="V77" s="34"/>
      <c r="W77" s="35"/>
      <c r="X77" s="35"/>
      <c r="Y77" s="36">
        <f t="shared" si="2"/>
        <v>0</v>
      </c>
      <c r="Z77" s="35"/>
      <c r="AA77" s="36">
        <f t="shared" si="3"/>
        <v>0</v>
      </c>
      <c r="AB77" s="29"/>
      <c r="AC77" s="29"/>
      <c r="AD77" s="29"/>
      <c r="AE77" s="2"/>
    </row>
    <row r="78" spans="1:46" ht="15.75" customHeight="1">
      <c r="A78" s="29"/>
      <c r="B78" s="2"/>
      <c r="C78" s="2"/>
      <c r="D78" s="2"/>
      <c r="E78" s="2"/>
      <c r="F78" s="2"/>
      <c r="G78" s="2"/>
      <c r="H78" s="2"/>
      <c r="I78" s="2"/>
      <c r="J78" s="2"/>
      <c r="K78" s="2"/>
      <c r="L78" s="4"/>
      <c r="M78" s="2"/>
      <c r="N78" s="49"/>
      <c r="O78" s="3" t="s">
        <v>43</v>
      </c>
      <c r="P78" s="3" t="s">
        <v>5</v>
      </c>
      <c r="Q78" s="33">
        <v>0</v>
      </c>
      <c r="R78" s="33">
        <v>0</v>
      </c>
      <c r="S78" s="33">
        <f>R78+Q78</f>
        <v>0</v>
      </c>
      <c r="T78" s="33">
        <v>0</v>
      </c>
      <c r="U78" s="33">
        <f>T78-S78</f>
        <v>0</v>
      </c>
      <c r="V78" s="34"/>
      <c r="W78" s="35"/>
      <c r="X78" s="35"/>
      <c r="Y78" s="36">
        <f t="shared" si="2"/>
        <v>0</v>
      </c>
      <c r="Z78" s="35"/>
      <c r="AA78" s="36">
        <f t="shared" si="3"/>
        <v>0</v>
      </c>
      <c r="AB78" s="29"/>
      <c r="AC78" s="29"/>
      <c r="AD78" s="29"/>
      <c r="AE78" s="2"/>
    </row>
    <row r="79" spans="1:46" ht="43.5" customHeight="1">
      <c r="A79" s="29"/>
      <c r="B79" s="2"/>
      <c r="C79" s="2"/>
      <c r="D79" s="2"/>
      <c r="E79" s="2"/>
      <c r="F79" s="2"/>
      <c r="G79" s="2"/>
      <c r="H79" s="2"/>
      <c r="I79" s="2"/>
      <c r="J79" s="2"/>
      <c r="K79" s="2"/>
      <c r="L79" s="4"/>
      <c r="M79" s="2"/>
      <c r="N79" s="49"/>
      <c r="O79" s="3" t="s">
        <v>46</v>
      </c>
      <c r="P79" s="3"/>
      <c r="Q79" s="33" t="s">
        <v>7</v>
      </c>
      <c r="R79" s="33" t="s">
        <v>7</v>
      </c>
      <c r="S79" s="33" t="s">
        <v>7</v>
      </c>
      <c r="T79" s="33" t="s">
        <v>7</v>
      </c>
      <c r="U79" s="33" t="s">
        <v>7</v>
      </c>
      <c r="V79" s="33" t="s">
        <v>7</v>
      </c>
      <c r="W79" s="35">
        <f>6580.2+279656.8</f>
        <v>286237</v>
      </c>
      <c r="X79" s="35">
        <f>-46756+-6580.2</f>
        <v>-53336.2</v>
      </c>
      <c r="Y79" s="36">
        <f t="shared" si="2"/>
        <v>232900.8</v>
      </c>
      <c r="Z79" s="35">
        <v>0</v>
      </c>
      <c r="AA79" s="36">
        <f t="shared" si="3"/>
        <v>-232900.8</v>
      </c>
      <c r="AB79" s="29" t="s">
        <v>94</v>
      </c>
      <c r="AC79" s="29"/>
      <c r="AD79" s="29"/>
      <c r="AE79" s="2"/>
    </row>
    <row r="80" spans="1:46" ht="20.25" customHeight="1">
      <c r="A80" s="29">
        <v>104021</v>
      </c>
      <c r="B80" s="2">
        <v>2</v>
      </c>
      <c r="C80" s="2" t="s">
        <v>3</v>
      </c>
      <c r="D80" s="2">
        <v>1</v>
      </c>
      <c r="E80" s="2">
        <v>0</v>
      </c>
      <c r="F80" s="2">
        <v>1</v>
      </c>
      <c r="G80" s="2">
        <v>8</v>
      </c>
      <c r="H80" s="6" t="s">
        <v>8</v>
      </c>
      <c r="I80" s="6" t="s">
        <v>49</v>
      </c>
      <c r="J80" s="2">
        <v>0</v>
      </c>
      <c r="K80" s="2">
        <v>1</v>
      </c>
      <c r="L80" s="4"/>
      <c r="M80" s="2"/>
      <c r="N80" s="49" t="s">
        <v>73</v>
      </c>
      <c r="O80" s="3" t="s">
        <v>45</v>
      </c>
      <c r="P80" s="3"/>
      <c r="Q80" s="33"/>
      <c r="R80" s="33"/>
      <c r="S80" s="33"/>
      <c r="T80" s="33"/>
      <c r="U80" s="33"/>
      <c r="V80" s="34"/>
      <c r="W80" s="35"/>
      <c r="X80" s="35"/>
      <c r="Y80" s="36">
        <f t="shared" si="2"/>
        <v>0</v>
      </c>
      <c r="Z80" s="35"/>
      <c r="AA80" s="36">
        <f t="shared" si="3"/>
        <v>0</v>
      </c>
      <c r="AB80" s="29"/>
      <c r="AC80" s="29"/>
      <c r="AD80" s="29"/>
      <c r="AE80" s="2"/>
      <c r="AF80" s="25"/>
      <c r="AP80" s="26"/>
      <c r="AQ80" s="26"/>
      <c r="AR80" s="26"/>
      <c r="AS80" s="26"/>
      <c r="AT80" s="26"/>
    </row>
    <row r="81" spans="1:46" ht="25.5">
      <c r="A81" s="29"/>
      <c r="B81" s="2"/>
      <c r="C81" s="2"/>
      <c r="D81" s="2"/>
      <c r="E81" s="2"/>
      <c r="F81" s="2"/>
      <c r="G81" s="2"/>
      <c r="H81" s="2"/>
      <c r="I81" s="2"/>
      <c r="J81" s="2"/>
      <c r="K81" s="2"/>
      <c r="L81" s="4"/>
      <c r="M81" s="2"/>
      <c r="N81" s="49"/>
      <c r="O81" s="3" t="s">
        <v>44</v>
      </c>
      <c r="P81" s="3" t="s">
        <v>2</v>
      </c>
      <c r="Q81" s="33">
        <v>0</v>
      </c>
      <c r="R81" s="33">
        <v>0</v>
      </c>
      <c r="S81" s="33">
        <f>R81+Q81</f>
        <v>0</v>
      </c>
      <c r="T81" s="33">
        <v>0</v>
      </c>
      <c r="U81" s="33">
        <f>T81-S81</f>
        <v>0</v>
      </c>
      <c r="V81" s="34"/>
      <c r="W81" s="35"/>
      <c r="X81" s="35"/>
      <c r="Y81" s="36">
        <f t="shared" si="2"/>
        <v>0</v>
      </c>
      <c r="Z81" s="35"/>
      <c r="AA81" s="36">
        <f t="shared" si="3"/>
        <v>0</v>
      </c>
      <c r="AB81" s="29"/>
      <c r="AC81" s="29"/>
      <c r="AD81" s="29"/>
      <c r="AE81" s="2"/>
    </row>
    <row r="82" spans="1:46" ht="15.75" customHeight="1">
      <c r="A82" s="29"/>
      <c r="B82" s="2"/>
      <c r="C82" s="2"/>
      <c r="D82" s="2"/>
      <c r="E82" s="2"/>
      <c r="F82" s="2"/>
      <c r="G82" s="2"/>
      <c r="H82" s="2"/>
      <c r="I82" s="2"/>
      <c r="J82" s="2"/>
      <c r="K82" s="2"/>
      <c r="L82" s="4"/>
      <c r="M82" s="2"/>
      <c r="N82" s="49"/>
      <c r="O82" s="3" t="s">
        <v>43</v>
      </c>
      <c r="P82" s="3" t="s">
        <v>5</v>
      </c>
      <c r="Q82" s="33">
        <v>0</v>
      </c>
      <c r="R82" s="33">
        <v>0</v>
      </c>
      <c r="S82" s="33">
        <f>R82+Q82</f>
        <v>0</v>
      </c>
      <c r="T82" s="33">
        <v>0</v>
      </c>
      <c r="U82" s="33">
        <f>T82-S82</f>
        <v>0</v>
      </c>
      <c r="V82" s="34"/>
      <c r="W82" s="35"/>
      <c r="X82" s="35"/>
      <c r="Y82" s="36">
        <f t="shared" si="2"/>
        <v>0</v>
      </c>
      <c r="Z82" s="35"/>
      <c r="AA82" s="36">
        <f t="shared" si="3"/>
        <v>0</v>
      </c>
      <c r="AB82" s="29"/>
      <c r="AC82" s="29"/>
      <c r="AD82" s="29"/>
      <c r="AE82" s="2"/>
    </row>
    <row r="83" spans="1:46" ht="44.25" customHeight="1">
      <c r="A83" s="29"/>
      <c r="B83" s="2"/>
      <c r="C83" s="2"/>
      <c r="D83" s="2"/>
      <c r="E83" s="2"/>
      <c r="F83" s="2"/>
      <c r="G83" s="2"/>
      <c r="H83" s="2"/>
      <c r="I83" s="2"/>
      <c r="J83" s="2"/>
      <c r="K83" s="2"/>
      <c r="L83" s="4"/>
      <c r="M83" s="2"/>
      <c r="N83" s="49"/>
      <c r="O83" s="3" t="s">
        <v>46</v>
      </c>
      <c r="P83" s="3"/>
      <c r="Q83" s="33" t="s">
        <v>7</v>
      </c>
      <c r="R83" s="33" t="s">
        <v>7</v>
      </c>
      <c r="S83" s="33" t="s">
        <v>7</v>
      </c>
      <c r="T83" s="33" t="s">
        <v>7</v>
      </c>
      <c r="U83" s="33" t="s">
        <v>7</v>
      </c>
      <c r="V83" s="33" t="s">
        <v>7</v>
      </c>
      <c r="W83" s="35">
        <f>108993+363307</f>
        <v>472300</v>
      </c>
      <c r="X83" s="35">
        <v>-14715</v>
      </c>
      <c r="Y83" s="36">
        <f t="shared" si="2"/>
        <v>457585</v>
      </c>
      <c r="Z83" s="35">
        <f>94277.97+511059.07</f>
        <v>605337.04</v>
      </c>
      <c r="AA83" s="36">
        <f>Z83-Y83</f>
        <v>147752.04000000004</v>
      </c>
      <c r="AB83" s="29" t="s">
        <v>92</v>
      </c>
      <c r="AC83" s="29"/>
      <c r="AD83" s="29"/>
      <c r="AE83" s="2"/>
    </row>
    <row r="84" spans="1:46" ht="28.5" customHeight="1">
      <c r="A84" s="29">
        <v>104021</v>
      </c>
      <c r="B84" s="2">
        <v>2</v>
      </c>
      <c r="C84" s="2" t="s">
        <v>3</v>
      </c>
      <c r="D84" s="2">
        <v>1</v>
      </c>
      <c r="E84" s="2">
        <v>0</v>
      </c>
      <c r="F84" s="2">
        <v>1</v>
      </c>
      <c r="G84" s="2">
        <v>8</v>
      </c>
      <c r="H84" s="6" t="s">
        <v>8</v>
      </c>
      <c r="I84" s="6" t="s">
        <v>49</v>
      </c>
      <c r="J84" s="2">
        <v>0</v>
      </c>
      <c r="K84" s="2">
        <v>2</v>
      </c>
      <c r="L84" s="4"/>
      <c r="M84" s="2"/>
      <c r="N84" s="49" t="s">
        <v>55</v>
      </c>
      <c r="O84" s="3" t="s">
        <v>45</v>
      </c>
      <c r="P84" s="3"/>
      <c r="Q84" s="33"/>
      <c r="R84" s="33"/>
      <c r="S84" s="33"/>
      <c r="T84" s="33"/>
      <c r="U84" s="33"/>
      <c r="V84" s="34"/>
      <c r="W84" s="35"/>
      <c r="X84" s="35"/>
      <c r="Y84" s="36">
        <f t="shared" si="2"/>
        <v>0</v>
      </c>
      <c r="Z84" s="35"/>
      <c r="AA84" s="36">
        <f t="shared" si="3"/>
        <v>0</v>
      </c>
      <c r="AB84" s="29"/>
      <c r="AC84" s="29"/>
      <c r="AD84" s="29"/>
      <c r="AE84" s="2"/>
      <c r="AF84" s="25"/>
      <c r="AP84" s="26"/>
      <c r="AQ84" s="26"/>
      <c r="AR84" s="26"/>
      <c r="AS84" s="26"/>
      <c r="AT84" s="26"/>
    </row>
    <row r="85" spans="1:46" ht="37.5" customHeight="1">
      <c r="A85" s="29"/>
      <c r="B85" s="2"/>
      <c r="C85" s="2"/>
      <c r="D85" s="2"/>
      <c r="E85" s="2"/>
      <c r="F85" s="2"/>
      <c r="G85" s="2"/>
      <c r="H85" s="2"/>
      <c r="I85" s="2"/>
      <c r="J85" s="2"/>
      <c r="K85" s="2"/>
      <c r="L85" s="4"/>
      <c r="M85" s="2"/>
      <c r="N85" s="49"/>
      <c r="O85" s="3" t="s">
        <v>44</v>
      </c>
      <c r="P85" s="3" t="s">
        <v>2</v>
      </c>
      <c r="Q85" s="33">
        <v>0</v>
      </c>
      <c r="R85" s="33">
        <v>0</v>
      </c>
      <c r="S85" s="33">
        <f>R85+Q85</f>
        <v>0</v>
      </c>
      <c r="T85" s="33">
        <v>0</v>
      </c>
      <c r="U85" s="33">
        <f>T85-S85</f>
        <v>0</v>
      </c>
      <c r="V85" s="34"/>
      <c r="W85" s="35"/>
      <c r="X85" s="35"/>
      <c r="Y85" s="36">
        <f t="shared" si="2"/>
        <v>0</v>
      </c>
      <c r="Z85" s="35"/>
      <c r="AA85" s="36">
        <f t="shared" si="3"/>
        <v>0</v>
      </c>
      <c r="AB85" s="29"/>
      <c r="AC85" s="29"/>
      <c r="AD85" s="29"/>
      <c r="AE85" s="2"/>
    </row>
    <row r="86" spans="1:46" ht="18.75" customHeight="1">
      <c r="A86" s="29"/>
      <c r="B86" s="2"/>
      <c r="C86" s="2"/>
      <c r="D86" s="2"/>
      <c r="E86" s="2"/>
      <c r="F86" s="2"/>
      <c r="G86" s="2"/>
      <c r="H86" s="2"/>
      <c r="I86" s="2"/>
      <c r="J86" s="2"/>
      <c r="K86" s="2"/>
      <c r="L86" s="4"/>
      <c r="M86" s="2"/>
      <c r="N86" s="49"/>
      <c r="O86" s="3" t="s">
        <v>43</v>
      </c>
      <c r="P86" s="3" t="s">
        <v>5</v>
      </c>
      <c r="Q86" s="33">
        <v>0</v>
      </c>
      <c r="R86" s="33">
        <v>0</v>
      </c>
      <c r="S86" s="33">
        <f>R86+Q86</f>
        <v>0</v>
      </c>
      <c r="T86" s="33">
        <v>0</v>
      </c>
      <c r="U86" s="33">
        <f>T86-S86</f>
        <v>0</v>
      </c>
      <c r="V86" s="34"/>
      <c r="W86" s="35"/>
      <c r="X86" s="35"/>
      <c r="Y86" s="36">
        <f t="shared" si="2"/>
        <v>0</v>
      </c>
      <c r="Z86" s="35"/>
      <c r="AA86" s="36">
        <f t="shared" si="3"/>
        <v>0</v>
      </c>
      <c r="AB86" s="29"/>
      <c r="AC86" s="29"/>
      <c r="AD86" s="29"/>
      <c r="AE86" s="2"/>
    </row>
    <row r="87" spans="1:46" ht="103.5" customHeight="1">
      <c r="A87" s="29"/>
      <c r="B87" s="2"/>
      <c r="C87" s="2"/>
      <c r="D87" s="2"/>
      <c r="E87" s="2"/>
      <c r="F87" s="2"/>
      <c r="G87" s="2"/>
      <c r="H87" s="2"/>
      <c r="I87" s="2"/>
      <c r="J87" s="2"/>
      <c r="K87" s="2"/>
      <c r="L87" s="4"/>
      <c r="M87" s="2"/>
      <c r="N87" s="49"/>
      <c r="O87" s="3" t="s">
        <v>46</v>
      </c>
      <c r="P87" s="3"/>
      <c r="Q87" s="33" t="s">
        <v>7</v>
      </c>
      <c r="R87" s="33" t="s">
        <v>7</v>
      </c>
      <c r="S87" s="33" t="s">
        <v>7</v>
      </c>
      <c r="T87" s="33" t="s">
        <v>7</v>
      </c>
      <c r="U87" s="33" t="s">
        <v>7</v>
      </c>
      <c r="V87" s="33" t="s">
        <v>7</v>
      </c>
      <c r="W87" s="35">
        <f>75687.4+251650.1</f>
        <v>327337.5</v>
      </c>
      <c r="X87" s="35">
        <v>96000</v>
      </c>
      <c r="Y87" s="36">
        <f t="shared" si="2"/>
        <v>423337.5</v>
      </c>
      <c r="Z87" s="35">
        <f>170107.91+850539.55</f>
        <v>1020647.4600000001</v>
      </c>
      <c r="AA87" s="36">
        <f t="shared" si="3"/>
        <v>597309.96000000008</v>
      </c>
      <c r="AB87" s="29" t="s">
        <v>104</v>
      </c>
      <c r="AC87" s="29"/>
      <c r="AD87" s="29" t="s">
        <v>80</v>
      </c>
      <c r="AE87" s="2"/>
    </row>
    <row r="88" spans="1:46">
      <c r="A88" s="29">
        <v>104021</v>
      </c>
      <c r="B88" s="2">
        <v>2</v>
      </c>
      <c r="C88" s="2" t="s">
        <v>3</v>
      </c>
      <c r="D88" s="2">
        <v>1</v>
      </c>
      <c r="E88" s="2">
        <v>0</v>
      </c>
      <c r="F88" s="2">
        <v>1</v>
      </c>
      <c r="G88" s="2">
        <v>8</v>
      </c>
      <c r="H88" s="6" t="s">
        <v>8</v>
      </c>
      <c r="I88" s="6" t="s">
        <v>49</v>
      </c>
      <c r="J88" s="2">
        <v>0</v>
      </c>
      <c r="K88" s="2">
        <v>3</v>
      </c>
      <c r="L88" s="4"/>
      <c r="M88" s="2"/>
      <c r="N88" s="49" t="s">
        <v>72</v>
      </c>
      <c r="O88" s="3" t="s">
        <v>45</v>
      </c>
      <c r="P88" s="3"/>
      <c r="Q88" s="33"/>
      <c r="R88" s="33"/>
      <c r="S88" s="33"/>
      <c r="T88" s="33"/>
      <c r="U88" s="33"/>
      <c r="V88" s="34"/>
      <c r="W88" s="35"/>
      <c r="X88" s="35"/>
      <c r="Y88" s="36">
        <f t="shared" si="2"/>
        <v>0</v>
      </c>
      <c r="Z88" s="35"/>
      <c r="AA88" s="36">
        <f t="shared" si="3"/>
        <v>0</v>
      </c>
      <c r="AB88" s="29"/>
      <c r="AC88" s="29"/>
      <c r="AD88" s="29"/>
      <c r="AE88" s="2"/>
      <c r="AF88" s="25"/>
      <c r="AP88" s="26"/>
      <c r="AQ88" s="26"/>
      <c r="AR88" s="26"/>
      <c r="AS88" s="26"/>
      <c r="AT88" s="26"/>
    </row>
    <row r="89" spans="1:46" ht="25.5">
      <c r="A89" s="29"/>
      <c r="B89" s="2"/>
      <c r="C89" s="2"/>
      <c r="D89" s="2"/>
      <c r="E89" s="2"/>
      <c r="F89" s="2"/>
      <c r="G89" s="2"/>
      <c r="H89" s="2"/>
      <c r="I89" s="2"/>
      <c r="J89" s="2"/>
      <c r="K89" s="2"/>
      <c r="L89" s="4"/>
      <c r="M89" s="2"/>
      <c r="N89" s="49"/>
      <c r="O89" s="3" t="s">
        <v>44</v>
      </c>
      <c r="P89" s="3" t="s">
        <v>2</v>
      </c>
      <c r="Q89" s="33">
        <v>0</v>
      </c>
      <c r="R89" s="33">
        <v>0</v>
      </c>
      <c r="S89" s="33">
        <f>R89+Q89</f>
        <v>0</v>
      </c>
      <c r="T89" s="33">
        <v>0</v>
      </c>
      <c r="U89" s="33">
        <f>T89-S89</f>
        <v>0</v>
      </c>
      <c r="V89" s="34"/>
      <c r="W89" s="35"/>
      <c r="X89" s="35"/>
      <c r="Y89" s="36">
        <f t="shared" si="2"/>
        <v>0</v>
      </c>
      <c r="Z89" s="35"/>
      <c r="AA89" s="36">
        <f t="shared" si="3"/>
        <v>0</v>
      </c>
      <c r="AB89" s="29"/>
      <c r="AC89" s="29"/>
      <c r="AD89" s="29"/>
      <c r="AE89" s="2"/>
    </row>
    <row r="90" spans="1:46" ht="21.75" customHeight="1">
      <c r="A90" s="29"/>
      <c r="B90" s="2"/>
      <c r="C90" s="2"/>
      <c r="D90" s="2"/>
      <c r="E90" s="2"/>
      <c r="F90" s="2"/>
      <c r="G90" s="2"/>
      <c r="H90" s="2"/>
      <c r="I90" s="2"/>
      <c r="J90" s="2"/>
      <c r="K90" s="2"/>
      <c r="L90" s="4"/>
      <c r="M90" s="2"/>
      <c r="N90" s="49"/>
      <c r="O90" s="3" t="s">
        <v>43</v>
      </c>
      <c r="P90" s="3" t="s">
        <v>5</v>
      </c>
      <c r="Q90" s="33">
        <v>0</v>
      </c>
      <c r="R90" s="33">
        <v>0</v>
      </c>
      <c r="S90" s="33">
        <f>R90+Q90</f>
        <v>0</v>
      </c>
      <c r="T90" s="33">
        <v>0</v>
      </c>
      <c r="U90" s="33">
        <f>T90-S90</f>
        <v>0</v>
      </c>
      <c r="V90" s="34"/>
      <c r="W90" s="35"/>
      <c r="X90" s="35"/>
      <c r="Y90" s="36">
        <f t="shared" si="2"/>
        <v>0</v>
      </c>
      <c r="Z90" s="35"/>
      <c r="AA90" s="36">
        <f t="shared" si="3"/>
        <v>0</v>
      </c>
      <c r="AB90" s="29"/>
      <c r="AC90" s="29"/>
      <c r="AD90" s="29"/>
      <c r="AE90" s="2"/>
    </row>
    <row r="91" spans="1:46" ht="45.75" customHeight="1">
      <c r="A91" s="29"/>
      <c r="B91" s="2"/>
      <c r="C91" s="2"/>
      <c r="D91" s="2"/>
      <c r="E91" s="2"/>
      <c r="F91" s="2"/>
      <c r="G91" s="2"/>
      <c r="H91" s="2"/>
      <c r="I91" s="2"/>
      <c r="J91" s="2"/>
      <c r="K91" s="2"/>
      <c r="L91" s="4"/>
      <c r="M91" s="2"/>
      <c r="N91" s="49"/>
      <c r="O91" s="3" t="s">
        <v>46</v>
      </c>
      <c r="P91" s="3"/>
      <c r="Q91" s="33" t="s">
        <v>7</v>
      </c>
      <c r="R91" s="33" t="s">
        <v>7</v>
      </c>
      <c r="S91" s="33" t="s">
        <v>7</v>
      </c>
      <c r="T91" s="33" t="s">
        <v>7</v>
      </c>
      <c r="U91" s="33" t="s">
        <v>7</v>
      </c>
      <c r="V91" s="33" t="s">
        <v>7</v>
      </c>
      <c r="W91" s="35">
        <f>8225.2+41126</f>
        <v>49351.199999999997</v>
      </c>
      <c r="X91" s="35">
        <v>0</v>
      </c>
      <c r="Y91" s="36">
        <f t="shared" si="2"/>
        <v>49351.199999999997</v>
      </c>
      <c r="Z91" s="35">
        <f>5611.25+32419.74</f>
        <v>38030.990000000005</v>
      </c>
      <c r="AA91" s="36">
        <f t="shared" si="3"/>
        <v>-11320.209999999992</v>
      </c>
      <c r="AB91" s="29" t="s">
        <v>47</v>
      </c>
      <c r="AC91" s="29"/>
      <c r="AD91" s="29" t="s">
        <v>79</v>
      </c>
      <c r="AE91" s="2"/>
    </row>
    <row r="92" spans="1:46" ht="27.75" customHeight="1">
      <c r="A92" s="29">
        <v>104021</v>
      </c>
      <c r="B92" s="2">
        <v>2</v>
      </c>
      <c r="C92" s="2" t="s">
        <v>3</v>
      </c>
      <c r="D92" s="2">
        <v>1</v>
      </c>
      <c r="E92" s="2">
        <v>0</v>
      </c>
      <c r="F92" s="2">
        <v>1</v>
      </c>
      <c r="G92" s="2">
        <v>8</v>
      </c>
      <c r="H92" s="6" t="s">
        <v>8</v>
      </c>
      <c r="I92" s="6" t="s">
        <v>49</v>
      </c>
      <c r="J92" s="2">
        <v>0</v>
      </c>
      <c r="K92" s="2">
        <v>4</v>
      </c>
      <c r="L92" s="4"/>
      <c r="M92" s="2"/>
      <c r="N92" s="49" t="s">
        <v>71</v>
      </c>
      <c r="O92" s="3" t="s">
        <v>45</v>
      </c>
      <c r="P92" s="3"/>
      <c r="Q92" s="33"/>
      <c r="R92" s="33"/>
      <c r="S92" s="33"/>
      <c r="T92" s="33"/>
      <c r="U92" s="33"/>
      <c r="V92" s="34"/>
      <c r="W92" s="35"/>
      <c r="X92" s="35"/>
      <c r="Y92" s="36">
        <f t="shared" si="2"/>
        <v>0</v>
      </c>
      <c r="Z92" s="35"/>
      <c r="AA92" s="36">
        <f t="shared" si="3"/>
        <v>0</v>
      </c>
      <c r="AB92" s="29"/>
      <c r="AC92" s="29"/>
      <c r="AD92" s="29"/>
      <c r="AE92" s="2"/>
      <c r="AF92" s="25"/>
      <c r="AP92" s="26"/>
      <c r="AQ92" s="26"/>
      <c r="AR92" s="26"/>
      <c r="AS92" s="26"/>
      <c r="AT92" s="26"/>
    </row>
    <row r="93" spans="1:46" ht="25.5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4"/>
      <c r="M93" s="2"/>
      <c r="N93" s="49"/>
      <c r="O93" s="3" t="s">
        <v>44</v>
      </c>
      <c r="P93" s="3" t="s">
        <v>2</v>
      </c>
      <c r="Q93" s="33">
        <v>0</v>
      </c>
      <c r="R93" s="33">
        <v>0</v>
      </c>
      <c r="S93" s="33">
        <f>R93+Q93</f>
        <v>0</v>
      </c>
      <c r="T93" s="33">
        <v>0</v>
      </c>
      <c r="U93" s="33">
        <f>T93-S93</f>
        <v>0</v>
      </c>
      <c r="V93" s="34"/>
      <c r="W93" s="35"/>
      <c r="X93" s="35"/>
      <c r="Y93" s="36">
        <f t="shared" si="2"/>
        <v>0</v>
      </c>
      <c r="Z93" s="35"/>
      <c r="AA93" s="36">
        <f t="shared" si="3"/>
        <v>0</v>
      </c>
      <c r="AB93" s="29"/>
      <c r="AC93" s="29"/>
      <c r="AD93" s="29"/>
      <c r="AE93" s="2"/>
    </row>
    <row r="94" spans="1:46" ht="38.25" customHeight="1">
      <c r="A94" s="29"/>
      <c r="B94" s="2"/>
      <c r="C94" s="2"/>
      <c r="D94" s="2"/>
      <c r="E94" s="2"/>
      <c r="F94" s="2"/>
      <c r="G94" s="2"/>
      <c r="H94" s="2"/>
      <c r="I94" s="2"/>
      <c r="J94" s="2"/>
      <c r="K94" s="2"/>
      <c r="L94" s="4"/>
      <c r="M94" s="2"/>
      <c r="N94" s="49"/>
      <c r="O94" s="3" t="s">
        <v>43</v>
      </c>
      <c r="P94" s="3" t="s">
        <v>5</v>
      </c>
      <c r="Q94" s="33">
        <v>0</v>
      </c>
      <c r="R94" s="33">
        <v>0</v>
      </c>
      <c r="S94" s="33">
        <f>R94+Q94</f>
        <v>0</v>
      </c>
      <c r="T94" s="33">
        <v>0</v>
      </c>
      <c r="U94" s="33">
        <f>T94-S94</f>
        <v>0</v>
      </c>
      <c r="V94" s="34"/>
      <c r="W94" s="35"/>
      <c r="X94" s="35"/>
      <c r="Y94" s="36">
        <f t="shared" si="2"/>
        <v>0</v>
      </c>
      <c r="Z94" s="35"/>
      <c r="AA94" s="36">
        <f t="shared" si="3"/>
        <v>0</v>
      </c>
      <c r="AB94" s="29"/>
      <c r="AC94" s="29"/>
      <c r="AD94" s="29"/>
      <c r="AE94" s="2"/>
    </row>
    <row r="95" spans="1:46" ht="38.25">
      <c r="A95" s="29"/>
      <c r="B95" s="2"/>
      <c r="C95" s="2"/>
      <c r="D95" s="2"/>
      <c r="E95" s="2"/>
      <c r="F95" s="2"/>
      <c r="G95" s="2"/>
      <c r="H95" s="2"/>
      <c r="I95" s="2"/>
      <c r="J95" s="2"/>
      <c r="K95" s="2"/>
      <c r="L95" s="4"/>
      <c r="M95" s="2"/>
      <c r="N95" s="49"/>
      <c r="O95" s="3" t="s">
        <v>46</v>
      </c>
      <c r="P95" s="3"/>
      <c r="Q95" s="33" t="s">
        <v>7</v>
      </c>
      <c r="R95" s="33" t="s">
        <v>7</v>
      </c>
      <c r="S95" s="33" t="s">
        <v>7</v>
      </c>
      <c r="T95" s="33" t="s">
        <v>7</v>
      </c>
      <c r="U95" s="33" t="s">
        <v>7</v>
      </c>
      <c r="V95" s="33" t="s">
        <v>7</v>
      </c>
      <c r="W95" s="35">
        <f>6580.2+197404.8</f>
        <v>203985</v>
      </c>
      <c r="X95" s="35">
        <v>-64504</v>
      </c>
      <c r="Y95" s="36">
        <f t="shared" si="2"/>
        <v>139481</v>
      </c>
      <c r="Z95" s="35">
        <v>0</v>
      </c>
      <c r="AA95" s="36">
        <f t="shared" si="3"/>
        <v>-139481</v>
      </c>
      <c r="AB95" s="29" t="s">
        <v>105</v>
      </c>
      <c r="AC95" s="29"/>
      <c r="AD95" s="29" t="s">
        <v>80</v>
      </c>
      <c r="AE95" s="2"/>
    </row>
    <row r="96" spans="1:46" ht="17.25" customHeight="1">
      <c r="A96" s="29">
        <v>104021</v>
      </c>
      <c r="B96" s="2">
        <v>2</v>
      </c>
      <c r="C96" s="2" t="s">
        <v>3</v>
      </c>
      <c r="D96" s="2">
        <v>1</v>
      </c>
      <c r="E96" s="2">
        <v>0</v>
      </c>
      <c r="F96" s="2">
        <v>1</v>
      </c>
      <c r="G96" s="2">
        <v>8</v>
      </c>
      <c r="H96" s="6" t="s">
        <v>8</v>
      </c>
      <c r="I96" s="6" t="s">
        <v>49</v>
      </c>
      <c r="J96" s="2">
        <v>0</v>
      </c>
      <c r="K96" s="2">
        <v>5</v>
      </c>
      <c r="L96" s="4"/>
      <c r="M96" s="2"/>
      <c r="N96" s="49" t="s">
        <v>74</v>
      </c>
      <c r="O96" s="3" t="s">
        <v>45</v>
      </c>
      <c r="P96" s="3"/>
      <c r="Q96" s="33"/>
      <c r="R96" s="33"/>
      <c r="S96" s="33"/>
      <c r="T96" s="33"/>
      <c r="U96" s="33"/>
      <c r="V96" s="34"/>
      <c r="W96" s="35"/>
      <c r="X96" s="35"/>
      <c r="Y96" s="36">
        <f t="shared" si="2"/>
        <v>0</v>
      </c>
      <c r="Z96" s="35"/>
      <c r="AA96" s="36">
        <f t="shared" si="3"/>
        <v>0</v>
      </c>
      <c r="AB96" s="29"/>
      <c r="AC96" s="29"/>
      <c r="AD96" s="29"/>
      <c r="AE96" s="2"/>
      <c r="AF96" s="25"/>
      <c r="AP96" s="26"/>
      <c r="AQ96" s="26"/>
      <c r="AR96" s="26"/>
      <c r="AS96" s="26"/>
      <c r="AT96" s="26"/>
    </row>
    <row r="97" spans="1:46" ht="25.5">
      <c r="A97" s="29"/>
      <c r="B97" s="2"/>
      <c r="C97" s="2"/>
      <c r="D97" s="2"/>
      <c r="E97" s="2"/>
      <c r="F97" s="2"/>
      <c r="G97" s="2"/>
      <c r="H97" s="2"/>
      <c r="I97" s="2"/>
      <c r="J97" s="2"/>
      <c r="K97" s="2"/>
      <c r="L97" s="4"/>
      <c r="M97" s="2"/>
      <c r="N97" s="49"/>
      <c r="O97" s="3" t="s">
        <v>42</v>
      </c>
      <c r="P97" s="3" t="s">
        <v>2</v>
      </c>
      <c r="Q97" s="33">
        <v>0</v>
      </c>
      <c r="R97" s="33">
        <v>0</v>
      </c>
      <c r="S97" s="33">
        <f>R97+Q97</f>
        <v>0</v>
      </c>
      <c r="T97" s="33">
        <v>0</v>
      </c>
      <c r="U97" s="33">
        <f>T97-S97</f>
        <v>0</v>
      </c>
      <c r="V97" s="34"/>
      <c r="W97" s="35"/>
      <c r="X97" s="35"/>
      <c r="Y97" s="36">
        <f t="shared" si="2"/>
        <v>0</v>
      </c>
      <c r="Z97" s="35"/>
      <c r="AA97" s="36">
        <f t="shared" si="3"/>
        <v>0</v>
      </c>
      <c r="AB97" s="29"/>
      <c r="AC97" s="29"/>
      <c r="AD97" s="29"/>
      <c r="AE97" s="2"/>
    </row>
    <row r="98" spans="1:46" ht="15" customHeight="1">
      <c r="A98" s="29"/>
      <c r="B98" s="2"/>
      <c r="C98" s="2"/>
      <c r="D98" s="2"/>
      <c r="E98" s="2"/>
      <c r="F98" s="2"/>
      <c r="G98" s="2"/>
      <c r="H98" s="2"/>
      <c r="I98" s="2"/>
      <c r="J98" s="2"/>
      <c r="K98" s="2"/>
      <c r="L98" s="4"/>
      <c r="M98" s="2"/>
      <c r="N98" s="49"/>
      <c r="O98" s="3" t="s">
        <v>43</v>
      </c>
      <c r="P98" s="3" t="s">
        <v>5</v>
      </c>
      <c r="Q98" s="33">
        <v>0</v>
      </c>
      <c r="R98" s="33">
        <v>0</v>
      </c>
      <c r="S98" s="33">
        <f>R98+Q98</f>
        <v>0</v>
      </c>
      <c r="T98" s="33">
        <v>0</v>
      </c>
      <c r="U98" s="33">
        <f>T98-S98</f>
        <v>0</v>
      </c>
      <c r="V98" s="34"/>
      <c r="W98" s="35"/>
      <c r="X98" s="35"/>
      <c r="Y98" s="36">
        <f t="shared" si="2"/>
        <v>0</v>
      </c>
      <c r="Z98" s="35"/>
      <c r="AA98" s="36">
        <f t="shared" si="3"/>
        <v>0</v>
      </c>
      <c r="AB98" s="29"/>
      <c r="AC98" s="29"/>
      <c r="AD98" s="29"/>
      <c r="AE98" s="2"/>
    </row>
    <row r="99" spans="1:46" ht="48" customHeight="1">
      <c r="A99" s="29"/>
      <c r="B99" s="2"/>
      <c r="C99" s="2"/>
      <c r="D99" s="2"/>
      <c r="E99" s="2"/>
      <c r="F99" s="2"/>
      <c r="G99" s="2"/>
      <c r="H99" s="2"/>
      <c r="I99" s="2"/>
      <c r="J99" s="2"/>
      <c r="K99" s="2"/>
      <c r="L99" s="4"/>
      <c r="M99" s="2"/>
      <c r="N99" s="49"/>
      <c r="O99" s="3" t="s">
        <v>46</v>
      </c>
      <c r="P99" s="3"/>
      <c r="Q99" s="33" t="s">
        <v>7</v>
      </c>
      <c r="R99" s="33" t="s">
        <v>7</v>
      </c>
      <c r="S99" s="33" t="s">
        <v>7</v>
      </c>
      <c r="T99" s="33" t="s">
        <v>7</v>
      </c>
      <c r="U99" s="33" t="s">
        <v>7</v>
      </c>
      <c r="V99" s="33" t="s">
        <v>7</v>
      </c>
      <c r="W99" s="35">
        <f>4112.6+1028.2</f>
        <v>5140.8</v>
      </c>
      <c r="X99" s="35">
        <f>-1028.2</f>
        <v>-1028.2</v>
      </c>
      <c r="Y99" s="36">
        <f t="shared" si="2"/>
        <v>4112.6000000000004</v>
      </c>
      <c r="Z99" s="35">
        <v>0</v>
      </c>
      <c r="AA99" s="36">
        <f t="shared" si="3"/>
        <v>-4112.6000000000004</v>
      </c>
      <c r="AB99" s="29" t="s">
        <v>47</v>
      </c>
      <c r="AC99" s="29"/>
      <c r="AD99" s="29" t="s">
        <v>102</v>
      </c>
      <c r="AE99" s="2"/>
    </row>
    <row r="100" spans="1:46" ht="17.25" customHeight="1">
      <c r="A100" s="29">
        <v>104021</v>
      </c>
      <c r="B100" s="2">
        <v>2</v>
      </c>
      <c r="C100" s="2" t="s">
        <v>3</v>
      </c>
      <c r="D100" s="2">
        <v>1</v>
      </c>
      <c r="E100" s="2">
        <v>0</v>
      </c>
      <c r="F100" s="2">
        <v>1</v>
      </c>
      <c r="G100" s="2">
        <v>8</v>
      </c>
      <c r="H100" s="6" t="s">
        <v>8</v>
      </c>
      <c r="I100" s="6" t="s">
        <v>49</v>
      </c>
      <c r="J100" s="2">
        <v>0</v>
      </c>
      <c r="K100" s="2">
        <v>6</v>
      </c>
      <c r="L100" s="4"/>
      <c r="M100" s="2"/>
      <c r="N100" s="49" t="s">
        <v>81</v>
      </c>
      <c r="O100" s="3" t="s">
        <v>45</v>
      </c>
      <c r="P100" s="3"/>
      <c r="Q100" s="33"/>
      <c r="R100" s="33"/>
      <c r="S100" s="33"/>
      <c r="T100" s="33"/>
      <c r="U100" s="33"/>
      <c r="V100" s="34"/>
      <c r="W100" s="35"/>
      <c r="X100" s="35"/>
      <c r="Y100" s="36">
        <f t="shared" si="2"/>
        <v>0</v>
      </c>
      <c r="Z100" s="35"/>
      <c r="AA100" s="36">
        <f t="shared" si="3"/>
        <v>0</v>
      </c>
      <c r="AB100" s="29"/>
      <c r="AC100" s="29"/>
      <c r="AD100" s="29"/>
      <c r="AE100" s="2"/>
      <c r="AF100" s="25"/>
      <c r="AP100" s="26"/>
      <c r="AQ100" s="26"/>
      <c r="AR100" s="26"/>
      <c r="AS100" s="26"/>
      <c r="AT100" s="26"/>
    </row>
    <row r="101" spans="1:46" ht="25.5">
      <c r="A101" s="29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"/>
      <c r="M101" s="2"/>
      <c r="N101" s="49"/>
      <c r="O101" s="3" t="s">
        <v>42</v>
      </c>
      <c r="P101" s="3" t="s">
        <v>2</v>
      </c>
      <c r="Q101" s="33">
        <v>0</v>
      </c>
      <c r="R101" s="33">
        <v>0</v>
      </c>
      <c r="S101" s="33">
        <f>R101+Q101</f>
        <v>0</v>
      </c>
      <c r="T101" s="33">
        <v>0</v>
      </c>
      <c r="U101" s="33">
        <f>T101-S101</f>
        <v>0</v>
      </c>
      <c r="V101" s="34"/>
      <c r="W101" s="35"/>
      <c r="X101" s="35"/>
      <c r="Y101" s="36">
        <f t="shared" si="2"/>
        <v>0</v>
      </c>
      <c r="Z101" s="35"/>
      <c r="AA101" s="36">
        <f t="shared" si="3"/>
        <v>0</v>
      </c>
      <c r="AB101" s="29"/>
      <c r="AC101" s="29"/>
      <c r="AD101" s="29"/>
      <c r="AE101" s="2"/>
    </row>
    <row r="102" spans="1:46" ht="18.75" customHeight="1">
      <c r="A102" s="29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"/>
      <c r="M102" s="2"/>
      <c r="N102" s="49"/>
      <c r="O102" s="3" t="s">
        <v>43</v>
      </c>
      <c r="P102" s="3" t="s">
        <v>5</v>
      </c>
      <c r="Q102" s="33">
        <v>0</v>
      </c>
      <c r="R102" s="33">
        <v>0</v>
      </c>
      <c r="S102" s="33">
        <f>R102+Q102</f>
        <v>0</v>
      </c>
      <c r="T102" s="33">
        <v>0</v>
      </c>
      <c r="U102" s="33">
        <f>T102-S102</f>
        <v>0</v>
      </c>
      <c r="V102" s="34"/>
      <c r="W102" s="35"/>
      <c r="X102" s="35"/>
      <c r="Y102" s="36">
        <f t="shared" si="2"/>
        <v>0</v>
      </c>
      <c r="Z102" s="35"/>
      <c r="AA102" s="36">
        <f t="shared" si="3"/>
        <v>0</v>
      </c>
      <c r="AB102" s="29"/>
      <c r="AC102" s="29"/>
      <c r="AD102" s="29"/>
      <c r="AE102" s="2"/>
    </row>
    <row r="103" spans="1:46" ht="47.25" customHeight="1">
      <c r="A103" s="29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"/>
      <c r="M103" s="2"/>
      <c r="N103" s="49"/>
      <c r="O103" s="3" t="s">
        <v>46</v>
      </c>
      <c r="P103" s="3"/>
      <c r="Q103" s="33" t="s">
        <v>7</v>
      </c>
      <c r="R103" s="33" t="s">
        <v>7</v>
      </c>
      <c r="S103" s="33" t="s">
        <v>7</v>
      </c>
      <c r="T103" s="33" t="s">
        <v>7</v>
      </c>
      <c r="U103" s="33" t="s">
        <v>7</v>
      </c>
      <c r="V103" s="33" t="s">
        <v>7</v>
      </c>
      <c r="W103" s="35">
        <v>0</v>
      </c>
      <c r="X103" s="35">
        <f>960+4647</f>
        <v>5607</v>
      </c>
      <c r="Y103" s="36">
        <f t="shared" si="2"/>
        <v>5607</v>
      </c>
      <c r="Z103" s="35">
        <f>929.34+4646.71</f>
        <v>5576.05</v>
      </c>
      <c r="AA103" s="36">
        <f t="shared" si="3"/>
        <v>-30.949999999999818</v>
      </c>
      <c r="AB103" s="29" t="s">
        <v>110</v>
      </c>
      <c r="AC103" s="29"/>
      <c r="AD103" s="29" t="s">
        <v>86</v>
      </c>
      <c r="AE103" s="2"/>
    </row>
    <row r="104" spans="1:46" ht="19.5" customHeight="1">
      <c r="A104" s="29">
        <v>104021</v>
      </c>
      <c r="B104" s="2">
        <v>2</v>
      </c>
      <c r="C104" s="2" t="s">
        <v>3</v>
      </c>
      <c r="D104" s="2">
        <v>1</v>
      </c>
      <c r="E104" s="2">
        <v>0</v>
      </c>
      <c r="F104" s="2">
        <v>1</v>
      </c>
      <c r="G104" s="2">
        <v>8</v>
      </c>
      <c r="H104" s="6" t="s">
        <v>8</v>
      </c>
      <c r="I104" s="6" t="s">
        <v>49</v>
      </c>
      <c r="J104" s="2">
        <v>0</v>
      </c>
      <c r="K104" s="2">
        <v>7</v>
      </c>
      <c r="L104" s="4"/>
      <c r="M104" s="2"/>
      <c r="N104" s="49" t="s">
        <v>83</v>
      </c>
      <c r="O104" s="3" t="s">
        <v>45</v>
      </c>
      <c r="P104" s="3"/>
      <c r="Q104" s="33"/>
      <c r="R104" s="33"/>
      <c r="S104" s="33"/>
      <c r="T104" s="33"/>
      <c r="U104" s="33"/>
      <c r="V104" s="34"/>
      <c r="W104" s="35"/>
      <c r="X104" s="35"/>
      <c r="Y104" s="36">
        <f t="shared" si="2"/>
        <v>0</v>
      </c>
      <c r="Z104" s="35"/>
      <c r="AA104" s="36">
        <f t="shared" si="3"/>
        <v>0</v>
      </c>
      <c r="AB104" s="29"/>
      <c r="AC104" s="29"/>
      <c r="AD104" s="29"/>
      <c r="AE104" s="2"/>
      <c r="AF104" s="25"/>
      <c r="AP104" s="26"/>
      <c r="AQ104" s="26"/>
      <c r="AR104" s="26"/>
      <c r="AS104" s="26"/>
      <c r="AT104" s="26"/>
    </row>
    <row r="105" spans="1:46" ht="25.5">
      <c r="A105" s="29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"/>
      <c r="M105" s="2"/>
      <c r="N105" s="49"/>
      <c r="O105" s="3" t="s">
        <v>42</v>
      </c>
      <c r="P105" s="3" t="s">
        <v>2</v>
      </c>
      <c r="Q105" s="33">
        <v>0</v>
      </c>
      <c r="R105" s="33">
        <v>0</v>
      </c>
      <c r="S105" s="33">
        <f>R105+Q105</f>
        <v>0</v>
      </c>
      <c r="T105" s="33">
        <v>0</v>
      </c>
      <c r="U105" s="33">
        <f>T105-S105</f>
        <v>0</v>
      </c>
      <c r="V105" s="34"/>
      <c r="W105" s="35"/>
      <c r="X105" s="35"/>
      <c r="Y105" s="36">
        <f t="shared" si="2"/>
        <v>0</v>
      </c>
      <c r="Z105" s="35"/>
      <c r="AA105" s="36">
        <f t="shared" si="3"/>
        <v>0</v>
      </c>
      <c r="AB105" s="29"/>
      <c r="AC105" s="29"/>
      <c r="AD105" s="29"/>
      <c r="AE105" s="2"/>
    </row>
    <row r="106" spans="1:46" ht="23.25" customHeight="1">
      <c r="A106" s="29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"/>
      <c r="M106" s="2"/>
      <c r="N106" s="49"/>
      <c r="O106" s="3" t="s">
        <v>43</v>
      </c>
      <c r="P106" s="3" t="s">
        <v>5</v>
      </c>
      <c r="Q106" s="33">
        <v>0</v>
      </c>
      <c r="R106" s="33">
        <v>0</v>
      </c>
      <c r="S106" s="33">
        <f>R106+Q106</f>
        <v>0</v>
      </c>
      <c r="T106" s="33">
        <v>0</v>
      </c>
      <c r="U106" s="33">
        <f>T106-S106</f>
        <v>0</v>
      </c>
      <c r="V106" s="34"/>
      <c r="W106" s="35"/>
      <c r="X106" s="35"/>
      <c r="Y106" s="36">
        <f t="shared" si="2"/>
        <v>0</v>
      </c>
      <c r="Z106" s="35"/>
      <c r="AA106" s="36">
        <f t="shared" si="3"/>
        <v>0</v>
      </c>
      <c r="AB106" s="29"/>
      <c r="AC106" s="29"/>
      <c r="AD106" s="29"/>
      <c r="AE106" s="2"/>
    </row>
    <row r="107" spans="1:46" ht="54" customHeight="1">
      <c r="A107" s="29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4"/>
      <c r="M107" s="2"/>
      <c r="N107" s="49"/>
      <c r="O107" s="3" t="s">
        <v>46</v>
      </c>
      <c r="P107" s="3"/>
      <c r="Q107" s="33" t="s">
        <v>7</v>
      </c>
      <c r="R107" s="33" t="s">
        <v>7</v>
      </c>
      <c r="S107" s="33" t="s">
        <v>7</v>
      </c>
      <c r="T107" s="33" t="s">
        <v>7</v>
      </c>
      <c r="U107" s="33" t="s">
        <v>7</v>
      </c>
      <c r="V107" s="33" t="s">
        <v>7</v>
      </c>
      <c r="W107" s="35">
        <v>0</v>
      </c>
      <c r="X107" s="35">
        <f>8616.7+1744.5</f>
        <v>10361.200000000001</v>
      </c>
      <c r="Y107" s="36">
        <f t="shared" si="2"/>
        <v>10361.200000000001</v>
      </c>
      <c r="Z107" s="35">
        <f>8616.65+1723.33</f>
        <v>10339.98</v>
      </c>
      <c r="AA107" s="36">
        <f t="shared" si="3"/>
        <v>-21.220000000001164</v>
      </c>
      <c r="AB107" s="29" t="s">
        <v>109</v>
      </c>
      <c r="AC107" s="29"/>
      <c r="AD107" s="29" t="s">
        <v>84</v>
      </c>
      <c r="AE107" s="2"/>
    </row>
    <row r="110" spans="1:46">
      <c r="W110" s="41"/>
      <c r="X110" s="41"/>
      <c r="Y110" s="41"/>
    </row>
    <row r="111" spans="1:46">
      <c r="W111" s="41"/>
      <c r="X111" s="41"/>
      <c r="Y111" s="41"/>
      <c r="Z111" s="41"/>
      <c r="AA111" s="41"/>
    </row>
    <row r="112" spans="1:46">
      <c r="X112" s="41"/>
      <c r="Y112" s="40"/>
      <c r="AA112" s="40"/>
    </row>
    <row r="113" spans="23:28">
      <c r="W113" s="41"/>
      <c r="X113" s="41"/>
      <c r="Y113" s="41"/>
      <c r="Z113" s="41"/>
      <c r="AA113" s="41"/>
    </row>
    <row r="114" spans="23:28">
      <c r="AA114" s="43"/>
    </row>
    <row r="115" spans="23:28">
      <c r="W115" s="41"/>
      <c r="X115" s="41"/>
      <c r="Y115" s="41"/>
      <c r="Z115" s="41"/>
      <c r="AA115" s="41"/>
    </row>
    <row r="116" spans="23:28">
      <c r="W116" s="41"/>
      <c r="X116" s="41"/>
      <c r="Y116" s="41"/>
      <c r="Z116" s="41"/>
      <c r="AA116" s="41"/>
    </row>
    <row r="117" spans="23:28">
      <c r="W117" s="41"/>
      <c r="X117" s="41"/>
      <c r="Y117" s="41"/>
      <c r="Z117" s="41"/>
      <c r="AA117" s="41"/>
      <c r="AB117" s="44"/>
    </row>
    <row r="118" spans="23:28">
      <c r="Y118" s="43"/>
      <c r="Z118" s="43"/>
    </row>
    <row r="119" spans="23:28">
      <c r="W119" s="41"/>
      <c r="X119" s="41"/>
      <c r="Y119" s="41"/>
      <c r="Z119" s="41"/>
    </row>
    <row r="120" spans="23:28">
      <c r="Z120" s="42"/>
    </row>
    <row r="121" spans="23:28">
      <c r="W121" s="41"/>
      <c r="X121" s="41"/>
      <c r="Y121" s="41"/>
      <c r="Z121" s="41"/>
    </row>
    <row r="122" spans="23:28">
      <c r="Z122" s="42"/>
    </row>
    <row r="123" spans="23:28">
      <c r="Z123" s="42"/>
    </row>
    <row r="124" spans="23:28">
      <c r="W124" s="41"/>
      <c r="X124" s="41"/>
      <c r="Y124" s="43"/>
      <c r="Z124" s="43"/>
    </row>
    <row r="125" spans="23:28">
      <c r="Z125" s="42"/>
    </row>
    <row r="126" spans="23:28">
      <c r="Z126" s="42"/>
    </row>
    <row r="127" spans="23:28">
      <c r="Z127" s="42"/>
    </row>
    <row r="128" spans="23:28">
      <c r="Z128" s="42"/>
    </row>
    <row r="129" spans="26:26">
      <c r="Z129" s="42"/>
    </row>
    <row r="130" spans="26:26">
      <c r="Z130" s="42"/>
    </row>
    <row r="131" spans="26:26">
      <c r="Z131" s="42"/>
    </row>
    <row r="132" spans="26:26">
      <c r="Z132" s="42"/>
    </row>
    <row r="133" spans="26:26">
      <c r="Z133" s="41"/>
    </row>
    <row r="134" spans="26:26">
      <c r="Z134" s="41"/>
    </row>
  </sheetData>
  <sheetProtection autoFilter="0" pivotTables="0"/>
  <mergeCells count="42">
    <mergeCell ref="N88:N91"/>
    <mergeCell ref="N92:N95"/>
    <mergeCell ref="N72:N75"/>
    <mergeCell ref="N76:N79"/>
    <mergeCell ref="N84:N87"/>
    <mergeCell ref="N52:N55"/>
    <mergeCell ref="N44:N47"/>
    <mergeCell ref="N48:N51"/>
    <mergeCell ref="N16:N19"/>
    <mergeCell ref="N20:N23"/>
    <mergeCell ref="N24:N27"/>
    <mergeCell ref="N28:N31"/>
    <mergeCell ref="N80:N83"/>
    <mergeCell ref="N96:N99"/>
    <mergeCell ref="N60:N63"/>
    <mergeCell ref="N64:N67"/>
    <mergeCell ref="D3:G3"/>
    <mergeCell ref="H3:I3"/>
    <mergeCell ref="J3:K3"/>
    <mergeCell ref="N4:N7"/>
    <mergeCell ref="N8:N11"/>
    <mergeCell ref="N12:N15"/>
    <mergeCell ref="Q1:V1"/>
    <mergeCell ref="AC1:AE1"/>
    <mergeCell ref="D2:G2"/>
    <mergeCell ref="H2:K2"/>
    <mergeCell ref="N100:N103"/>
    <mergeCell ref="N36:N39"/>
    <mergeCell ref="N40:N43"/>
    <mergeCell ref="N32:N35"/>
    <mergeCell ref="N56:N59"/>
    <mergeCell ref="N68:N71"/>
    <mergeCell ref="N104:N107"/>
    <mergeCell ref="W1:AB1"/>
    <mergeCell ref="A1:A2"/>
    <mergeCell ref="B1:B2"/>
    <mergeCell ref="D1:K1"/>
    <mergeCell ref="L1:L2"/>
    <mergeCell ref="M1:M2"/>
    <mergeCell ref="N1:N2"/>
    <mergeCell ref="O1:O2"/>
    <mergeCell ref="P1:P2"/>
  </mergeCells>
  <phoneticPr fontId="0" type="noConversion"/>
  <dataValidations count="13">
    <dataValidation type="custom" showInputMessage="1" showErrorMessage="1" sqref="L33:L35 L21:L31 L61:L63 L93:L95 L65:L67 L81:L83 L37:L39 L13:L19 L4:L11 L49:L51 L77:L79 L57:L59 L41:L43 L45:L47 L53:L55 L85:L87 L89:L91 L69:L71 L73:L75 L97:L99 L101:L103 L105:L107">
      <formula1>IF(P4="ù³Ý³Ï³Ï³Ý",AND(ISNUMBER(VALUE(SUBSTITUTE(L4,".",""))),INT(VALUE(SUBSTITUTE(L4,".","")))=VALUE(SUBSTITUTE(L4,".",""))),ISNUMBER(VALUE(SUBSTITUTE(SUBSTITUTE(L4,",",""),".",""))))</formula1>
    </dataValidation>
    <dataValidation type="custom" allowBlank="1" showInputMessage="1" showErrorMessage="1" sqref="V67 V63 V83 V7 V11 V15 V19 V39 V31 V35 V23 V27 V103 V47 V43 V51 V59 V55 V91 V87 V95 V75 V71 V79 V99 Q4:U107 V107">
      <formula1>IF(OR($P4="",ISBLANK($P4),$P4="ù³Ý³Ï³Ï³Ý", $P4="ß³Ñ³éáõÝ»ñÇ ù³Ý³ÏÁ", $P4="³ÏïÇíÇ Í³é³ÛáõÃÛ³Ý Ï³ÝË³ï»ëíáÕ Å³ÙÏ»ïÁ", $P4="³ÏïÇíÇ ï³ñÇùÁ"),ISNUMBER(Q4),TRUE)</formula1>
    </dataValidation>
    <dataValidation type="decimal" allowBlank="1" showInputMessage="1" showErrorMessage="1" sqref="W103:Y103 W104:W106 W4:W102 W107:Y107 Y104:Y106 Y4:Y102 Z4:AA107">
      <formula1>0</formula1>
      <formula2>9999999999</formula2>
    </dataValidation>
    <dataValidation type="decimal" allowBlank="1" showInputMessage="1" showErrorMessage="1" sqref="X104:X106 X120 X114:X118 X125:X65536 X108:X109 X122:X123 X2:X102">
      <formula1>-10000000000000000</formula1>
      <formula2>99999999999999</formula2>
    </dataValidation>
    <dataValidation type="list" allowBlank="1" showInputMessage="1" showErrorMessage="1" errorTitle="Numer error" error="Please input number betwen 1-39" sqref="H81:H83 H105:H107 H101:H103 H97:H99 H69:H71 H89:H91 H85:H87 H53:H55 H41:H43 H45:H51 H93:H95 H4:H35 H37:H39 H61:H63 H65:H67 H57:H59 H73:H75 H77:H79">
      <formula1>$AQ$84:$AQ$87</formula1>
    </dataValidation>
    <dataValidation type="list" allowBlank="1" showInputMessage="1" showErrorMessage="1" errorTitle="Numer error" error="Please input number betwen 1-39" sqref="I81:I83 I105:I107 I101:I103 I97:I99 I69:I71 I89:I91 I85:I87 I53:I55 I41:I43 I45:I51 I4:I7 I9:I35 I37:I39 I61:I63 I93:I95 I65:I67 I57:I59 I73:I75 I77:I79">
      <formula1>$AR$84:$AR$87</formula1>
    </dataValidation>
    <dataValidation type="custom" allowBlank="1" showInputMessage="1" showErrorMessage="1" sqref="L68 L104 L100 L84 L80 L64 L96 L88 L92 L56 L48 L44 L52 L60 L40 L36 L12 L32 L20 L72 L76">
      <formula1>ISNUMBER(VALUE(SUBSTITUTE(SUBSTITUTE(L12,",",""),".","")))</formula1>
    </dataValidation>
    <dataValidation type="list" allowBlank="1" showInputMessage="1" showErrorMessage="1" errorTitle="Numer error" error="Please input number betwen 1-39" sqref="H64 H68 H60 H72 H76">
      <formula1>$AR$24:$AR$27</formula1>
    </dataValidation>
    <dataValidation type="list" allowBlank="1" showInputMessage="1" showErrorMessage="1" sqref="M4:M107">
      <formula1>$AS$84:$AS$87</formula1>
    </dataValidation>
    <dataValidation type="list" allowBlank="1" showInputMessage="1" showErrorMessage="1" sqref="B4:B107">
      <formula1>$AO$84:$AO$87</formula1>
    </dataValidation>
    <dataValidation type="list" allowBlank="1" showInputMessage="1" showErrorMessage="1" sqref="C4:C107">
      <formula1>$AP$84:$AP$87</formula1>
    </dataValidation>
    <dataValidation type="whole" allowBlank="1" showInputMessage="1" showErrorMessage="1" error="Please input data between 0-9" sqref="D4:G107 J4:K107">
      <formula1>0</formula1>
      <formula2>9</formula2>
    </dataValidation>
    <dataValidation type="list" allowBlank="1" showInputMessage="1" showErrorMessage="1" sqref="P4:P107">
      <formula1>$AT$84:$AT$87</formula1>
    </dataValidation>
  </dataValidations>
  <pageMargins left="0" right="0" top="0.17" bottom="0.42" header="0.19" footer="0.19"/>
  <pageSetup paperSize="9" scale="65" firstPageNumber="2354" fitToHeight="3" orientation="landscape" useFirstPageNumber="1" verticalDpi="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colBreaks count="2" manualBreakCount="2">
    <brk id="22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Report_YEAR_2015</vt:lpstr>
      <vt:lpstr>Report_YEAR_2015!Print_Area</vt:lpstr>
      <vt:lpstr>Report_YEAR_2015!Print_Titles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2016-04-19T11:04:06Z</cp:lastPrinted>
  <dcterms:created xsi:type="dcterms:W3CDTF">2007-06-08T11:55:52Z</dcterms:created>
  <dcterms:modified xsi:type="dcterms:W3CDTF">2016-06-23T06:57:48Z</dcterms:modified>
</cp:coreProperties>
</file>