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225" windowWidth="14805" windowHeight="7890" activeTab="3"/>
  </bookViews>
  <sheets>
    <sheet name="3.External Debt Service" sheetId="12" r:id="rId1"/>
    <sheet name="4.Tesutyun+" sheetId="4" r:id="rId2"/>
    <sheet name="5.Disbursements Report+" sheetId="13" r:id="rId3"/>
    <sheet name="6.Public Debt+" sheetId="14" r:id="rId4"/>
    <sheet name="7.Evrobond " sheetId="15" r:id="rId5"/>
  </sheets>
  <externalReferences>
    <externalReference r:id="rId6"/>
    <externalReference r:id="rId7"/>
  </externalReferences>
  <definedNames>
    <definedName name="_xlnm.Print_Area" localSheetId="2">'5.Disbursements Report+'!$A$1:$D$104</definedName>
    <definedName name="_xlnm.Print_Titles" localSheetId="0">'3.External Debt Service'!$4:$5</definedName>
    <definedName name="_xlnm.Print_Titles" localSheetId="2">'5.Disbursements Report+'!$4:$4</definedName>
    <definedName name="vlom">[1]VTB!#REF!</definedName>
  </definedNames>
  <calcPr calcId="145621" fullCalcOnLoad="1"/>
</workbook>
</file>

<file path=xl/calcChain.xml><?xml version="1.0" encoding="utf-8"?>
<calcChain xmlns="http://schemas.openxmlformats.org/spreadsheetml/2006/main">
  <c r="B7" i="15" l="1"/>
  <c r="B8" i="15" s="1"/>
  <c r="B14" i="15"/>
  <c r="B18" i="15"/>
  <c r="D44" i="15"/>
  <c r="D47" i="13"/>
  <c r="C47" i="13"/>
  <c r="F34" i="12"/>
  <c r="D34" i="12"/>
  <c r="D101" i="13"/>
  <c r="D103" i="13" s="1"/>
  <c r="C101" i="13"/>
  <c r="D98" i="13"/>
  <c r="C98" i="13"/>
  <c r="D97" i="13"/>
  <c r="C97" i="13"/>
  <c r="D96" i="13"/>
  <c r="C96" i="13"/>
  <c r="D95" i="13"/>
  <c r="C95" i="13"/>
  <c r="C93" i="13" s="1"/>
  <c r="D94" i="13"/>
  <c r="C94" i="13"/>
  <c r="D84" i="13"/>
  <c r="C84" i="13"/>
  <c r="D77" i="13"/>
  <c r="C77" i="13"/>
  <c r="D75" i="13"/>
  <c r="C75" i="13"/>
  <c r="C73" i="13" s="1"/>
  <c r="D71" i="13"/>
  <c r="C71" i="13"/>
  <c r="D69" i="13"/>
  <c r="C69" i="13"/>
  <c r="D67" i="13"/>
  <c r="C67" i="13"/>
  <c r="D65" i="13"/>
  <c r="D60" i="13" s="1"/>
  <c r="C65" i="13"/>
  <c r="C60" i="13" s="1"/>
  <c r="D62" i="13"/>
  <c r="C62" i="13"/>
  <c r="D58" i="13"/>
  <c r="C58" i="13"/>
  <c r="D45" i="13"/>
  <c r="C45" i="13"/>
  <c r="D42" i="13"/>
  <c r="C42" i="13"/>
  <c r="D38" i="13"/>
  <c r="C38" i="13"/>
  <c r="D33" i="13"/>
  <c r="C33" i="13"/>
  <c r="D24" i="13"/>
  <c r="C24" i="13"/>
  <c r="D21" i="13"/>
  <c r="D7" i="13"/>
  <c r="D5" i="13" s="1"/>
  <c r="C21" i="13"/>
  <c r="C7" i="13" s="1"/>
  <c r="C5" i="13" s="1"/>
  <c r="D73" i="13"/>
  <c r="D93" i="13"/>
  <c r="F185" i="12"/>
  <c r="E185" i="12"/>
  <c r="D185" i="12"/>
  <c r="C185" i="12"/>
  <c r="F183" i="12"/>
  <c r="E183" i="12"/>
  <c r="D183" i="12"/>
  <c r="D177" i="12" s="1"/>
  <c r="C183" i="12"/>
  <c r="B182" i="12"/>
  <c r="F179" i="12"/>
  <c r="E179" i="12"/>
  <c r="D179" i="12"/>
  <c r="C179" i="12"/>
  <c r="F175" i="12"/>
  <c r="E175" i="12"/>
  <c r="D175" i="12"/>
  <c r="C175" i="12"/>
  <c r="F173" i="12"/>
  <c r="E173" i="12"/>
  <c r="D173" i="12"/>
  <c r="C173" i="12"/>
  <c r="F170" i="12"/>
  <c r="E170" i="12"/>
  <c r="D170" i="12"/>
  <c r="C170" i="12"/>
  <c r="D154" i="12"/>
  <c r="C154" i="12"/>
  <c r="C145" i="12" s="1"/>
  <c r="F154" i="12"/>
  <c r="E154" i="12"/>
  <c r="E150" i="12"/>
  <c r="D150" i="12"/>
  <c r="D145" i="12" s="1"/>
  <c r="B152" i="12"/>
  <c r="F150" i="12"/>
  <c r="C150" i="12"/>
  <c r="F147" i="12"/>
  <c r="F145" i="12" s="1"/>
  <c r="E147" i="12"/>
  <c r="D147" i="12"/>
  <c r="C147" i="12"/>
  <c r="F143" i="12"/>
  <c r="E143" i="12"/>
  <c r="D143" i="12"/>
  <c r="C143" i="12"/>
  <c r="F141" i="12"/>
  <c r="E141" i="12"/>
  <c r="D141" i="12"/>
  <c r="C141" i="12"/>
  <c r="F139" i="12"/>
  <c r="E139" i="12"/>
  <c r="D139" i="12"/>
  <c r="C139" i="12"/>
  <c r="F132" i="12"/>
  <c r="E132" i="12"/>
  <c r="D132" i="12"/>
  <c r="C132" i="12"/>
  <c r="D125" i="12"/>
  <c r="F125" i="12"/>
  <c r="E125" i="12"/>
  <c r="C125" i="12"/>
  <c r="F118" i="12"/>
  <c r="E118" i="12"/>
  <c r="B124" i="12"/>
  <c r="D118" i="12"/>
  <c r="C118" i="12"/>
  <c r="F104" i="12"/>
  <c r="E104" i="12"/>
  <c r="D104" i="12"/>
  <c r="C104" i="12"/>
  <c r="F99" i="12"/>
  <c r="E99" i="12"/>
  <c r="D99" i="12"/>
  <c r="C99" i="12"/>
  <c r="D33" i="12"/>
  <c r="C33" i="12"/>
  <c r="F33" i="12"/>
  <c r="F6" i="12" s="1"/>
  <c r="E33" i="12"/>
  <c r="E6" i="12" s="1"/>
  <c r="F8" i="12"/>
  <c r="E8" i="12"/>
  <c r="D8" i="12"/>
  <c r="C8" i="12"/>
  <c r="C6" i="12" s="1"/>
  <c r="C177" i="12"/>
  <c r="C187" i="12" s="1"/>
  <c r="C193" i="12" s="1"/>
  <c r="F177" i="12"/>
  <c r="E177" i="12"/>
  <c r="E145" i="12"/>
  <c r="D6" i="12"/>
  <c r="D187" i="12" l="1"/>
  <c r="D193" i="12" s="1"/>
  <c r="D80" i="13"/>
  <c r="E187" i="12"/>
  <c r="E193" i="12" s="1"/>
  <c r="F187" i="12"/>
  <c r="F193" i="12" s="1"/>
  <c r="C80" i="13"/>
  <c r="C103" i="13"/>
</calcChain>
</file>

<file path=xl/sharedStrings.xml><?xml version="1.0" encoding="utf-8"?>
<sst xmlns="http://schemas.openxmlformats.org/spreadsheetml/2006/main" count="591" uniqueCount="421">
  <si>
    <t>ՏԵՂԵԿԱՆՔ</t>
  </si>
  <si>
    <t>հազ. դրամ</t>
  </si>
  <si>
    <t>N</t>
  </si>
  <si>
    <t>Տ Ե Ղ Ե Կ Ա Ն Ք</t>
  </si>
  <si>
    <t>No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</si>
  <si>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</si>
  <si>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</si>
  <si>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</si>
  <si>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</si>
  <si>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</si>
  <si>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</si>
  <si>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կազմակերպությունների գծով</t>
  </si>
  <si>
    <t xml:space="preserve">                                    </t>
  </si>
  <si>
    <t>այդ թվում</t>
  </si>
  <si>
    <t>I</t>
  </si>
  <si>
    <t>Վերակառուցման և Զարգացման Միջազգային Բանկ (IBRD)</t>
  </si>
  <si>
    <t>Էլեկտրոնային հանրության և մրցունակության բարելավման ծրագիր</t>
  </si>
  <si>
    <t>Զարգացման քաղաքականության գործողությունների III վարկ</t>
  </si>
  <si>
    <t>Կրթության բարելավման ծրագիր</t>
  </si>
  <si>
    <t>Առևտրի խթանման և որակի ենթակառուցվածքների ծրագիր</t>
  </si>
  <si>
    <t>Համայնքային ջրամատակարարման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</si>
  <si>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</si>
  <si>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</si>
  <si>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Ոռոգման համակարգի վերականգնման հրատապ ծրագիր</t>
  </si>
  <si>
    <t>Ոռոգման համակարգի վերականգնման հրատապ ծրագրի լրացուցիչ ֆինանսավորում</t>
  </si>
  <si>
    <t>Սոցիալական ներդրումների III հիմնադրամ (երկրորդ լրացուցիչ ֆինանսավորում)</t>
  </si>
  <si>
    <t>Համայնքների գյուղատնտնտեսական ռեսուրսների կառավարման և մրցունակության II ծրագիր</t>
  </si>
  <si>
    <t>Կենսական նշանակության ճանապարհների բարելավման  ծրագրի լրացուցիչ ֆինանսավորում</t>
  </si>
  <si>
    <t>Կենսական նշանակության ճանապարհների բարելավման  ծրագրի երկրորդ լրացուցիչ ֆինանսավորում</t>
  </si>
  <si>
    <t>Պետական կառավարման համակարգի արդիականացման II ծրագիր</t>
  </si>
  <si>
    <t>Սոցիալական ապահովության կառավարման ծրագրի լրացուցիչ ֆինանսավորում</t>
  </si>
  <si>
    <t>Էլեկտրաէներգիայի մատակարարման հուսալիության ծրագրի լրացուցիչ ֆինանսավորում</t>
  </si>
  <si>
    <t>Էլեկտրամատակարարման հուսալիության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</si>
  <si>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</si>
  <si>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</si>
  <si>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գործողությունների I վարկ</t>
  </si>
  <si>
    <t xml:space="preserve">Զարգացման քաղաքականության II վարկ </t>
  </si>
  <si>
    <t>Սոցիալական ներդրումների և տեղական զարգացման ծրագիր</t>
  </si>
  <si>
    <t>Էլեկտրահաղորդման ցանցի բարելավման ծրագիր</t>
  </si>
  <si>
    <t xml:space="preserve">Զարգացման քաղաքականության III վարկ </t>
  </si>
  <si>
    <t>II</t>
  </si>
  <si>
    <t>Զարգացման Միջազգային Ընկերակցություն (IDA)</t>
  </si>
  <si>
    <t>Կառուցվածքային բարեփոխումների II վարկ</t>
  </si>
  <si>
    <t>Ձեռնարկությունների զարգացման ծրագիր</t>
  </si>
  <si>
    <t>Էներգահամակարգի պահպանման ծրագիր</t>
  </si>
  <si>
    <t>Ոռոգման համակարգի զարգացման ծրագիր լրացուցիչ ֆինանսավորում</t>
  </si>
  <si>
    <t>Կենսական նշանակության ճանապարհների բարելավման ծրագիր</t>
  </si>
  <si>
    <t>Հարկային վարչարարության արդիականացման ծրագիր</t>
  </si>
  <si>
    <t>Համայնքային ջրամատակարարման և ջրահեռացման ծրագիր</t>
  </si>
  <si>
    <t xml:space="preserve">Համայնքային ջրամատակարարման և ջրահեռացման ծրագրի լրացուցիչ ֆինանսավորում </t>
  </si>
  <si>
    <t>Օտարերկրյա ներդրումների և արտահանման խթանման ծրագիր</t>
  </si>
  <si>
    <t>Անշարժ գույքի գրանցման ծրագիր</t>
  </si>
  <si>
    <t>Ձեռնարկությունների ինկուբատորի ծրագիր</t>
  </si>
  <si>
    <t>Համայնքների գյուղատնտեսական ռեսուրսների կառավարման և մրցունակության II ծրագիր</t>
  </si>
  <si>
    <t>Աղետի գոտու վերականգնման ծրագիր</t>
  </si>
  <si>
    <t>Վերականգնողական վարկ</t>
  </si>
  <si>
    <t>Կառուցվածքային բարեփոխումների  III վարկ</t>
  </si>
  <si>
    <t xml:space="preserve">Ոռոգման համակարգի վերականգնման ծրագիր </t>
  </si>
  <si>
    <t xml:space="preserve">Մայրուղիների վերականգնման I ծրագիր </t>
  </si>
  <si>
    <t xml:space="preserve">Մայրուղիների վերականգնման II ծրագիր </t>
  </si>
  <si>
    <t xml:space="preserve">Սոցիալական ներդրումների հիմնադրամ </t>
  </si>
  <si>
    <t>Կառուցվածքային բարեփոխումների I վարկ</t>
  </si>
  <si>
    <t>Կառուցվածքային բարեփոխումների տեխնիկական օգնության I վարկ</t>
  </si>
  <si>
    <t>Սոցիալական ներդրումների III հիմնադրամի երրորդ լրացուցիչ ֆինանսավորում</t>
  </si>
  <si>
    <t xml:space="preserve">Առողջապահական համակարգի արդիականացման ծրագիր </t>
  </si>
  <si>
    <t xml:space="preserve">Սոցիալական ներդրումների III հիմնադրամ </t>
  </si>
  <si>
    <t>Աղքատության կրճատման աջակցության III ծրագիր</t>
  </si>
  <si>
    <t>Սոցիալական ներդրումների III հիմնադրամ (լրացուցիչ ֆինանսավորում)</t>
  </si>
  <si>
    <t>Դատաիրավական բարեփոխումների II ծրագիր</t>
  </si>
  <si>
    <t>Առողջապահական համակարգի արդիականացման II ծրագիր</t>
  </si>
  <si>
    <t>Զարգացման քաղաքականության գործողությունների վարկ</t>
  </si>
  <si>
    <t>Կառուցվածքային բարեփոխումների V վարկ</t>
  </si>
  <si>
    <t>Բնական պաշարների կառավարման և չքավորության նվազեցման ծրագիր</t>
  </si>
  <si>
    <t>Աղքատության կրճատման աջակցման I վարկ</t>
  </si>
  <si>
    <t>Աղքատության կրճատման աջակցման II վարկ</t>
  </si>
  <si>
    <t>Պատվարների անվտանգության II ծրագիր</t>
  </si>
  <si>
    <t>Սոցիալական ապահովության կառավարման ծրագիր</t>
  </si>
  <si>
    <t>Պետական կառավարման համակարգի արդիականացման ծրագիր</t>
  </si>
  <si>
    <t>Երևանի ջրամատակարարման և ջրահեռացման ծրագիր</t>
  </si>
  <si>
    <t>Քաղաքային ջեռուցման ծրագիր</t>
  </si>
  <si>
    <t>Վերականգնվող էներգետիկայի ծրագիր</t>
  </si>
  <si>
    <t>Աղքատության կրճատման աջակցության IV ծրագիր</t>
  </si>
  <si>
    <t>Կրթության որակի և համապատասխանության II ծրագիր</t>
  </si>
  <si>
    <t>Համայնքների գյուղատնտեսական ռեսուրսների կառավարման և մրցունակության ծրագիր</t>
  </si>
  <si>
    <t>Հիվանդությունների կանխարգելման և վերահսկման ծրագիր</t>
  </si>
  <si>
    <t xml:space="preserve">Ոռոգման համակարգի զարգացման ծրագիր </t>
  </si>
  <si>
    <t>Դատաիրավական բարեփոխումների ծրագիր</t>
  </si>
  <si>
    <t>Տրանսպորտի ծրագիր</t>
  </si>
  <si>
    <t>Սոցիալական ներդրումների II հիմնադրամ</t>
  </si>
  <si>
    <t>Պատվարների անվտանգության ծրագիր</t>
  </si>
  <si>
    <t>Էլեկտրաէներգիայի հաղորդման և բաշխման համակարգերի ծրագիր</t>
  </si>
  <si>
    <t>Կրթության ֆինանսավորման և կառավարման բարեփոխումների ծրագիր</t>
  </si>
  <si>
    <t>Գյուղատնտեսության բարեփոխումների աջակցման I ծրագիր</t>
  </si>
  <si>
    <t>Գյուղատնտեսական բարեփոխումների աջակցության  II ծրագիր</t>
  </si>
  <si>
    <t>Կառուցվածքային բարեփոխումների  IV վարկ</t>
  </si>
  <si>
    <t>Համայնքային զարգացման ծրագիր</t>
  </si>
  <si>
    <t>Կրթության որակի և համապատասխանության ծրագիր</t>
  </si>
  <si>
    <t>Գյուղական ձեռնարկությունների և փոքրածավալ առևտրային գյուղատնտեսության զարգացման ծրագիր</t>
  </si>
  <si>
    <t>Գյուղական ձեռնարկությունների և փոքրածավալ առևտրային գյուղատնտեսության զարգացման ծրագրի լրացուցիչ ֆինանսավորում</t>
  </si>
  <si>
    <t>Թռչնագրիպին հակազդելու ծրագիր</t>
  </si>
  <si>
    <t xml:space="preserve">Կառուցվածքային բարեփոխումների տեխնիկական աջակցության II վարկ  </t>
  </si>
  <si>
    <t>Առողջապահության ֆինանսավորման և առողջության առաջնային պահպանման ծրագիր</t>
  </si>
  <si>
    <t>Սոցիալական պաշտպանության աջակցության II ծրագիր</t>
  </si>
  <si>
    <t>III</t>
  </si>
  <si>
    <t>ՕՊԵԿ-ի Միջազգային Զարգացման Հիմնադրամ (OFID)</t>
  </si>
  <si>
    <t>Շուկայական հնարավորություններ ֆերմերներին</t>
  </si>
  <si>
    <t>Արտադրական ենթակառուցվածքների վերականգնման վարկ</t>
  </si>
  <si>
    <t>Գյուղական տարածքների տնտեսական զարգացման ծրագիր</t>
  </si>
  <si>
    <t>Գյուղական կարողությունների ստեղծում</t>
  </si>
  <si>
    <t>IV</t>
  </si>
  <si>
    <t>Ասիական Զարգացման Բանկ (ADB)</t>
  </si>
  <si>
    <t>Ջրամատակարարման և ջրահեռացման սեկտորի ծրագիր</t>
  </si>
  <si>
    <t>Ջրամատակարարման և ջրահեռացման հատվածի ծրագրի լրացուցիչ ֆինանսավորում*</t>
  </si>
  <si>
    <t>Գյուղական ճանապարհահատվածի ծրագիր</t>
  </si>
  <si>
    <t>Գյուղական ճանապարհահատվածի ծրագրի լրացուցիչ ֆինանսավորում</t>
  </si>
  <si>
    <t>Կանանց ձեռներեցության աջակցման սեկտորի զարգացման ծրագիր</t>
  </si>
  <si>
    <t>Ճգնաժամին հակազդելու աջակցության ծրագիր I</t>
  </si>
  <si>
    <t>Ճգնաժամին հակազդելու աջակցության ծրագիր II</t>
  </si>
  <si>
    <t>Հյուսիս-հարավ ճանապարհային միջանցքի ներդրրումային ծրագիր - ծրագիր I</t>
  </si>
  <si>
    <t>Հյուսիս-հարավ տրանսպորտային միջանցք, II մասնաբաժին</t>
  </si>
  <si>
    <t>Հյուսիս-հարավ տրանսպորտային միջանցք, III մասնաբաժին</t>
  </si>
  <si>
    <t xml:space="preserve">Ենթակառուցվածքների կայունության աջակցման ծրագիր </t>
  </si>
  <si>
    <t>Էլեկտրահաղորդման ցանցի վերակառուցման ծրագիր</t>
  </si>
  <si>
    <t>V</t>
  </si>
  <si>
    <t>Գյուղատնտեսության Զարգացման Միջազգային Հիմնադրամ (IFAD)</t>
  </si>
  <si>
    <t>Ոռոգման համակարգի վերականգնման ծրագիր</t>
  </si>
  <si>
    <t>Գյուղատնտեսական ծառայությունների ծրագիր</t>
  </si>
  <si>
    <t>VI</t>
  </si>
  <si>
    <t>Եվրոպական Ներդրումային Բանկ (EIB)</t>
  </si>
  <si>
    <t>Երևանի ջրամատակարարման բարելավման ծրագիր</t>
  </si>
  <si>
    <t>Ջրային հատվածի համայնքային ենթակառուցվածքների ծրագիր</t>
  </si>
  <si>
    <t>Երևանի մետրոպոլիտենի վերակառուցման ծրագիր 1</t>
  </si>
  <si>
    <t>Երևանի մետրոպոլիտենի վերակառուցման ծրագիր II</t>
  </si>
  <si>
    <t>Հայաստանի փոքր համայնքների ջրային ծրագիր</t>
  </si>
  <si>
    <t>Հյուսիսային սահմանակետերի արդիականացման ծրագիր</t>
  </si>
  <si>
    <t>VII</t>
  </si>
  <si>
    <t>Վերակառուցման և Զարգացման եվրոպական Բանկ (EBRD)</t>
  </si>
  <si>
    <t>Սևանա լճի բնապահպանական ծրագիր</t>
  </si>
  <si>
    <t>Երևանի մետրոպոլիտենի վերականգնման ծրագիր</t>
  </si>
  <si>
    <t xml:space="preserve">Երևանի մետրոպոլիտենի վերականգնման II ծրագիր </t>
  </si>
  <si>
    <t>Հյուսիսային սահմանակետերի  արդիականացման ծրագիր</t>
  </si>
  <si>
    <t>Երևանի ջրամատակարարման բարելավման  ծրագիր</t>
  </si>
  <si>
    <t>VIII</t>
  </si>
  <si>
    <t>Արժույթի Միջազգային Հիմնադրամ (IMF)</t>
  </si>
  <si>
    <t>Stand-by Arrangement</t>
  </si>
  <si>
    <t>IX</t>
  </si>
  <si>
    <t>Եվրամիություն</t>
  </si>
  <si>
    <t>Մակրոֆինանսական աջակցություն</t>
  </si>
  <si>
    <t>X</t>
  </si>
  <si>
    <t>Եվրասիական Զարգացման Բանկ (Կայունացման և Զարգացման Եվրասիական Հիմնադրամի կառավարիչ) (EDB (EFSD))</t>
  </si>
  <si>
    <t>Հյուսիս-հարավ ավտոճանապարհային միջանցք (ծրագիր IV)</t>
  </si>
  <si>
    <t>Օտարերկրյա պետությունների գծով</t>
  </si>
  <si>
    <t>Ճապոնիա (JICA)</t>
  </si>
  <si>
    <t>Երևանի համակցված շոգեգազային ցիկլով էներգաբլոկի ծրագիր</t>
  </si>
  <si>
    <t>ԱՄՆ</t>
  </si>
  <si>
    <t>Ցորենի առաքում - 15 մլն ԱՄՆ դոլար (1995թ.)</t>
  </si>
  <si>
    <t>Ցորենի առաքում - 15 մլն ԱՄՆ դոլար (1997թ.)</t>
  </si>
  <si>
    <t>Գերմանիա</t>
  </si>
  <si>
    <t>Կովկասյան էլեկտրահաղորդման ցանց I ծրագրի 1-ին փուլ (75 մլն եվրո)</t>
  </si>
  <si>
    <t>Սևան-Հրազդան կասկադի ծրագիր (25 մլն DEM)</t>
  </si>
  <si>
    <t>Սևան-Հրազդան կասկադի ծրագիր (10 մլն DEM)</t>
  </si>
  <si>
    <t>Բարձր լարման ցանցերի համակարգի վերանորոգման ծրագիր (27.5 մլն DEM)</t>
  </si>
  <si>
    <t>Բարձր լարման ցանցերի համակարգի վերանորոգման ծրագիր (4.7 մլն EUR)</t>
  </si>
  <si>
    <t>Ջրային սեկտորի զարգացման ծրագիր (Համայնքային ենթակառուցվածքի I ծրագրի 1 փուլ - Արմավիր)</t>
  </si>
  <si>
    <t>Ջրային սեկտորի զարգացման ծրագիր (Համայնքային ենթակառուցվածքի I ծրագրի 2 փուլ - Արմավիր)</t>
  </si>
  <si>
    <t>Լոռու և Շիրակի ջրային սեկտորի զարգացման ծրագիր փուլ I</t>
  </si>
  <si>
    <t>Ավանդների հատուցումը երաշխավորող հիմնադրամ</t>
  </si>
  <si>
    <t xml:space="preserve">Գյումրի II ենթակայանի վերականգնման ծրագիր </t>
  </si>
  <si>
    <t>Ջրային սեկտորի զարգացման ծրագիր (Համայնքային ենթակառուցվածք-Լոռի-Շիրակ II)</t>
  </si>
  <si>
    <t>Հիդրոէլեկտրակայանների Որոտան կասկադի վերականգնման I ծրագրիր</t>
  </si>
  <si>
    <t>Հիդրոէլեկտրակայանների Որոտան կասկադի վերականգնման II ծրագիր</t>
  </si>
  <si>
    <t>Ջրային սեկտորի զարգացման ծրագիր (Համայնքային ենթակառուցվածքի II ծրագրի 3 փուլ – Լոռի - Շիրակ - Արմավիր)</t>
  </si>
  <si>
    <t>Ախուրյան գետի ջրային ռեսուրսների ինտեգրված կառավարման ծրագիր</t>
  </si>
  <si>
    <t>Ֆրանսիա</t>
  </si>
  <si>
    <t>ԱԷԿ-ի վառելիքի չոր պահպանման ծրագիր</t>
  </si>
  <si>
    <t>Աբու Դաբի Զարգացման Հիմնադրամ</t>
  </si>
  <si>
    <t>Արփա-Սևան թունելի հիմնանորոգման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</si>
  <si>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</si>
  <si>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</si>
  <si>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բանկերի գծով</t>
  </si>
  <si>
    <t>Erste Bank (Austria)</t>
  </si>
  <si>
    <t>Գաբրիել Սունդուկյանի անվան ազգային թատրոնի վերանորոգման ծրագիր</t>
  </si>
  <si>
    <t>Արամ Խաչատրյան ֆիլհարմոնիկ համերգասրահի վերանորոգման ծրագիր (Կանխավճարային վարկային ծրագիր 0.3 մլն Եվրո)</t>
  </si>
  <si>
    <t>Ռայֆազն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</si>
  <si>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</si>
  <si>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KBC բանկ (Բելգիա)</t>
  </si>
  <si>
    <t>Ցիկլոտրոնի ծրագիր</t>
  </si>
  <si>
    <t>Ընդամենը</t>
  </si>
  <si>
    <t>Արժեթղթերի շուկայի տեսություն</t>
  </si>
  <si>
    <t xml:space="preserve"> շրջանառության մեջ գտնվող ՊԿՊ-երի վերաբերյալ տվյալները ըստ թողարկման ժամկետայնության, մլն. դրամ </t>
  </si>
  <si>
    <t>1-10 շաբաթ</t>
  </si>
  <si>
    <t>11-20 շաբաթ</t>
  </si>
  <si>
    <t>21-30 շաբաթ</t>
  </si>
  <si>
    <t>31-40 շաբաթ</t>
  </si>
  <si>
    <t>41-52 շաբաթ</t>
  </si>
  <si>
    <t>ընդամենը</t>
  </si>
  <si>
    <t>Անվ. արժեքը</t>
  </si>
  <si>
    <t>Գնման գինը</t>
  </si>
  <si>
    <t>Սպասարկում</t>
  </si>
  <si>
    <t>Եկամտ.</t>
  </si>
  <si>
    <t>Կշիռը</t>
  </si>
  <si>
    <t xml:space="preserve"> շրջանառության մեջ գտնվող ՊԿՊ-երի վերաբերյալ տվյալները ըստ մարմանը մնացած օրերի, մլն. դրամ </t>
  </si>
  <si>
    <t xml:space="preserve"> 1-70 օր </t>
  </si>
  <si>
    <t xml:space="preserve"> 71-140 օր </t>
  </si>
  <si>
    <t xml:space="preserve"> 141-210 օր </t>
  </si>
  <si>
    <t xml:space="preserve"> 211-280 օր </t>
  </si>
  <si>
    <t xml:space="preserve"> 281-365 օր </t>
  </si>
  <si>
    <t xml:space="preserve"> դրությամբ ՊԿՊ-երի գծով կատարված գործառնությունները, մլն. դրամ </t>
  </si>
  <si>
    <t xml:space="preserve">  Մարում  </t>
  </si>
  <si>
    <t xml:space="preserve"> ընդամենը </t>
  </si>
  <si>
    <t>Տեղաբաշխ.</t>
  </si>
  <si>
    <t xml:space="preserve"> մուտք </t>
  </si>
  <si>
    <t xml:space="preserve"> զուտ մուտք </t>
  </si>
  <si>
    <t>Դեֆ. ֆին.</t>
  </si>
  <si>
    <t xml:space="preserve"> շրջանառության մեջ գտնվող ՄԺՊ-երի և ԵՊ-ների վերաբերյալ տվյալները ըստ թողարկման ժամկետայնության, մլն. դրամ </t>
  </si>
  <si>
    <t xml:space="preserve"> 1-2 տարի </t>
  </si>
  <si>
    <t xml:space="preserve">  2-3 տարի  </t>
  </si>
  <si>
    <t xml:space="preserve"> 3-4 տարի </t>
  </si>
  <si>
    <t xml:space="preserve"> 4-5 տարի </t>
  </si>
  <si>
    <t xml:space="preserve"> 6 և ավելի տարի </t>
  </si>
  <si>
    <t xml:space="preserve"> շրջանառության մեջ գտնվող ՄԺՊ-երի և ԵՊ-ների  վերաբերյալ տվյալները ըստ մարմանը մնացած օրերի, մլն. դրամ </t>
  </si>
  <si>
    <t xml:space="preserve"> մինչև 1 տարի </t>
  </si>
  <si>
    <t xml:space="preserve">2-3 տարի </t>
  </si>
  <si>
    <t xml:space="preserve">3-4 տարի </t>
  </si>
  <si>
    <t xml:space="preserve">4-5 տարի </t>
  </si>
  <si>
    <t xml:space="preserve"> 5 և ավելի տարի </t>
  </si>
  <si>
    <t xml:space="preserve"> դրությամբ ՄԺՊ-երի և ԵՊ-ների գծով կատարված գործառնությունները, մլն. դրամ </t>
  </si>
  <si>
    <t xml:space="preserve"> Մարում </t>
  </si>
  <si>
    <t xml:space="preserve"> շրջանառության մեջ գտնվող ԽՊ-ների վերաբերյալ տվյալները ըստ թողարկման ժամկետայնության, մլն. դրամ </t>
  </si>
  <si>
    <t xml:space="preserve"> շրջանառության մեջ գտնվող ԽՊ-ների  վերաբերյալ տվյալները ըստ մարմանը մնացած օրերի, մլն. դրամ </t>
  </si>
  <si>
    <t xml:space="preserve"> դրությամբ ԽՊ-ների գծով կատարված գործառնությունները, մլն. դրամ </t>
  </si>
  <si>
    <t>Մինչև մարման օր ՊԿՊ-երի միջին կշռված ժամկետը (օր)</t>
  </si>
  <si>
    <t>Մինչև մարման օր ՄԺՊ-երի միջին կշռված ժամկետը (օր)</t>
  </si>
  <si>
    <t>մլն. դրամ</t>
  </si>
  <si>
    <t>Մինչև մարման օր ԵԺԱՊ-երի միջին կշռված ժամկետը (օր)</t>
  </si>
  <si>
    <t xml:space="preserve"> ԸՆԴ. ԴԵՖ. ՖԻՆ. </t>
  </si>
  <si>
    <t>Մինչև մարման օր ԽԱՊ-երի միջին կշռված ժամկետը (օր)</t>
  </si>
  <si>
    <t xml:space="preserve"> 2015թ. մ/կ եկ. </t>
  </si>
  <si>
    <t>Բոլոր պետական պարտ. միջին կշռված ժամկետը</t>
  </si>
  <si>
    <t xml:space="preserve"> Պարտքի մ/կ եկ </t>
  </si>
  <si>
    <t>Ներդրողների կառուցվածքը</t>
  </si>
  <si>
    <t>դրությամբ</t>
  </si>
  <si>
    <t xml:space="preserve"> Ընդ. սպաս. </t>
  </si>
  <si>
    <t xml:space="preserve"> (մլն. դրամ) </t>
  </si>
  <si>
    <t xml:space="preserve"> կշիռը </t>
  </si>
  <si>
    <t xml:space="preserve"> Հետգնում 2015թ. </t>
  </si>
  <si>
    <t>ՀՀ ԿԲ*</t>
  </si>
  <si>
    <t xml:space="preserve"> ԸՆԴ.ՆՊ (Գ)Պ </t>
  </si>
  <si>
    <t>Ռեզիդենտ գործակալ/դիլեր բանկեր</t>
  </si>
  <si>
    <t>Ռեզիդենտ ոչ դիլեր բանկեր</t>
  </si>
  <si>
    <t xml:space="preserve">              Տեսակարար կշիռը պարտքում </t>
  </si>
  <si>
    <t>Ընդամենը ռեզիդենտ բանկեր</t>
  </si>
  <si>
    <t xml:space="preserve"> ԽԱՊ </t>
  </si>
  <si>
    <t>Ռեզիդենտ ոչ բանկ գործակ./դիլերներ</t>
  </si>
  <si>
    <t xml:space="preserve"> ՊԿՊ </t>
  </si>
  <si>
    <t>Ռեզիդենտ ոչ բանկ ներդրողներ</t>
  </si>
  <si>
    <t xml:space="preserve"> ՄԺՊ </t>
  </si>
  <si>
    <t>Ընդամենը ռեզիդենտներ</t>
  </si>
  <si>
    <t xml:space="preserve"> ԵՊ </t>
  </si>
  <si>
    <t>Ոչ ռեզիդենտ բանկեր</t>
  </si>
  <si>
    <t>Ոչ ռեզիդենտ ոչ բանկ ներդրողներ</t>
  </si>
  <si>
    <t>Ընդամենը ոչ ռեզիդենտներ</t>
  </si>
  <si>
    <t>Ռեզիդենտ անվանատերեր</t>
  </si>
  <si>
    <t xml:space="preserve"> 1-5 տարի </t>
  </si>
  <si>
    <t>Ոչ ռեզիդենտ անվանատերեր</t>
  </si>
  <si>
    <t>Ընդամենը անվանատերեր</t>
  </si>
  <si>
    <t xml:space="preserve"> ԱՄՆ դոլար</t>
  </si>
  <si>
    <t>Առողջապահական համակարգի արդիականացման երկրորդ ծրագրի լրացուցիչ ֆինանսավորում</t>
  </si>
  <si>
    <t xml:space="preserve">Էլեկտրոնային հասարակության և մրցունակության համար նորարարության ծրագիր </t>
  </si>
  <si>
    <t xml:space="preserve">Կենսական նշանակության ճանապարհացանցի բարելավման ծրագիր </t>
  </si>
  <si>
    <t xml:space="preserve">Համայնքային ջրամատակարարման ծրագիր </t>
  </si>
  <si>
    <t>Ոռոգման համակարգերի արդյունավետության բարելավման ծրագիր</t>
  </si>
  <si>
    <t xml:space="preserve">Պետական հատվածի բարեփոխումների երկրորդ ծրագիր </t>
  </si>
  <si>
    <t xml:space="preserve">Էլեկտրամատակարարման հուսալիության ծրագիր </t>
  </si>
  <si>
    <t xml:space="preserve">Համայնքների գյուղատնտեսական ռեսուրսների կառավարման և մրցունակության երկրորդ ծրագիր </t>
  </si>
  <si>
    <t>Էլեկտրահաղորդման ցանցի բարելավման ծրագիր` ԲԷՑ</t>
  </si>
  <si>
    <t>Էլեկտրահաղորդման ցանցի բարելավման ծրագիր` Երևան ՋԷԿ</t>
  </si>
  <si>
    <t xml:space="preserve"> Կրթության բարելավման ծրագիր</t>
  </si>
  <si>
    <t>Հայաստանի Էլեկտրամատակարարման հուսալիության ծրագրի լրացուցիչ ֆինանսավորում</t>
  </si>
  <si>
    <t xml:space="preserve">Կրթության որակի և համապատասխանության երկրորդ ծրագիր </t>
  </si>
  <si>
    <t xml:space="preserve">Համայնքների գյուղատնտեսական ռեսուրսների կառավարման և մրցունակության ծրագիր </t>
  </si>
  <si>
    <t>Հայաստանի սոցիալական ներդրումների հիմնադրամի երրորդ ծրագրի երրորդ լրացուցիչ ֆինանսավորում</t>
  </si>
  <si>
    <t xml:space="preserve">Հարկային վարչարարության արդիականացման ծրագիր  </t>
  </si>
  <si>
    <t>Ոչ վարակիչ հիվանդությունների կանխարգելման և վերահսկման ծրագիր</t>
  </si>
  <si>
    <t>Սոցիալական պաշտպանության ոլորտի վարչարարության երկրորդ ծրագիր</t>
  </si>
  <si>
    <t>Երևանի մետրոպոլիտենի վերակառուցման երկրորդ ծրագիր</t>
  </si>
  <si>
    <t xml:space="preserve">Հայաստանի փոքր համայնքների ջրային ծրագիր </t>
  </si>
  <si>
    <t>Հյուսիս-հարավ տրանսպորտային միջանցք III տրանշ</t>
  </si>
  <si>
    <t xml:space="preserve"> ՀՀ պետական սահմանի &lt;&lt;Բագրատաշեն&gt;&gt;, &lt;&lt;Բավրա&gt;&gt; և &lt;&lt;Գոգավան&gt;&gt; անցման կետերի արդիականացման ծրագիր</t>
  </si>
  <si>
    <t xml:space="preserve">Գյուղական կարողությունների ստեղծում ծրագիր </t>
  </si>
  <si>
    <t xml:space="preserve">Շուկայական հնարավորություններ ֆերմերներին ծրագիր </t>
  </si>
  <si>
    <t>Քաղաքային կայուն զարգացման ներդրումային ծրագիր</t>
  </si>
  <si>
    <t>Հյուսիս-հարավ տրանսպորտային միջանցք I տրանշ</t>
  </si>
  <si>
    <t>Հյուսիս-հարավ տրանսպորտային միջանցք II տրանշ</t>
  </si>
  <si>
    <t>Ջրամատակարարման և ջրահեռացման ծրագրի լրացուցիչ ֆինանսավորում</t>
  </si>
  <si>
    <t>Էլեկտրաէներգիայի հաղորդման ցանցի վերակառուցման շրջանակներում 220կվ &lt;&lt;Ագարակ-2&gt;&gt; և &lt;&lt;Շինուհայր&gt;&gt; ենթակայանների վերակառուցման ծրագիր</t>
  </si>
  <si>
    <t>Սեյսմիկ անվտանգության բարելավման ծրագիր</t>
  </si>
  <si>
    <t>Եվրասիական Զարգացման Բանկ (Կայունացման և Զարգացման Եվրասիական Հիմնադրամի կառավարիչ)</t>
  </si>
  <si>
    <t>Գերմանիա (KfW)</t>
  </si>
  <si>
    <t>ՀՀ Լոռու մարզի ջրամատակարարման և ջրահեռացման համակարգերի վերականգնման ծրագիր` II փուլ</t>
  </si>
  <si>
    <t>ՀՀ Շիրակի մարզի ջրամատակարարման և ջրահեռացման համակարգերի վերականգնման ծրագիր` II փուլ</t>
  </si>
  <si>
    <t>Երևանի ջրամատակարարման և ջրահեռացման ծրագրին տրամադրվող տեխնիկական աջակցության ծրագիր</t>
  </si>
  <si>
    <t>Աբու-Դաբիի Զարգացման Հիմնադրամ</t>
  </si>
  <si>
    <t>Ռադիո-իզոտոպների արտադրության արտադրամասի ստեղծման ծրագիր</t>
  </si>
  <si>
    <t>Էռստե Բանկ (Ավստրիա)</t>
  </si>
  <si>
    <t xml:space="preserve">Արամ Խաչատրյանի անվան ֆիլհարմոնիկ համերգասրահի վերակառուցման ծրագիր </t>
  </si>
  <si>
    <t>Գաբրիել Սունդուկյանի անվան ազգային թատրոնի վերակառուցման ծրագիր</t>
  </si>
  <si>
    <t>Հայաստանում մաքսային զննման, տեխնոլոգիաների և սարքավորումների արդիականացման ծրագիր</t>
  </si>
  <si>
    <t>Հայաստանի Հանրապետության տարածքում ատոմային էլեկտրակայանի շահագործման ժամկետի երկարաձգման աշխատանքների ֆինանսավորման ծրագիր</t>
  </si>
  <si>
    <t>Զարգացման քաղաքականության III ծրագիր</t>
  </si>
  <si>
    <t>Առևտրի խթանման և որակի ենթակառուցվածքների ծրագիր (բյուջետային աջակցության բաղադրիչ)</t>
  </si>
  <si>
    <t>Կին ձեռներեցներին աջակցության ծրագիր</t>
  </si>
  <si>
    <t>Բյուջետային աջակցության ծրագիր</t>
  </si>
  <si>
    <t>Վարկատու/վարկային ծրագիր</t>
  </si>
  <si>
    <t xml:space="preserve">                                                 այդ թվում`</t>
  </si>
  <si>
    <t>Վերակառուցման և Զարգացման Միջազգային Բանկ</t>
  </si>
  <si>
    <r>
      <t>Առևտրի և ենթակառուցվածքների զարգացման ծրագիր</t>
    </r>
    <r>
      <rPr>
        <vertAlign val="superscript"/>
        <sz val="10"/>
        <rFont val="GHEA Grapalat"/>
        <family val="3"/>
      </rPr>
      <t>1</t>
    </r>
  </si>
  <si>
    <r>
      <t>Սոցիալական ներդրումների և տեղական զարգացման ծրագիր</t>
    </r>
    <r>
      <rPr>
        <vertAlign val="superscript"/>
        <sz val="10"/>
        <rFont val="GHEA Grapalat"/>
        <family val="3"/>
      </rPr>
      <t>1</t>
    </r>
  </si>
  <si>
    <r>
      <t>Համայնքների գյուղատնտեսական ռեսուրսների կառավարման և մրցունակության երկրորդ ծրագիր</t>
    </r>
    <r>
      <rPr>
        <vertAlign val="superscript"/>
        <sz val="10"/>
        <rFont val="GHEA Grapalat"/>
        <family val="3"/>
      </rPr>
      <t>1</t>
    </r>
  </si>
  <si>
    <r>
      <t xml:space="preserve"> Կրթության բարելավման ծրագիր</t>
    </r>
    <r>
      <rPr>
        <vertAlign val="superscript"/>
        <sz val="10"/>
        <rFont val="GHEA Grapalat"/>
        <family val="3"/>
      </rPr>
      <t>1</t>
    </r>
  </si>
  <si>
    <r>
      <t>Հայաստանի Էլեկտրամատակարարման հուսալիության ծրագրի լրացուցիչ ֆինանսավորում</t>
    </r>
    <r>
      <rPr>
        <vertAlign val="superscript"/>
        <sz val="10"/>
        <rFont val="GHEA Grapalat"/>
        <family val="3"/>
      </rPr>
      <t>1</t>
    </r>
  </si>
  <si>
    <t>Զարգացման Միջազգային Ընկերակցություն</t>
  </si>
  <si>
    <t>Վերակառուցման և Զարգացման Եվրոպական Բանկ</t>
  </si>
  <si>
    <r>
      <t>Երևանի ջրամատակարարման բարելավման  ծրագիր</t>
    </r>
    <r>
      <rPr>
        <vertAlign val="superscript"/>
        <sz val="10"/>
        <rFont val="GHEA Grapalat"/>
        <family val="3"/>
      </rPr>
      <t>1</t>
    </r>
  </si>
  <si>
    <t>Եվրոպական Ներդրումային Բանկ</t>
  </si>
  <si>
    <t>Գյուղատնտեսության Զարգացման Միջազգային Հիմնադրամ</t>
  </si>
  <si>
    <t>ՕՊԵԿ-ի Զարգացման Միջազգային Հիմնադրամ</t>
  </si>
  <si>
    <t>Ասիական Զարգացման Բանկ</t>
  </si>
  <si>
    <r>
      <t>Քաղաքային կայուն զարգացման ներդրումային ծրագիր</t>
    </r>
    <r>
      <rPr>
        <vertAlign val="superscript"/>
        <sz val="10"/>
        <rFont val="GHEA Grapalat"/>
        <family val="3"/>
      </rPr>
      <t>1</t>
    </r>
  </si>
  <si>
    <r>
      <t>Հյուսիս-հարավ տրանսպորտային միջանցք I տրանշ</t>
    </r>
    <r>
      <rPr>
        <vertAlign val="superscript"/>
        <sz val="10"/>
        <rFont val="GHEA Grapalat"/>
        <family val="3"/>
      </rPr>
      <t>1</t>
    </r>
  </si>
  <si>
    <r>
      <t>Հյուսիս-հարավ տրանսպորտային միջանցք II տրանշ</t>
    </r>
    <r>
      <rPr>
        <vertAlign val="superscript"/>
        <sz val="10"/>
        <rFont val="GHEA Grapalat"/>
        <family val="3"/>
      </rPr>
      <t>1</t>
    </r>
  </si>
  <si>
    <r>
      <t>Հյուսիս-հարավ տրանսպորտային միջանցք III տրանշ</t>
    </r>
    <r>
      <rPr>
        <vertAlign val="superscript"/>
        <sz val="10"/>
        <rFont val="GHEA Grapalat"/>
        <family val="3"/>
      </rPr>
      <t>1</t>
    </r>
  </si>
  <si>
    <r>
      <t>Ջրամատակարարման և ջրահեռացման ծրագրի լրացուցիչ ֆինանսավորում</t>
    </r>
    <r>
      <rPr>
        <vertAlign val="superscript"/>
        <sz val="10"/>
        <rFont val="GHEA Grapalat"/>
        <family val="3"/>
      </rPr>
      <t>1</t>
    </r>
  </si>
  <si>
    <r>
      <t>Էլեկտրաէներգիայի հաղորդման ցանցի վերակառուցման շրջանակներում 220կվ &lt;&lt;Ագարակ-2&gt;&gt; և &lt;&lt;Շինուհայր&gt;&gt; ենթակայանների վերակառուցման ծրագիր</t>
    </r>
    <r>
      <rPr>
        <vertAlign val="superscript"/>
        <sz val="10"/>
        <rFont val="GHEA Grapalat"/>
        <family val="3"/>
      </rPr>
      <t>1</t>
    </r>
  </si>
  <si>
    <r>
      <t>Էլեկտրաէներգիայի հաղորդման ցանցի վերակառուցման շրջանակներում կարգավորման կառավարման ավտոմատացված համակարգի (SCADA) ընդլայնման ծրագիր</t>
    </r>
    <r>
      <rPr>
        <vertAlign val="superscript"/>
        <sz val="10"/>
        <rFont val="GHEA Grapalat"/>
        <family val="3"/>
      </rPr>
      <t>1</t>
    </r>
  </si>
  <si>
    <t xml:space="preserve">                                                   այդ թվում`</t>
  </si>
  <si>
    <t>Չինաստանի Արտահանման-Ներմուծման Բանկ</t>
  </si>
  <si>
    <t>KBC Բանկ (Բելգիա)</t>
  </si>
  <si>
    <r>
      <t xml:space="preserve">1 </t>
    </r>
    <r>
      <rPr>
        <sz val="10"/>
        <color indexed="8"/>
        <rFont val="GHEA Grapalat"/>
        <family val="3"/>
      </rPr>
      <t>Մասհանումների գումարի մեջ ներառված է վարկային ծրագրի գծով համապատասխան ծախսային կատեգորիայի միջոցների հաշվին վճարված տոկոսավճարների գումարը.</t>
    </r>
  </si>
  <si>
    <t>Առևտրի և ենթակառուցվածքների զարգացման ծրագիր</t>
  </si>
  <si>
    <r>
      <t>Զարգացման քաղաքականության III ծրագիր</t>
    </r>
    <r>
      <rPr>
        <vertAlign val="superscript"/>
        <sz val="10"/>
        <rFont val="GHEA Grapalat"/>
        <family val="3"/>
      </rPr>
      <t>1</t>
    </r>
  </si>
  <si>
    <r>
      <t>Էլեկտրահաղորդման ցանցի բարելավման ծրագիր` ԲԷՑ</t>
    </r>
    <r>
      <rPr>
        <vertAlign val="superscript"/>
        <sz val="10"/>
        <rFont val="GHEA Grapalat"/>
        <family val="3"/>
      </rPr>
      <t>1</t>
    </r>
  </si>
  <si>
    <r>
      <t>Էլեկտրահաղորդման ցանցի բարելավման ծրագիր` Երևան ՋԷԿ</t>
    </r>
    <r>
      <rPr>
        <vertAlign val="superscript"/>
        <sz val="10"/>
        <rFont val="GHEA Grapalat"/>
        <family val="3"/>
      </rPr>
      <t>1</t>
    </r>
  </si>
  <si>
    <t>Ռուսաստանի Դաշնություն</t>
  </si>
  <si>
    <t>Էլեկտրաէներգիայի հաղորդման ցանցի վերակառուցման շրջանակներում կարգավորման կառավարման ավտոմատացված համակարգի (SCADA) ընդլայնման ծրագիր</t>
  </si>
  <si>
    <t>2015թ.հունվար-դեկտեմբեր ամիսների ընթացքում ՀՀ կառավարությանը տրամադրված արտաքին վարկերի գծով  կատարված մասհանումների վերաբերյալ</t>
  </si>
  <si>
    <t>2015թ. ընթացքում արտաքին պետական պարտքի  սպասարկման վերաբերյալ</t>
  </si>
  <si>
    <t>ՀՀ պետական պարտքի վերաբերյալ</t>
  </si>
  <si>
    <t>ՀՀ պետական պարտք (մլրդ դրամ)</t>
  </si>
  <si>
    <t xml:space="preserve">     այդ թվում`</t>
  </si>
  <si>
    <t>ՀՀ կառավարության պարտք</t>
  </si>
  <si>
    <t>I. արտաքին պարտք</t>
  </si>
  <si>
    <t>ա) վարկեր և փոխառություններ</t>
  </si>
  <si>
    <t>բ) ոչ ռեզիդենտների կողմից ձեռքբերված պետական գանձապետական պարտատոմսեր</t>
  </si>
  <si>
    <t>գ) ոչ ռեզիդենտների կողմից ձեռքբերված արտարժութային պետական պարտատոմսեր</t>
  </si>
  <si>
    <t>դ) արտաքին երաշխիքներ</t>
  </si>
  <si>
    <t>II. ներքին պարտք</t>
  </si>
  <si>
    <t>բ) ռեզիդենտների կողմից ձեռքբերված պետական գանձապետական պարտատոմսեր</t>
  </si>
  <si>
    <t>գ) ռեզիդենտների կողմից ձեռքբերված արտարժութային պետական պարտատոմսեր</t>
  </si>
  <si>
    <t>դ) ներքին երաշխիքներ</t>
  </si>
  <si>
    <t>ՀՀ կենտրոնական բանկի արտաքին պարտք</t>
  </si>
  <si>
    <t xml:space="preserve">     որից`</t>
  </si>
  <si>
    <t>ՀՀ կառավարության երաշխիքով տրամադրված վարկեր</t>
  </si>
  <si>
    <t>ՀՀ պետական պարտք  (մլն ԱՄՆ դոլար)</t>
  </si>
  <si>
    <t>ՀՀ արտաքին պետական պարտք (մլրդ դրամ)</t>
  </si>
  <si>
    <t>ՀՀ ներքին պետական պարտք (մլրդ դրամ)</t>
  </si>
  <si>
    <t>ՀՀ պետական պարտք (մլն ԱՄՆ դոլար)</t>
  </si>
  <si>
    <t>ՀՀ արտաքին պետական պարտք (մլն ԱՄՆ դոլար)</t>
  </si>
  <si>
    <t>ՀՀ ներքին պետական պարտք (մլն ԱՄՆ դոլար)</t>
  </si>
  <si>
    <t>ԱՄՆ դոլար / ՀՀ դրամ փոխարժեք, տարեվերջի դրությամբ</t>
  </si>
  <si>
    <t>մլրդ դրամ</t>
  </si>
  <si>
    <t>Արտարժութային պետական պարտատոմսեր</t>
  </si>
  <si>
    <t>Արտարժութային պետական պարտատոմսերի սպասարկում</t>
  </si>
  <si>
    <t>Ընդամենը արտաքին պետական պարտքի սպասարկում</t>
  </si>
  <si>
    <t xml:space="preserve"> ՏԵՂԵԿԱՆՔ</t>
  </si>
  <si>
    <t>Տեղաբաշխման պայմանները</t>
  </si>
  <si>
    <t>2015թ. թողարկում</t>
  </si>
  <si>
    <t>Տեղաբաշխված ծավալ</t>
  </si>
  <si>
    <t>Տեղաբաշխման գին</t>
  </si>
  <si>
    <t>97.568</t>
  </si>
  <si>
    <t>Տեղաբաշխումից մուտք</t>
  </si>
  <si>
    <t>Տեղաբաշխումից զուտ մուտք</t>
  </si>
  <si>
    <t xml:space="preserve"> ԱՄՆ դոլար *</t>
  </si>
  <si>
    <t>Եկամտաբերություն</t>
  </si>
  <si>
    <t>Արժեկտրոն</t>
  </si>
  <si>
    <t>Արժեկտրոնի վճարման հաճախականություն</t>
  </si>
  <si>
    <t xml:space="preserve">կիսամյակային՝ </t>
  </si>
  <si>
    <t>մարտի 26  և սեպտեմբերի  26</t>
  </si>
  <si>
    <t>Արժեկտրոնի առաջին վճարում</t>
  </si>
  <si>
    <t>2015թ. սեպտեմբերի 26</t>
  </si>
  <si>
    <t>Ժամկետայնություն</t>
  </si>
  <si>
    <t>10 տարի</t>
  </si>
  <si>
    <t>Մարման ժամկետ</t>
  </si>
  <si>
    <t>2025թ.  մարտի 26</t>
  </si>
  <si>
    <t>Մարման եղանակ</t>
  </si>
  <si>
    <t>միանվագ՝ ժամկետի վերջում</t>
  </si>
  <si>
    <t>Շրջանառության մեջ գտնվող ծավալ</t>
  </si>
  <si>
    <t xml:space="preserve"> օգտագործման ուղղություն</t>
  </si>
  <si>
    <t>3. Վարկերի և փոխատվությունների տրամադրում</t>
  </si>
  <si>
    <t>այդ թվում՝</t>
  </si>
  <si>
    <t>ՀՀ կենտրոնական բանկ</t>
  </si>
  <si>
    <t>Լեռնային Ղարաբաղի Հանրապետության կառավարություն</t>
  </si>
  <si>
    <t>«Դի Ընդ Էյջ Գրուպ» ՍՊԸ</t>
  </si>
  <si>
    <t>Արտարժութային պետական պարտատոմսերի տեղաբաշխման հետ կապված ծախսերը*</t>
  </si>
  <si>
    <t>մլն ԱՄՆ դոլար</t>
  </si>
  <si>
    <t>2015թ.*</t>
  </si>
  <si>
    <t>Գլխավոր տեղաբաշխողների խմբին («Deutsche Bank AG, London Branch», «HSBC Bank plc», «J.P.Morgan Securities plc»)՝ պարտատոմսերի տեղաբաշխման գործընթացի կազմակերպման համար</t>
  </si>
  <si>
    <t>«Cleary Gottlieb Steen &amp; Hamilton LLC» ընկերությանը՝ պարտատոմսերի թողարկման նպատակով իրավախորհրդատուի ծառայությունների մատուցման համար</t>
  </si>
  <si>
    <t>«Fitch» վարկանիշային գործակալությանը՝ պարտատոմսերի թողարկման վարկանշման համար</t>
  </si>
  <si>
    <t>«Moody’s» վարկանիշային գործակալությանը՝ պարտատոմսերի թողարկման վարկանշման համար</t>
  </si>
  <si>
    <t>* Իռլանդական ֆոնդային բորսային պարտատոմսերի ցուցակման համար ենթակա է տարեկան վճարման 2000 EUR:</t>
  </si>
  <si>
    <t>Քաղաքային կայուն զարգացման ներդրումային ծրագիր-ծրագիր I</t>
  </si>
  <si>
    <t>2015 թվականին Հայաստանի Հանրապետության անունից արտարժութային պետական պարտատոմսերի տեղաբաշխման և տեղաբաշխումից ստացված միջոցների օգտագործման վերաբերյալ առ 31.12.2015թ.</t>
  </si>
  <si>
    <t>Արժեկտրոնի մեկ վճարման չափ</t>
  </si>
  <si>
    <t>1. 2013թ. թողարկված արտարժությաին պետական պարտատոմսերի հետգնում (199.928 մլն ԱՄՆ դոլար)</t>
  </si>
  <si>
    <t>2. Պետական գանձապետական պարտատոմսերի հաշվին ՀՀ պետական բյուջեի դեֆիցիտի ֆինանսավորման ծավալների կրճատում 2015թ.` 40 մլրդ դրամ</t>
  </si>
  <si>
    <t>4. Պետական բյուջեի դեֆիցիտի ֆինանսավորում</t>
  </si>
  <si>
    <t>5. Կայունացման դեպոզիտային հաշվի համալրում (զուտ)</t>
  </si>
  <si>
    <t>*տեղաբաշխման մուտքից գանձվել է գլխավոր տեղաբաշխողներին արտարժութային պետական պարտատոմսերի 2015թ. տեղաբաշխման և 2013թ թողարկման պարտատոմսերի հետգնման գործընթացի կազմակերպման համար վճարման ենթակա 524,946 ԱՄՆ դոլարը  (2015թ. թողարկված և հետգնված ծավալների  0.075%):</t>
  </si>
  <si>
    <t>*2015թ. թողարկված արտարժութային պետական պարտատոմսերի գումարի փոխարկումը կատարվել է  1USD=471.21AMD փոխարժեքով:</t>
  </si>
  <si>
    <t>Տեղաբաշխման արդյունքում ստացված միջոցների օգտագործման ուղղությունները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</si>
</sst>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_(* #,##0.0_);_(* \(#,##0.0\);_(* &quot;-&quot;??_);_(@_)"/>
    <numFmt numFmtId="171" formatCode="_(* #,##0_);_(* \(#,##0\);_(* &quot;-&quot;??_);_(@_)"/>
    <numFmt numFmtId="172" formatCode="_(* #,##0.0_);_(* \(#,##0.0\);_(* &quot;-&quot;?_);_(@_)"/>
    <numFmt numFmtId="173" formatCode="_(* #,##0.000_);_(* \(#,##0.000\);_(* &quot;-&quot;??_);_(@_)"/>
    <numFmt numFmtId="174" formatCode="_(* #,##0.000000_);_(* \(#,##0.000000\);_(* &quot;-&quot;??_);_(@_)"/>
    <numFmt numFmtId="175" formatCode="_(* #,##0.00000_);_(* \(#,##0.00000\);_(* &quot;-&quot;??_);_(@_)"/>
    <numFmt numFmtId="176" formatCode="_(* #,##0.0000_);_(* \(#,##0.0000\);_(* &quot;-&quot;??_);_(@_)"/>
    <numFmt numFmtId="177" formatCode="0.0%"/>
    <numFmt numFmtId="178" formatCode="[$-42B]d\ mmmm\,\ yyyy;@"/>
    <numFmt numFmtId="179" formatCode="0.0000%"/>
    <numFmt numFmtId="180" formatCode="0.000%"/>
    <numFmt numFmtId="181" formatCode="_(* #,##0.00000000_);_(* \(#,##0.00000000\);_(* &quot;-&quot;??_);_(@_)"/>
    <numFmt numFmtId="182" formatCode="_(* #,##0.0000000_);_(* \(#,##0.0000000\);_(* &quot;-&quot;??_);_(@_)"/>
    <numFmt numFmtId="183" formatCode="_(&quot;$&quot;* #,##0.0_);_(&quot;$&quot;* \(#,##0.0\);_(&quot;$&quot;* &quot;-&quot;??_);_(@_)"/>
    <numFmt numFmtId="184" formatCode="_([$$-409]* #,##0.00_);_([$$-409]* \(#,##0.00\);_([$$-409]* &quot;-&quot;??_);_(@_)"/>
    <numFmt numFmtId="186" formatCode="_-* #,##0.00\ \ _-;\-* #,##0.00\ \ _-;_-* &quot;-&quot;??\ \ _-;_-@_-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GHEA Grapalat"/>
      <family val="3"/>
    </font>
    <font>
      <i/>
      <sz val="11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i/>
      <sz val="10"/>
      <name val="GHEA Grapalat"/>
      <family val="3"/>
    </font>
    <font>
      <sz val="12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i/>
      <sz val="12"/>
      <name val="GHEA Grapalat"/>
      <family val="3"/>
    </font>
    <font>
      <sz val="10"/>
      <color indexed="8"/>
      <name val="GHEA Grapalat"/>
      <family val="3"/>
    </font>
    <font>
      <b/>
      <i/>
      <sz val="10"/>
      <name val="GHEA Grapal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GHEA Grapalat"/>
      <family val="3"/>
    </font>
    <font>
      <sz val="9"/>
      <color indexed="8"/>
      <name val="GHEA Grapalat"/>
      <family val="3"/>
    </font>
    <font>
      <sz val="11"/>
      <name val="GHEA Grapalat"/>
      <family val="3"/>
    </font>
    <font>
      <sz val="8"/>
      <name val="GHEA Grapalat"/>
      <family val="3"/>
    </font>
    <font>
      <sz val="11"/>
      <color indexed="13"/>
      <name val="GHEA Grapalat"/>
      <family val="3"/>
    </font>
    <font>
      <b/>
      <sz val="8"/>
      <name val="GHEA Grapalat"/>
      <family val="3"/>
    </font>
    <font>
      <sz val="9"/>
      <color indexed="13"/>
      <name val="GHEA Grapalat"/>
      <family val="3"/>
    </font>
    <font>
      <b/>
      <i/>
      <sz val="12"/>
      <name val="GHEA Grapalat"/>
      <family val="3"/>
    </font>
    <font>
      <i/>
      <sz val="9"/>
      <name val="GHEA Grapalat"/>
      <family val="3"/>
    </font>
    <font>
      <i/>
      <sz val="9"/>
      <color indexed="8"/>
      <name val="GHEA Grapalat"/>
      <family val="3"/>
    </font>
    <font>
      <sz val="8"/>
      <name val="Arial Armenian"/>
      <family val="2"/>
    </font>
    <font>
      <vertAlign val="superscript"/>
      <sz val="11"/>
      <color indexed="8"/>
      <name val="GHEA Grapalat"/>
      <family val="3"/>
    </font>
    <font>
      <vertAlign val="superscript"/>
      <sz val="10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0"/>
      <name val="Arial"/>
      <family val="2"/>
      <charset val="204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sz val="12"/>
      <color indexed="8"/>
      <name val="GHEA Grapalat"/>
      <family val="3"/>
    </font>
    <font>
      <i/>
      <sz val="12"/>
      <color indexed="8"/>
      <name val="GHEA Grapalat"/>
      <family val="3"/>
    </font>
    <font>
      <b/>
      <sz val="11"/>
      <color indexed="9"/>
      <name val="Calibri"/>
      <family val="2"/>
    </font>
    <font>
      <i/>
      <sz val="11"/>
      <color indexed="8"/>
      <name val="GHEA Grapalat"/>
      <family val="3"/>
    </font>
    <font>
      <b/>
      <sz val="11"/>
      <color indexed="8"/>
      <name val="GHEA Grapalat"/>
      <family val="3"/>
    </font>
    <font>
      <b/>
      <sz val="11"/>
      <color indexed="9"/>
      <name val="GHEA Grapalat"/>
      <family val="3"/>
    </font>
    <font>
      <b/>
      <sz val="12"/>
      <name val="GHEA Grapalat"/>
      <family val="3"/>
    </font>
    <font>
      <b/>
      <i/>
      <sz val="11"/>
      <color indexed="8"/>
      <name val="GHEA Grapalat"/>
      <family val="3"/>
    </font>
    <font>
      <b/>
      <i/>
      <sz val="11"/>
      <name val="GHEA Grapalat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0" fillId="0" borderId="0"/>
    <xf numFmtId="0" fontId="14" fillId="0" borderId="0"/>
    <xf numFmtId="0" fontId="28" fillId="0" borderId="0"/>
    <xf numFmtId="0" fontId="14" fillId="0" borderId="0"/>
    <xf numFmtId="0" fontId="25" fillId="0" borderId="0"/>
    <xf numFmtId="9" fontId="1" fillId="0" borderId="0" applyFont="0" applyFill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1" applyNumberFormat="0" applyAlignment="0" applyProtection="0"/>
    <xf numFmtId="0" fontId="32" fillId="20" borderId="8" applyNumberFormat="0" applyAlignment="0" applyProtection="0"/>
    <xf numFmtId="0" fontId="33" fillId="20" borderId="1" applyNumberFormat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21" borderId="2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23" borderId="7" applyNumberFormat="0" applyFont="0" applyAlignment="0" applyProtection="0"/>
    <xf numFmtId="0" fontId="44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</cellStyleXfs>
  <cellXfs count="299">
    <xf numFmtId="0" fontId="0" fillId="0" borderId="0" xfId="0"/>
    <xf numFmtId="0" fontId="2" fillId="0" borderId="0" xfId="0" applyFont="1"/>
    <xf numFmtId="43" fontId="2" fillId="0" borderId="0" xfId="19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0" xfId="27" applyFont="1" applyFill="1" applyBorder="1"/>
    <xf numFmtId="0" fontId="2" fillId="0" borderId="0" xfId="0" applyFont="1" applyFill="1" applyBorder="1" applyAlignment="1">
      <alignment vertical="center"/>
    </xf>
    <xf numFmtId="170" fontId="8" fillId="0" borderId="0" xfId="0" applyNumberFormat="1" applyFont="1" applyFill="1" applyBorder="1" applyAlignment="1"/>
    <xf numFmtId="43" fontId="2" fillId="0" borderId="0" xfId="0" applyNumberFormat="1" applyFont="1"/>
    <xf numFmtId="43" fontId="8" fillId="0" borderId="10" xfId="19" applyNumberFormat="1" applyFont="1" applyFill="1" applyBorder="1"/>
    <xf numFmtId="43" fontId="17" fillId="0" borderId="0" xfId="0" applyNumberFormat="1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173" fontId="17" fillId="0" borderId="0" xfId="0" applyNumberFormat="1" applyFont="1" applyFill="1"/>
    <xf numFmtId="43" fontId="20" fillId="0" borderId="11" xfId="19" applyFont="1" applyFill="1" applyBorder="1" applyAlignment="1">
      <alignment horizontal="left"/>
    </xf>
    <xf numFmtId="43" fontId="20" fillId="0" borderId="12" xfId="19" applyFont="1" applyFill="1" applyBorder="1"/>
    <xf numFmtId="43" fontId="17" fillId="0" borderId="0" xfId="19" applyNumberFormat="1" applyFont="1" applyFill="1" applyBorder="1" applyAlignment="1"/>
    <xf numFmtId="43" fontId="20" fillId="0" borderId="12" xfId="19" applyFont="1" applyFill="1" applyBorder="1" applyAlignment="1">
      <alignment horizontal="left"/>
    </xf>
    <xf numFmtId="49" fontId="17" fillId="0" borderId="0" xfId="19" applyNumberFormat="1" applyFont="1" applyFill="1" applyBorder="1" applyAlignment="1"/>
    <xf numFmtId="43" fontId="20" fillId="0" borderId="13" xfId="19" applyFont="1" applyFill="1" applyBorder="1"/>
    <xf numFmtId="43" fontId="20" fillId="0" borderId="14" xfId="19" applyFont="1" applyFill="1" applyBorder="1"/>
    <xf numFmtId="10" fontId="2" fillId="0" borderId="0" xfId="31" applyNumberFormat="1" applyFont="1" applyFill="1"/>
    <xf numFmtId="43" fontId="8" fillId="0" borderId="0" xfId="0" applyNumberFormat="1" applyFont="1" applyFill="1" applyBorder="1" applyAlignment="1"/>
    <xf numFmtId="0" fontId="8" fillId="0" borderId="0" xfId="0" applyFont="1" applyFill="1" applyBorder="1" applyAlignment="1">
      <alignment wrapText="1"/>
    </xf>
    <xf numFmtId="170" fontId="21" fillId="0" borderId="0" xfId="0" applyNumberFormat="1" applyFont="1" applyFill="1"/>
    <xf numFmtId="0" fontId="9" fillId="0" borderId="0" xfId="0" applyFont="1" applyFill="1" applyAlignment="1">
      <alignment horizontal="right"/>
    </xf>
    <xf numFmtId="0" fontId="2" fillId="0" borderId="0" xfId="27" applyFont="1" applyFill="1" applyBorder="1" applyAlignment="1">
      <alignment vertical="center"/>
    </xf>
    <xf numFmtId="0" fontId="6" fillId="0" borderId="0" xfId="27" applyFont="1" applyFill="1" applyBorder="1" applyAlignment="1">
      <alignment horizontal="left" vertical="center"/>
    </xf>
    <xf numFmtId="44" fontId="12" fillId="0" borderId="10" xfId="24" applyNumberFormat="1" applyFont="1" applyFill="1" applyBorder="1" applyAlignment="1">
      <alignment horizontal="left" vertical="center" wrapText="1" indent="1"/>
    </xf>
    <xf numFmtId="43" fontId="12" fillId="0" borderId="10" xfId="19" applyNumberFormat="1" applyFont="1" applyFill="1" applyBorder="1" applyAlignment="1">
      <alignment vertical="center" wrapText="1"/>
    </xf>
    <xf numFmtId="0" fontId="15" fillId="0" borderId="0" xfId="27" applyFont="1" applyFill="1" applyBorder="1" applyAlignment="1">
      <alignment vertical="center"/>
    </xf>
    <xf numFmtId="0" fontId="6" fillId="0" borderId="10" xfId="27" applyFont="1" applyFill="1" applyBorder="1" applyAlignment="1">
      <alignment horizontal="left" vertical="center" wrapText="1"/>
    </xf>
    <xf numFmtId="0" fontId="6" fillId="0" borderId="10" xfId="27" applyFont="1" applyFill="1" applyBorder="1" applyAlignment="1">
      <alignment horizontal="left" vertical="center" wrapText="1" indent="5"/>
    </xf>
    <xf numFmtId="44" fontId="6" fillId="0" borderId="10" xfId="24" applyNumberFormat="1" applyFont="1" applyFill="1" applyBorder="1" applyAlignment="1">
      <alignment horizontal="left" vertical="center" wrapText="1"/>
    </xf>
    <xf numFmtId="44" fontId="6" fillId="0" borderId="10" xfId="19" applyNumberFormat="1" applyFont="1" applyFill="1" applyBorder="1" applyAlignment="1">
      <alignment horizontal="left" vertical="center" wrapText="1"/>
    </xf>
    <xf numFmtId="0" fontId="5" fillId="0" borderId="10" xfId="27" applyFont="1" applyFill="1" applyBorder="1" applyAlignment="1">
      <alignment horizontal="center" vertical="center"/>
    </xf>
    <xf numFmtId="0" fontId="5" fillId="0" borderId="10" xfId="27" applyFont="1" applyFill="1" applyBorder="1" applyAlignment="1">
      <alignment horizontal="left" vertical="center" wrapText="1"/>
    </xf>
    <xf numFmtId="44" fontId="5" fillId="0" borderId="10" xfId="24" applyNumberFormat="1" applyFont="1" applyFill="1" applyBorder="1" applyAlignment="1">
      <alignment horizontal="left" vertical="center" wrapText="1" indent="1"/>
    </xf>
    <xf numFmtId="43" fontId="5" fillId="0" borderId="10" xfId="19" applyNumberFormat="1" applyFont="1" applyFill="1" applyBorder="1" applyAlignment="1">
      <alignment vertical="center" wrapText="1"/>
    </xf>
    <xf numFmtId="44" fontId="15" fillId="0" borderId="0" xfId="27" applyNumberFormat="1" applyFont="1" applyFill="1" applyBorder="1" applyAlignment="1">
      <alignment vertical="center"/>
    </xf>
    <xf numFmtId="0" fontId="2" fillId="0" borderId="10" xfId="27" applyFont="1" applyFill="1" applyBorder="1" applyAlignment="1">
      <alignment horizontal="center" vertical="center"/>
    </xf>
    <xf numFmtId="0" fontId="2" fillId="0" borderId="10" xfId="27" applyFont="1" applyFill="1" applyBorder="1" applyAlignment="1">
      <alignment horizontal="left" vertical="center" wrapText="1" indent="1"/>
    </xf>
    <xf numFmtId="44" fontId="2" fillId="0" borderId="10" xfId="24" applyNumberFormat="1" applyFont="1" applyFill="1" applyBorder="1" applyAlignment="1">
      <alignment horizontal="left" vertical="center" wrapText="1" indent="1"/>
    </xf>
    <xf numFmtId="43" fontId="2" fillId="0" borderId="10" xfId="19" applyNumberFormat="1" applyFont="1" applyFill="1" applyBorder="1" applyAlignment="1">
      <alignment horizontal="left" vertical="center" wrapText="1" indent="1"/>
    </xf>
    <xf numFmtId="44" fontId="2" fillId="0" borderId="10" xfId="19" applyNumberFormat="1" applyFont="1" applyFill="1" applyBorder="1" applyAlignment="1">
      <alignment horizontal="left" vertical="center" wrapText="1" indent="1"/>
    </xf>
    <xf numFmtId="0" fontId="15" fillId="0" borderId="0" xfId="27" applyFont="1" applyFill="1" applyBorder="1" applyAlignment="1">
      <alignment vertical="center" wrapText="1"/>
    </xf>
    <xf numFmtId="44" fontId="5" fillId="0" borderId="10" xfId="24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 indent="1"/>
    </xf>
    <xf numFmtId="183" fontId="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 indent="5"/>
    </xf>
    <xf numFmtId="44" fontId="12" fillId="24" borderId="10" xfId="24" applyNumberFormat="1" applyFont="1" applyFill="1" applyBorder="1" applyAlignment="1">
      <alignment horizontal="center" vertical="center"/>
    </xf>
    <xf numFmtId="43" fontId="12" fillId="24" borderId="10" xfId="19" applyNumberFormat="1" applyFont="1" applyFill="1" applyBorder="1" applyAlignment="1">
      <alignment horizontal="center" vertical="center"/>
    </xf>
    <xf numFmtId="44" fontId="15" fillId="0" borderId="0" xfId="27" applyNumberFormat="1" applyFont="1" applyFill="1" applyBorder="1"/>
    <xf numFmtId="0" fontId="15" fillId="0" borderId="0" xfId="27" applyFont="1" applyFill="1" applyBorder="1"/>
    <xf numFmtId="44" fontId="2" fillId="0" borderId="0" xfId="27" applyNumberFormat="1" applyFont="1" applyFill="1" applyBorder="1"/>
    <xf numFmtId="172" fontId="2" fillId="0" borderId="0" xfId="27" applyNumberFormat="1" applyFont="1" applyFill="1" applyBorder="1"/>
    <xf numFmtId="184" fontId="2" fillId="0" borderId="0" xfId="19" applyNumberFormat="1" applyFont="1" applyFill="1" applyBorder="1"/>
    <xf numFmtId="0" fontId="2" fillId="25" borderId="10" xfId="29" applyFont="1" applyFill="1" applyBorder="1" applyAlignment="1">
      <alignment horizontal="center" vertical="center" wrapText="1"/>
    </xf>
    <xf numFmtId="0" fontId="5" fillId="0" borderId="10" xfId="29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10" xfId="29" applyFont="1" applyFill="1" applyBorder="1" applyAlignment="1">
      <alignment vertical="center"/>
    </xf>
    <xf numFmtId="0" fontId="2" fillId="0" borderId="10" xfId="29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5" xfId="29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29" applyFont="1" applyFill="1" applyBorder="1" applyAlignment="1">
      <alignment vertical="center"/>
    </xf>
    <xf numFmtId="0" fontId="6" fillId="25" borderId="10" xfId="29" applyFont="1" applyFill="1" applyBorder="1" applyAlignment="1">
      <alignment horizontal="center" vertical="center" wrapText="1"/>
    </xf>
    <xf numFmtId="0" fontId="5" fillId="0" borderId="16" xfId="29" applyFont="1" applyFill="1" applyBorder="1" applyAlignment="1">
      <alignment horizontal="center" vertical="center" wrapText="1"/>
    </xf>
    <xf numFmtId="0" fontId="2" fillId="0" borderId="12" xfId="29" applyFont="1" applyFill="1" applyBorder="1" applyAlignment="1">
      <alignment vertical="center"/>
    </xf>
    <xf numFmtId="0" fontId="2" fillId="0" borderId="16" xfId="29" applyFont="1" applyFill="1" applyBorder="1" applyAlignment="1">
      <alignment vertical="center"/>
    </xf>
    <xf numFmtId="0" fontId="2" fillId="0" borderId="17" xfId="29" applyFont="1" applyFill="1" applyBorder="1" applyAlignment="1">
      <alignment vertical="center" wrapText="1"/>
    </xf>
    <xf numFmtId="0" fontId="5" fillId="0" borderId="17" xfId="29" applyFont="1" applyFill="1" applyBorder="1" applyAlignment="1">
      <alignment horizontal="center" vertical="center" wrapText="1"/>
    </xf>
    <xf numFmtId="0" fontId="5" fillId="0" borderId="0" xfId="0" applyFont="1"/>
    <xf numFmtId="43" fontId="7" fillId="0" borderId="0" xfId="19" applyFont="1" applyBorder="1"/>
    <xf numFmtId="43" fontId="12" fillId="0" borderId="0" xfId="19" applyFont="1" applyAlignment="1">
      <alignment vertical="center"/>
    </xf>
    <xf numFmtId="43" fontId="2" fillId="0" borderId="0" xfId="0" applyNumberFormat="1" applyFont="1" applyAlignment="1">
      <alignment vertical="center"/>
    </xf>
    <xf numFmtId="173" fontId="2" fillId="0" borderId="0" xfId="0" applyNumberFormat="1" applyFont="1" applyFill="1" applyBorder="1" applyAlignment="1"/>
    <xf numFmtId="43" fontId="16" fillId="0" borderId="10" xfId="19" applyNumberFormat="1" applyFont="1" applyFill="1" applyBorder="1" applyAlignment="1">
      <alignment horizontal="right"/>
    </xf>
    <xf numFmtId="43" fontId="8" fillId="0" borderId="10" xfId="19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17" fillId="0" borderId="18" xfId="0" applyFont="1" applyFill="1" applyBorder="1" applyAlignment="1">
      <alignment horizontal="centerContinuous"/>
    </xf>
    <xf numFmtId="0" fontId="15" fillId="0" borderId="18" xfId="0" applyFont="1" applyFill="1" applyBorder="1" applyAlignment="1">
      <alignment horizontal="centerContinuous"/>
    </xf>
    <xf numFmtId="170" fontId="17" fillId="0" borderId="18" xfId="19" applyNumberFormat="1" applyFont="1" applyFill="1" applyBorder="1" applyAlignment="1">
      <alignment horizontal="centerContinuous"/>
    </xf>
    <xf numFmtId="0" fontId="17" fillId="0" borderId="0" xfId="0" applyFont="1" applyFill="1" applyAlignment="1"/>
    <xf numFmtId="0" fontId="2" fillId="0" borderId="0" xfId="0" applyFont="1" applyFill="1"/>
    <xf numFmtId="178" fontId="8" fillId="0" borderId="0" xfId="19" applyNumberFormat="1" applyFont="1" applyFill="1"/>
    <xf numFmtId="170" fontId="8" fillId="0" borderId="0" xfId="19" applyNumberFormat="1" applyFont="1" applyFill="1" applyAlignment="1">
      <alignment horizontal="left"/>
    </xf>
    <xf numFmtId="170" fontId="8" fillId="0" borderId="0" xfId="19" applyNumberFormat="1" applyFont="1" applyFill="1"/>
    <xf numFmtId="0" fontId="8" fillId="0" borderId="0" xfId="0" applyFont="1" applyFill="1"/>
    <xf numFmtId="174" fontId="8" fillId="0" borderId="0" xfId="0" applyNumberFormat="1" applyFont="1" applyFill="1"/>
    <xf numFmtId="0" fontId="47" fillId="0" borderId="0" xfId="0" applyFont="1" applyFill="1"/>
    <xf numFmtId="0" fontId="8" fillId="0" borderId="10" xfId="0" applyFont="1" applyFill="1" applyBorder="1"/>
    <xf numFmtId="0" fontId="8" fillId="0" borderId="10" xfId="19" applyNumberFormat="1" applyFont="1" applyFill="1" applyBorder="1" applyAlignment="1">
      <alignment horizontal="center" vertical="center" wrapText="1"/>
    </xf>
    <xf numFmtId="173" fontId="8" fillId="0" borderId="0" xfId="0" applyNumberFormat="1" applyFont="1" applyFill="1"/>
    <xf numFmtId="0" fontId="8" fillId="0" borderId="10" xfId="0" applyFont="1" applyFill="1" applyBorder="1" applyAlignment="1">
      <alignment horizontal="left" wrapText="1"/>
    </xf>
    <xf numFmtId="43" fontId="8" fillId="0" borderId="10" xfId="19" applyNumberFormat="1" applyFont="1" applyFill="1" applyBorder="1" applyAlignment="1">
      <alignment wrapText="1"/>
    </xf>
    <xf numFmtId="43" fontId="8" fillId="0" borderId="10" xfId="0" applyNumberFormat="1" applyFont="1" applyFill="1" applyBorder="1" applyAlignment="1">
      <alignment wrapText="1"/>
    </xf>
    <xf numFmtId="43" fontId="8" fillId="0" borderId="0" xfId="0" applyNumberFormat="1" applyFont="1" applyFill="1"/>
    <xf numFmtId="43" fontId="8" fillId="0" borderId="0" xfId="19" applyFont="1" applyFill="1" applyAlignment="1">
      <alignment wrapText="1"/>
    </xf>
    <xf numFmtId="179" fontId="8" fillId="0" borderId="10" xfId="31" applyNumberFormat="1" applyFont="1" applyFill="1" applyBorder="1" applyAlignment="1">
      <alignment horizontal="right" wrapText="1"/>
    </xf>
    <xf numFmtId="179" fontId="8" fillId="0" borderId="10" xfId="31" applyNumberFormat="1" applyFont="1" applyFill="1" applyBorder="1" applyAlignment="1">
      <alignment wrapText="1"/>
    </xf>
    <xf numFmtId="170" fontId="8" fillId="0" borderId="0" xfId="0" applyNumberFormat="1" applyFont="1" applyFill="1" applyAlignment="1">
      <alignment wrapText="1"/>
    </xf>
    <xf numFmtId="10" fontId="8" fillId="0" borderId="10" xfId="31" applyNumberFormat="1" applyFont="1" applyFill="1" applyBorder="1" applyAlignment="1">
      <alignment wrapText="1"/>
    </xf>
    <xf numFmtId="180" fontId="8" fillId="0" borderId="10" xfId="31" applyNumberFormat="1" applyFont="1" applyFill="1" applyBorder="1" applyAlignment="1">
      <alignment wrapText="1"/>
    </xf>
    <xf numFmtId="43" fontId="8" fillId="0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horizontal="left" wrapText="1"/>
    </xf>
    <xf numFmtId="10" fontId="8" fillId="0" borderId="0" xfId="31" applyNumberFormat="1" applyFont="1" applyFill="1" applyBorder="1" applyAlignment="1">
      <alignment wrapText="1"/>
    </xf>
    <xf numFmtId="171" fontId="8" fillId="0" borderId="0" xfId="0" applyNumberFormat="1" applyFont="1" applyFill="1" applyAlignment="1">
      <alignment wrapText="1"/>
    </xf>
    <xf numFmtId="173" fontId="8" fillId="0" borderId="0" xfId="0" applyNumberFormat="1" applyFont="1" applyFill="1" applyAlignment="1">
      <alignment wrapText="1"/>
    </xf>
    <xf numFmtId="170" fontId="8" fillId="0" borderId="18" xfId="19" applyNumberFormat="1" applyFont="1" applyFill="1" applyBorder="1"/>
    <xf numFmtId="0" fontId="8" fillId="0" borderId="0" xfId="0" applyFont="1" applyFill="1" applyAlignment="1"/>
    <xf numFmtId="0" fontId="8" fillId="0" borderId="10" xfId="0" quotePrefix="1" applyFont="1" applyFill="1" applyBorder="1" applyAlignment="1">
      <alignment horizontal="left" wrapText="1"/>
    </xf>
    <xf numFmtId="171" fontId="8" fillId="0" borderId="10" xfId="19" applyNumberFormat="1" applyFont="1" applyFill="1" applyBorder="1" applyAlignment="1"/>
    <xf numFmtId="43" fontId="8" fillId="0" borderId="10" xfId="0" applyNumberFormat="1" applyFont="1" applyFill="1" applyBorder="1" applyAlignment="1"/>
    <xf numFmtId="0" fontId="8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5" fontId="8" fillId="0" borderId="0" xfId="19" applyNumberFormat="1" applyFont="1" applyFill="1" applyBorder="1"/>
    <xf numFmtId="170" fontId="8" fillId="0" borderId="0" xfId="19" applyNumberFormat="1" applyFont="1" applyFill="1" applyBorder="1"/>
    <xf numFmtId="43" fontId="8" fillId="0" borderId="0" xfId="19" applyFont="1" applyFill="1"/>
    <xf numFmtId="43" fontId="2" fillId="0" borderId="0" xfId="0" applyNumberFormat="1" applyFont="1" applyFill="1"/>
    <xf numFmtId="177" fontId="8" fillId="0" borderId="10" xfId="31" applyNumberFormat="1" applyFont="1" applyFill="1" applyBorder="1" applyAlignment="1">
      <alignment wrapText="1"/>
    </xf>
    <xf numFmtId="179" fontId="8" fillId="0" borderId="0" xfId="31" applyNumberFormat="1" applyFont="1" applyFill="1" applyBorder="1" applyAlignment="1">
      <alignment wrapText="1"/>
    </xf>
    <xf numFmtId="43" fontId="8" fillId="0" borderId="0" xfId="31" applyNumberFormat="1" applyFont="1" applyFill="1" applyBorder="1" applyAlignment="1">
      <alignment wrapText="1"/>
    </xf>
    <xf numFmtId="0" fontId="8" fillId="0" borderId="0" xfId="0" applyFont="1" applyFill="1" applyBorder="1" applyAlignment="1"/>
    <xf numFmtId="43" fontId="8" fillId="0" borderId="0" xfId="19" applyNumberFormat="1" applyFont="1" applyFill="1" applyBorder="1" applyAlignment="1">
      <alignment horizontal="center"/>
    </xf>
    <xf numFmtId="179" fontId="16" fillId="0" borderId="10" xfId="31" applyNumberFormat="1" applyFont="1" applyFill="1" applyBorder="1" applyAlignment="1">
      <alignment horizontal="right" wrapText="1"/>
    </xf>
    <xf numFmtId="179" fontId="8" fillId="0" borderId="10" xfId="31" applyNumberFormat="1" applyFont="1" applyFill="1" applyBorder="1" applyAlignment="1">
      <alignment horizontal="right"/>
    </xf>
    <xf numFmtId="179" fontId="8" fillId="0" borderId="0" xfId="31" applyNumberFormat="1" applyFont="1" applyFill="1" applyBorder="1" applyAlignment="1">
      <alignment horizontal="right"/>
    </xf>
    <xf numFmtId="10" fontId="8" fillId="0" borderId="10" xfId="31" applyNumberFormat="1" applyFont="1" applyFill="1" applyBorder="1" applyAlignment="1">
      <alignment horizontal="right" wrapText="1"/>
    </xf>
    <xf numFmtId="170" fontId="8" fillId="0" borderId="0" xfId="19" applyNumberFormat="1" applyFont="1" applyFill="1" applyBorder="1" applyAlignment="1">
      <alignment horizontal="center"/>
    </xf>
    <xf numFmtId="176" fontId="8" fillId="0" borderId="0" xfId="19" applyNumberFormat="1" applyFont="1" applyFill="1" applyBorder="1" applyAlignment="1">
      <alignment horizontal="center"/>
    </xf>
    <xf numFmtId="10" fontId="8" fillId="0" borderId="0" xfId="19" applyNumberFormat="1" applyFont="1" applyFill="1" applyBorder="1" applyAlignment="1">
      <alignment horizontal="center"/>
    </xf>
    <xf numFmtId="43" fontId="8" fillId="0" borderId="0" xfId="19" applyFont="1" applyFill="1" applyBorder="1"/>
    <xf numFmtId="43" fontId="8" fillId="0" borderId="0" xfId="0" applyNumberFormat="1" applyFont="1" applyFill="1" applyBorder="1"/>
    <xf numFmtId="170" fontId="8" fillId="0" borderId="10" xfId="19" applyNumberFormat="1" applyFont="1" applyFill="1" applyBorder="1" applyAlignment="1">
      <alignment wrapText="1"/>
    </xf>
    <xf numFmtId="170" fontId="8" fillId="0" borderId="10" xfId="19" applyNumberFormat="1" applyFont="1" applyFill="1" applyBorder="1" applyAlignment="1">
      <alignment horizontal="left" wrapText="1"/>
    </xf>
    <xf numFmtId="0" fontId="8" fillId="0" borderId="10" xfId="0" applyFont="1" applyFill="1" applyBorder="1" applyAlignment="1">
      <alignment wrapText="1"/>
    </xf>
    <xf numFmtId="171" fontId="18" fillId="0" borderId="10" xfId="19" applyNumberFormat="1" applyFont="1" applyFill="1" applyBorder="1" applyAlignment="1">
      <alignment horizontal="left"/>
    </xf>
    <xf numFmtId="43" fontId="8" fillId="0" borderId="10" xfId="19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0" fontId="8" fillId="0" borderId="10" xfId="19" applyNumberFormat="1" applyFont="1" applyFill="1" applyBorder="1" applyAlignment="1">
      <alignment horizontal="right"/>
    </xf>
    <xf numFmtId="181" fontId="2" fillId="0" borderId="0" xfId="0" applyNumberFormat="1" applyFont="1" applyFill="1"/>
    <xf numFmtId="0" fontId="8" fillId="0" borderId="10" xfId="0" applyFont="1" applyFill="1" applyBorder="1" applyAlignment="1"/>
    <xf numFmtId="43" fontId="8" fillId="0" borderId="10" xfId="19" applyNumberFormat="1" applyFont="1" applyFill="1" applyBorder="1" applyAlignment="1">
      <alignment horizontal="left" wrapText="1"/>
    </xf>
    <xf numFmtId="43" fontId="8" fillId="0" borderId="1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/>
    <xf numFmtId="170" fontId="17" fillId="0" borderId="0" xfId="19" applyNumberFormat="1" applyFont="1" applyFill="1"/>
    <xf numFmtId="171" fontId="8" fillId="0" borderId="19" xfId="19" applyNumberFormat="1" applyFont="1" applyFill="1" applyBorder="1"/>
    <xf numFmtId="173" fontId="5" fillId="0" borderId="20" xfId="0" applyNumberFormat="1" applyFont="1" applyFill="1" applyBorder="1" applyAlignment="1"/>
    <xf numFmtId="173" fontId="7" fillId="0" borderId="0" xfId="19" applyNumberFormat="1" applyFont="1" applyFill="1" applyBorder="1"/>
    <xf numFmtId="179" fontId="5" fillId="0" borderId="21" xfId="31" applyNumberFormat="1" applyFont="1" applyFill="1" applyBorder="1" applyAlignment="1"/>
    <xf numFmtId="171" fontId="5" fillId="0" borderId="22" xfId="19" applyNumberFormat="1" applyFont="1" applyFill="1" applyBorder="1"/>
    <xf numFmtId="182" fontId="7" fillId="0" borderId="0" xfId="19" applyNumberFormat="1" applyFont="1" applyFill="1" applyBorder="1"/>
    <xf numFmtId="0" fontId="2" fillId="0" borderId="0" xfId="0" applyFont="1" applyFill="1" applyBorder="1" applyAlignment="1">
      <alignment horizontal="right"/>
    </xf>
    <xf numFmtId="178" fontId="8" fillId="0" borderId="0" xfId="19" applyNumberFormat="1" applyFont="1" applyFill="1" applyAlignment="1">
      <alignment horizontal="center"/>
    </xf>
    <xf numFmtId="173" fontId="5" fillId="0" borderId="21" xfId="19" applyNumberFormat="1" applyFont="1" applyFill="1" applyBorder="1"/>
    <xf numFmtId="0" fontId="7" fillId="0" borderId="0" xfId="0" applyFont="1" applyFill="1"/>
    <xf numFmtId="170" fontId="17" fillId="0" borderId="0" xfId="19" applyNumberFormat="1" applyFont="1" applyFill="1" applyAlignment="1">
      <alignment horizontal="right"/>
    </xf>
    <xf numFmtId="170" fontId="2" fillId="0" borderId="0" xfId="0" applyNumberFormat="1" applyFont="1" applyFill="1"/>
    <xf numFmtId="43" fontId="5" fillId="0" borderId="21" xfId="19" applyNumberFormat="1" applyFont="1" applyFill="1" applyBorder="1"/>
    <xf numFmtId="176" fontId="7" fillId="0" borderId="0" xfId="19" applyNumberFormat="1" applyFont="1" applyFill="1" applyBorder="1"/>
    <xf numFmtId="43" fontId="2" fillId="0" borderId="0" xfId="19" applyNumberFormat="1" applyFont="1" applyFill="1"/>
    <xf numFmtId="173" fontId="5" fillId="0" borderId="23" xfId="19" applyNumberFormat="1" applyFont="1" applyFill="1" applyBorder="1"/>
    <xf numFmtId="0" fontId="2" fillId="0" borderId="0" xfId="0" applyFont="1" applyFill="1" applyAlignment="1"/>
    <xf numFmtId="170" fontId="18" fillId="0" borderId="24" xfId="0" applyNumberFormat="1" applyFont="1" applyFill="1" applyBorder="1" applyAlignment="1"/>
    <xf numFmtId="170" fontId="18" fillId="0" borderId="25" xfId="0" applyNumberFormat="1" applyFont="1" applyFill="1" applyBorder="1" applyAlignment="1"/>
    <xf numFmtId="170" fontId="8" fillId="0" borderId="12" xfId="19" applyNumberFormat="1" applyFont="1" applyFill="1" applyBorder="1"/>
    <xf numFmtId="177" fontId="2" fillId="0" borderId="21" xfId="31" applyNumberFormat="1" applyFont="1" applyFill="1" applyBorder="1" applyAlignment="1">
      <alignment horizontal="center"/>
    </xf>
    <xf numFmtId="170" fontId="17" fillId="0" borderId="0" xfId="0" applyNumberFormat="1" applyFont="1" applyFill="1"/>
    <xf numFmtId="170" fontId="8" fillId="0" borderId="13" xfId="19" applyNumberFormat="1" applyFont="1" applyFill="1" applyBorder="1"/>
    <xf numFmtId="177" fontId="2" fillId="0" borderId="26" xfId="31" applyNumberFormat="1" applyFont="1" applyFill="1" applyBorder="1" applyAlignment="1">
      <alignment horizontal="center"/>
    </xf>
    <xf numFmtId="170" fontId="8" fillId="0" borderId="14" xfId="19" applyNumberFormat="1" applyFont="1" applyFill="1" applyBorder="1"/>
    <xf numFmtId="177" fontId="2" fillId="0" borderId="23" xfId="31" applyNumberFormat="1" applyFont="1" applyFill="1" applyBorder="1" applyAlignment="1">
      <alignment horizontal="center"/>
    </xf>
    <xf numFmtId="173" fontId="2" fillId="0" borderId="0" xfId="0" applyNumberFormat="1" applyFont="1" applyFill="1"/>
    <xf numFmtId="0" fontId="8" fillId="0" borderId="19" xfId="0" applyFont="1" applyFill="1" applyBorder="1" applyAlignment="1"/>
    <xf numFmtId="43" fontId="2" fillId="0" borderId="19" xfId="19" applyNumberFormat="1" applyFont="1" applyFill="1" applyBorder="1"/>
    <xf numFmtId="10" fontId="2" fillId="0" borderId="19" xfId="31" applyNumberFormat="1" applyFont="1" applyFill="1" applyBorder="1"/>
    <xf numFmtId="171" fontId="8" fillId="0" borderId="12" xfId="19" applyNumberFormat="1" applyFont="1" applyFill="1" applyBorder="1" applyAlignment="1">
      <alignment vertical="top"/>
    </xf>
    <xf numFmtId="43" fontId="2" fillId="0" borderId="0" xfId="19" applyFont="1" applyFill="1"/>
    <xf numFmtId="177" fontId="17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173" fontId="2" fillId="0" borderId="0" xfId="19" applyNumberFormat="1" applyFont="1" applyFill="1" applyBorder="1"/>
    <xf numFmtId="10" fontId="2" fillId="0" borderId="0" xfId="31" applyNumberFormat="1" applyFont="1" applyFill="1" applyBorder="1"/>
    <xf numFmtId="173" fontId="47" fillId="0" borderId="0" xfId="0" applyNumberFormat="1" applyFont="1" applyFill="1"/>
    <xf numFmtId="43" fontId="24" fillId="24" borderId="10" xfId="19" applyFont="1" applyFill="1" applyBorder="1" applyAlignment="1">
      <alignment horizontal="center" vertical="center"/>
    </xf>
    <xf numFmtId="43" fontId="24" fillId="24" borderId="10" xfId="19" applyFont="1" applyFill="1" applyBorder="1" applyAlignment="1">
      <alignment horizontal="center" vertical="center" wrapText="1"/>
    </xf>
    <xf numFmtId="170" fontId="2" fillId="0" borderId="0" xfId="19" applyNumberFormat="1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70" fontId="2" fillId="0" borderId="10" xfId="19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48" fillId="0" borderId="10" xfId="0" applyFont="1" applyFill="1" applyBorder="1" applyAlignment="1">
      <alignment horizontal="left" vertical="center" indent="1"/>
    </xf>
    <xf numFmtId="0" fontId="49" fillId="0" borderId="10" xfId="0" applyFont="1" applyFill="1" applyBorder="1" applyAlignment="1">
      <alignment horizontal="left" vertical="center" indent="2"/>
    </xf>
    <xf numFmtId="0" fontId="11" fillId="0" borderId="10" xfId="0" applyFont="1" applyFill="1" applyBorder="1" applyAlignment="1">
      <alignment horizontal="left" vertical="center" wrapText="1" indent="3"/>
    </xf>
    <xf numFmtId="0" fontId="2" fillId="0" borderId="10" xfId="0" applyFont="1" applyFill="1" applyBorder="1" applyAlignment="1">
      <alignment horizontal="left" vertical="center" wrapText="1" indent="3"/>
    </xf>
    <xf numFmtId="0" fontId="16" fillId="0" borderId="10" xfId="0" applyFont="1" applyFill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 wrapText="1"/>
    </xf>
    <xf numFmtId="43" fontId="49" fillId="24" borderId="10" xfId="23" applyFont="1" applyFill="1" applyBorder="1" applyAlignment="1">
      <alignment horizontal="center" vertical="center" wrapText="1"/>
    </xf>
    <xf numFmtId="43" fontId="49" fillId="24" borderId="10" xfId="23" applyFont="1" applyFill="1" applyBorder="1" applyAlignment="1">
      <alignment horizontal="center" vertical="center"/>
    </xf>
    <xf numFmtId="43" fontId="2" fillId="0" borderId="10" xfId="23" applyFont="1" applyFill="1" applyBorder="1" applyAlignment="1">
      <alignment vertical="center"/>
    </xf>
    <xf numFmtId="43" fontId="2" fillId="0" borderId="0" xfId="23" applyFont="1" applyFill="1" applyBorder="1"/>
    <xf numFmtId="43" fontId="2" fillId="0" borderId="0" xfId="23" applyFont="1" applyFill="1" applyBorder="1" applyAlignment="1">
      <alignment vertical="center"/>
    </xf>
    <xf numFmtId="170" fontId="12" fillId="24" borderId="10" xfId="23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Border="1"/>
    <xf numFmtId="0" fontId="0" fillId="0" borderId="0" xfId="0" applyFill="1"/>
    <xf numFmtId="0" fontId="57" fillId="0" borderId="10" xfId="0" applyFont="1" applyFill="1" applyBorder="1" applyAlignment="1">
      <alignment vertical="center" wrapText="1"/>
    </xf>
    <xf numFmtId="170" fontId="5" fillId="0" borderId="10" xfId="19" applyNumberFormat="1" applyFont="1" applyFill="1" applyBorder="1" applyAlignment="1">
      <alignment horizontal="center" vertical="center" wrapText="1"/>
    </xf>
    <xf numFmtId="170" fontId="2" fillId="0" borderId="10" xfId="19" applyNumberFormat="1" applyFont="1" applyFill="1" applyBorder="1" applyAlignment="1">
      <alignment horizontal="center" vertical="center" wrapText="1"/>
    </xf>
    <xf numFmtId="170" fontId="2" fillId="0" borderId="10" xfId="19" applyNumberFormat="1" applyFont="1" applyFill="1" applyBorder="1"/>
    <xf numFmtId="0" fontId="17" fillId="0" borderId="0" xfId="0" applyFont="1" applyFill="1" applyBorder="1" applyAlignment="1">
      <alignment horizontal="center" vertical="center" wrapText="1"/>
    </xf>
    <xf numFmtId="170" fontId="58" fillId="0" borderId="10" xfId="19" applyNumberFormat="1" applyFont="1" applyFill="1" applyBorder="1" applyAlignment="1">
      <alignment horizontal="center" vertical="center" wrapText="1"/>
    </xf>
    <xf numFmtId="170" fontId="58" fillId="0" borderId="10" xfId="19" applyNumberFormat="1" applyFont="1" applyFill="1" applyBorder="1" applyAlignment="1">
      <alignment horizontal="right" vertical="center" wrapText="1"/>
    </xf>
    <xf numFmtId="170" fontId="2" fillId="25" borderId="10" xfId="29" applyNumberFormat="1" applyFont="1" applyFill="1" applyBorder="1" applyAlignment="1">
      <alignment horizontal="center" vertical="center" wrapText="1"/>
    </xf>
    <xf numFmtId="170" fontId="12" fillId="0" borderId="10" xfId="19" applyNumberFormat="1" applyFont="1" applyFill="1" applyBorder="1" applyAlignment="1">
      <alignment horizontal="center" vertical="center" wrapText="1"/>
    </xf>
    <xf numFmtId="170" fontId="2" fillId="0" borderId="10" xfId="19" applyNumberFormat="1" applyFont="1" applyFill="1" applyBorder="1" applyAlignment="1">
      <alignment horizontal="left" vertical="center" wrapText="1" indent="1"/>
    </xf>
    <xf numFmtId="170" fontId="12" fillId="25" borderId="10" xfId="19" applyNumberFormat="1" applyFont="1" applyFill="1" applyBorder="1" applyAlignment="1">
      <alignment vertical="center"/>
    </xf>
    <xf numFmtId="170" fontId="2" fillId="0" borderId="0" xfId="19" applyNumberFormat="1" applyFont="1"/>
    <xf numFmtId="170" fontId="6" fillId="25" borderId="10" xfId="29" applyNumberFormat="1" applyFont="1" applyFill="1" applyBorder="1" applyAlignment="1">
      <alignment horizontal="center" vertical="center" wrapText="1"/>
    </xf>
    <xf numFmtId="170" fontId="9" fillId="0" borderId="17" xfId="19" applyNumberFormat="1" applyFont="1" applyBorder="1" applyAlignment="1">
      <alignment horizontal="right" vertical="center"/>
    </xf>
    <xf numFmtId="170" fontId="2" fillId="0" borderId="10" xfId="19" applyNumberFormat="1" applyFont="1" applyFill="1" applyBorder="1" applyAlignment="1">
      <alignment vertical="center" wrapText="1"/>
    </xf>
    <xf numFmtId="170" fontId="2" fillId="0" borderId="17" xfId="19" applyNumberFormat="1" applyFont="1" applyFill="1" applyBorder="1" applyAlignment="1">
      <alignment vertical="center" wrapText="1"/>
    </xf>
    <xf numFmtId="170" fontId="2" fillId="0" borderId="0" xfId="0" applyNumberFormat="1" applyFont="1"/>
    <xf numFmtId="0" fontId="56" fillId="0" borderId="0" xfId="0" applyFont="1" applyAlignment="1">
      <alignment horizontal="left" vertical="center"/>
    </xf>
    <xf numFmtId="186" fontId="0" fillId="0" borderId="0" xfId="0" applyNumberFormat="1" applyBorder="1" applyAlignment="1">
      <alignment horizontal="right" vertical="top"/>
    </xf>
    <xf numFmtId="0" fontId="0" fillId="0" borderId="0" xfId="0" applyAlignment="1">
      <alignment horizontal="left" vertical="center" wrapText="1"/>
    </xf>
    <xf numFmtId="0" fontId="47" fillId="0" borderId="0" xfId="0" applyFont="1" applyAlignment="1">
      <alignment vertical="center"/>
    </xf>
    <xf numFmtId="0" fontId="52" fillId="26" borderId="18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left" vertical="center" indent="2"/>
    </xf>
    <xf numFmtId="170" fontId="47" fillId="0" borderId="27" xfId="19" applyNumberFormat="1" applyFont="1" applyBorder="1" applyAlignment="1">
      <alignment horizontal="left" vertical="center"/>
    </xf>
    <xf numFmtId="170" fontId="47" fillId="0" borderId="27" xfId="19" applyNumberFormat="1" applyFont="1" applyBorder="1" applyAlignment="1">
      <alignment vertical="center"/>
    </xf>
    <xf numFmtId="0" fontId="47" fillId="0" borderId="0" xfId="0" applyFont="1" applyBorder="1" applyAlignment="1">
      <alignment horizontal="left" vertical="center" indent="2"/>
    </xf>
    <xf numFmtId="170" fontId="47" fillId="0" borderId="0" xfId="19" applyNumberFormat="1" applyFont="1" applyBorder="1" applyAlignment="1">
      <alignment horizontal="center" vertical="center"/>
    </xf>
    <xf numFmtId="170" fontId="47" fillId="0" borderId="0" xfId="19" applyNumberFormat="1" applyFont="1" applyBorder="1" applyAlignment="1">
      <alignment horizontal="left" vertical="center"/>
    </xf>
    <xf numFmtId="0" fontId="53" fillId="0" borderId="28" xfId="0" applyFont="1" applyBorder="1" applyAlignment="1">
      <alignment horizontal="center" vertical="center" wrapText="1"/>
    </xf>
    <xf numFmtId="170" fontId="47" fillId="0" borderId="27" xfId="19" applyNumberFormat="1" applyFont="1" applyBorder="1" applyAlignment="1">
      <alignment vertical="center" wrapText="1"/>
    </xf>
    <xf numFmtId="0" fontId="47" fillId="0" borderId="0" xfId="0" applyFont="1" applyAlignment="1">
      <alignment vertical="center" wrapText="1"/>
    </xf>
    <xf numFmtId="176" fontId="47" fillId="0" borderId="0" xfId="19" applyNumberFormat="1" applyFont="1" applyAlignment="1">
      <alignment vertical="center" wrapText="1"/>
    </xf>
    <xf numFmtId="170" fontId="47" fillId="0" borderId="27" xfId="19" applyNumberFormat="1" applyFont="1" applyFill="1" applyBorder="1" applyAlignment="1">
      <alignment vertical="center" wrapText="1"/>
    </xf>
    <xf numFmtId="170" fontId="54" fillId="0" borderId="27" xfId="19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170" fontId="54" fillId="0" borderId="0" xfId="19" applyNumberFormat="1" applyFont="1" applyFill="1" applyBorder="1" applyAlignment="1">
      <alignment horizontal="center" vertical="center" wrapText="1"/>
    </xf>
    <xf numFmtId="173" fontId="47" fillId="0" borderId="27" xfId="19" applyNumberFormat="1" applyFont="1" applyFill="1" applyBorder="1" applyAlignment="1">
      <alignment horizontal="right" vertical="center" wrapText="1"/>
    </xf>
    <xf numFmtId="173" fontId="54" fillId="0" borderId="27" xfId="19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49" fontId="23" fillId="24" borderId="10" xfId="27" applyNumberFormat="1" applyFont="1" applyFill="1" applyBorder="1" applyAlignment="1">
      <alignment horizontal="center" vertical="center" wrapText="1"/>
    </xf>
    <xf numFmtId="49" fontId="24" fillId="24" borderId="10" xfId="27" applyNumberFormat="1" applyFont="1" applyFill="1" applyBorder="1" applyAlignment="1">
      <alignment horizontal="center" vertical="center" wrapText="1"/>
    </xf>
    <xf numFmtId="43" fontId="24" fillId="24" borderId="10" xfId="19" applyFont="1" applyFill="1" applyBorder="1" applyAlignment="1">
      <alignment horizontal="center" vertical="center"/>
    </xf>
    <xf numFmtId="43" fontId="24" fillId="24" borderId="10" xfId="19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0" xfId="27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6" fillId="24" borderId="10" xfId="0" applyNumberFormat="1" applyFont="1" applyFill="1" applyBorder="1" applyAlignment="1">
      <alignment horizontal="center" vertical="center" wrapText="1"/>
    </xf>
    <xf numFmtId="49" fontId="49" fillId="24" borderId="10" xfId="0" applyNumberFormat="1" applyFont="1" applyFill="1" applyBorder="1" applyAlignment="1">
      <alignment horizontal="center" vertical="center" wrapText="1"/>
    </xf>
    <xf numFmtId="43" fontId="49" fillId="24" borderId="10" xfId="23" applyFont="1" applyFill="1" applyBorder="1" applyAlignment="1">
      <alignment horizontal="center" vertical="center"/>
    </xf>
    <xf numFmtId="43" fontId="49" fillId="24" borderId="10" xfId="23" applyFont="1" applyFill="1" applyBorder="1" applyAlignment="1">
      <alignment horizontal="center" vertical="center" wrapText="1"/>
    </xf>
    <xf numFmtId="0" fontId="12" fillId="24" borderId="10" xfId="30" applyFont="1" applyFill="1" applyBorder="1" applyAlignment="1">
      <alignment horizontal="center" vertical="center" wrapText="1"/>
    </xf>
    <xf numFmtId="0" fontId="12" fillId="0" borderId="29" xfId="29" applyFont="1" applyFill="1" applyBorder="1" applyAlignment="1">
      <alignment horizontal="center" vertical="center" wrapText="1"/>
    </xf>
    <xf numFmtId="0" fontId="12" fillId="0" borderId="15" xfId="29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9" xfId="29" applyFont="1" applyFill="1" applyBorder="1" applyAlignment="1">
      <alignment horizontal="left" vertical="center" wrapText="1"/>
    </xf>
    <xf numFmtId="0" fontId="2" fillId="0" borderId="27" xfId="29" applyFont="1" applyFill="1" applyBorder="1" applyAlignment="1">
      <alignment horizontal="left" vertical="center" wrapText="1"/>
    </xf>
    <xf numFmtId="0" fontId="2" fillId="0" borderId="15" xfId="29" applyFont="1" applyFill="1" applyBorder="1" applyAlignment="1">
      <alignment horizontal="left" vertical="center" wrapText="1"/>
    </xf>
    <xf numFmtId="170" fontId="5" fillId="0" borderId="0" xfId="0" applyNumberFormat="1" applyFont="1" applyAlignment="1">
      <alignment horizontal="right" vertical="center" wrapText="1"/>
    </xf>
    <xf numFmtId="0" fontId="6" fillId="0" borderId="29" xfId="29" applyFont="1" applyFill="1" applyBorder="1" applyAlignment="1">
      <alignment horizontal="left" vertical="center" wrapText="1"/>
    </xf>
    <xf numFmtId="0" fontId="6" fillId="0" borderId="27" xfId="29" applyFont="1" applyFill="1" applyBorder="1" applyAlignment="1">
      <alignment horizontal="left" vertical="center" wrapText="1"/>
    </xf>
    <xf numFmtId="0" fontId="6" fillId="0" borderId="15" xfId="29" applyFont="1" applyFill="1" applyBorder="1" applyAlignment="1">
      <alignment horizontal="left" vertical="center" wrapText="1"/>
    </xf>
    <xf numFmtId="0" fontId="12" fillId="25" borderId="29" xfId="29" applyFont="1" applyFill="1" applyBorder="1" applyAlignment="1">
      <alignment horizontal="center" vertical="center"/>
    </xf>
    <xf numFmtId="0" fontId="12" fillId="25" borderId="15" xfId="29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vertical="center"/>
    </xf>
    <xf numFmtId="170" fontId="47" fillId="0" borderId="27" xfId="19" applyNumberFormat="1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 wrapText="1" indent="3"/>
    </xf>
    <xf numFmtId="0" fontId="47" fillId="0" borderId="27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4" fillId="0" borderId="27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2" fillId="26" borderId="18" xfId="0" applyFont="1" applyFill="1" applyBorder="1" applyAlignment="1">
      <alignment horizontal="center" vertical="center" wrapText="1"/>
    </xf>
    <xf numFmtId="49" fontId="47" fillId="0" borderId="27" xfId="19" applyNumberFormat="1" applyFont="1" applyFill="1" applyBorder="1" applyAlignment="1">
      <alignment horizontal="center" vertical="center"/>
    </xf>
    <xf numFmtId="0" fontId="47" fillId="0" borderId="28" xfId="0" applyFont="1" applyBorder="1" applyAlignment="1">
      <alignment horizontal="left" vertical="center" indent="2"/>
    </xf>
    <xf numFmtId="0" fontId="47" fillId="0" borderId="18" xfId="0" applyFont="1" applyBorder="1" applyAlignment="1">
      <alignment horizontal="left" vertical="center" indent="2"/>
    </xf>
    <xf numFmtId="170" fontId="47" fillId="0" borderId="27" xfId="19" applyNumberFormat="1" applyFont="1" applyFill="1" applyBorder="1" applyAlignment="1">
      <alignment horizontal="center" vertical="center"/>
    </xf>
    <xf numFmtId="10" fontId="47" fillId="0" borderId="27" xfId="31" applyNumberFormat="1" applyFont="1" applyFill="1" applyBorder="1" applyAlignment="1">
      <alignment horizontal="center" vertical="center"/>
    </xf>
    <xf numFmtId="10" fontId="47" fillId="0" borderId="27" xfId="31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5" fillId="26" borderId="18" xfId="0" applyFont="1" applyFill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</cellXfs>
  <cellStyles count="5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omma" xfId="19" builtinId="3"/>
    <cellStyle name="Comma 2" xfId="20"/>
    <cellStyle name="Comma 3" xfId="21"/>
    <cellStyle name="Comma 3 2" xfId="22"/>
    <cellStyle name="Comma 4" xfId="23"/>
    <cellStyle name="Currency 2" xfId="24"/>
    <cellStyle name="Currency 3" xfId="25"/>
    <cellStyle name="Normal" xfId="0" builtinId="0"/>
    <cellStyle name="Normal 2" xfId="26"/>
    <cellStyle name="Normal 3" xfId="27"/>
    <cellStyle name="Normal 4" xfId="28"/>
    <cellStyle name="Normal_Hashvet-2004" xfId="29"/>
    <cellStyle name="Normal_Sheet1" xfId="30"/>
    <cellStyle name="Percent" xfId="31" builtinId="5"/>
    <cellStyle name="Акцент1" xfId="32"/>
    <cellStyle name="Акцент2" xfId="33"/>
    <cellStyle name="Акцент3" xfId="34"/>
    <cellStyle name="Акцент4" xfId="35"/>
    <cellStyle name="Акцент5" xfId="36"/>
    <cellStyle name="Акцент6" xfId="37"/>
    <cellStyle name="Ввод " xfId="38"/>
    <cellStyle name="Вывод" xfId="39"/>
    <cellStyle name="Вычисление" xfId="40"/>
    <cellStyle name="Заголовок 1" xfId="41"/>
    <cellStyle name="Заголовок 2" xfId="42"/>
    <cellStyle name="Заголовок 3" xfId="43"/>
    <cellStyle name="Заголовок 4" xfId="44"/>
    <cellStyle name="Итог" xfId="45"/>
    <cellStyle name="Контрольная ячейка" xfId="46"/>
    <cellStyle name="Название" xfId="47"/>
    <cellStyle name="Нейтральный" xfId="48"/>
    <cellStyle name="Плохой" xfId="49"/>
    <cellStyle name="Пояснение" xfId="50"/>
    <cellStyle name="Примечание" xfId="51"/>
    <cellStyle name="Связанная ячейка" xfId="52"/>
    <cellStyle name="Текст предупреждения" xfId="53"/>
    <cellStyle name="Хороший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xt.%20Debt%20Service/2015-Service/Paymen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s"/>
      <sheetName val="Eurobond"/>
      <sheetName val="Disb"/>
      <sheetName val="Stock"/>
      <sheetName val="Int"/>
      <sheetName val="Princ"/>
      <sheetName val="Common"/>
      <sheetName val="Budget"/>
      <sheetName val="December"/>
      <sheetName val="November"/>
      <sheetName val="October"/>
      <sheetName val="September"/>
      <sheetName val="August"/>
      <sheetName val="July"/>
      <sheetName val="June"/>
      <sheetName val="May"/>
      <sheetName val="April"/>
      <sheetName val="March"/>
      <sheetName val="Feb"/>
      <sheetName val="Jan"/>
      <sheetName val="II Q"/>
      <sheetName val="III Q"/>
      <sheetName val="IVQ"/>
      <sheetName val="Daily-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11">
          <cell r="D211" t="str">
            <v>Հյուսիս-արևմտյան շրջաններում գյուղատնտեսական ծառայությունների աջակցության ծրագիր</v>
          </cell>
        </row>
        <row r="235">
          <cell r="D235" t="str">
            <v>Արամ Խաչատրյան ֆիլհարմոնիկ համերգասրահի վերանորոգման ծրագիր (Արտահանման վարկային ծրագիր 1.7 մլն Եվրո)</v>
          </cell>
        </row>
        <row r="295">
          <cell r="D295" t="str">
            <v>Ցորենի առաքում - 15 մլն ԱՄՆ դոլար (1996թ.)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6"/>
  <sheetViews>
    <sheetView topLeftCell="A184" workbookViewId="0">
      <selection activeCell="H86" sqref="H86"/>
    </sheetView>
  </sheetViews>
  <sheetFormatPr defaultColWidth="0" defaultRowHeight="13.5" x14ac:dyDescent="0.25"/>
  <cols>
    <col min="1" max="1" width="3.5703125" style="4" customWidth="1"/>
    <col min="2" max="2" width="60.5703125" style="4" customWidth="1"/>
    <col min="3" max="3" width="19.85546875" style="2" customWidth="1"/>
    <col min="4" max="4" width="19.5703125" style="2" customWidth="1"/>
    <col min="5" max="5" width="19.7109375" style="2" customWidth="1"/>
    <col min="6" max="6" width="17.140625" style="4" customWidth="1"/>
    <col min="7" max="7" width="21.7109375" style="4" bestFit="1" customWidth="1"/>
    <col min="8" max="8" width="11.85546875" style="4" bestFit="1" customWidth="1"/>
    <col min="9" max="255" width="9.140625" style="4" customWidth="1"/>
    <col min="256" max="16384" width="0" style="4" hidden="1"/>
  </cols>
  <sheetData>
    <row r="1" spans="1:7" s="24" customFormat="1" ht="17.25" x14ac:dyDescent="0.25">
      <c r="A1" s="252" t="s">
        <v>3</v>
      </c>
      <c r="B1" s="252"/>
      <c r="C1" s="252"/>
      <c r="D1" s="252"/>
      <c r="E1" s="252"/>
      <c r="F1" s="252"/>
    </row>
    <row r="2" spans="1:7" s="24" customFormat="1" ht="17.25" customHeight="1" x14ac:dyDescent="0.25">
      <c r="A2" s="257" t="s">
        <v>346</v>
      </c>
      <c r="B2" s="257"/>
      <c r="C2" s="257"/>
      <c r="D2" s="257"/>
      <c r="E2" s="257"/>
      <c r="F2" s="257"/>
    </row>
    <row r="3" spans="1:7" s="24" customFormat="1" x14ac:dyDescent="0.25">
      <c r="B3" s="25"/>
      <c r="C3" s="25"/>
      <c r="D3" s="25"/>
      <c r="E3" s="25"/>
    </row>
    <row r="4" spans="1:7" ht="15" customHeight="1" x14ac:dyDescent="0.25">
      <c r="A4" s="253" t="s">
        <v>4</v>
      </c>
      <c r="B4" s="254" t="s">
        <v>5</v>
      </c>
      <c r="C4" s="255" t="s">
        <v>6</v>
      </c>
      <c r="D4" s="255"/>
      <c r="E4" s="256" t="s">
        <v>7</v>
      </c>
      <c r="F4" s="256"/>
    </row>
    <row r="5" spans="1:7" x14ac:dyDescent="0.25">
      <c r="A5" s="253"/>
      <c r="B5" s="254"/>
      <c r="C5" s="191" t="s">
        <v>8</v>
      </c>
      <c r="D5" s="190" t="s">
        <v>9</v>
      </c>
      <c r="E5" s="191" t="s">
        <v>10</v>
      </c>
      <c r="F5" s="190" t="s">
        <v>9</v>
      </c>
    </row>
    <row r="6" spans="1:7" s="28" customFormat="1" ht="20.25" x14ac:dyDescent="0.25">
      <c r="A6" s="258" t="s">
        <v>11</v>
      </c>
      <c r="B6" s="258"/>
      <c r="C6" s="26">
        <f>+C8+C33+C99+C104+C118+C125+C132+C139+C141+C143</f>
        <v>38040963.70000001</v>
      </c>
      <c r="D6" s="27">
        <f>+D8+D33+D99+D104+D118+D125+D132+D139+D141+D143</f>
        <v>15770191.959877349</v>
      </c>
      <c r="E6" s="26">
        <f>+E8+E33+E99+E104+E118+E125+E132+E139+E141+E143</f>
        <v>36533708.582856447</v>
      </c>
      <c r="F6" s="27">
        <f>+F8+F33+F99+F104+F118+F125+F132+F139+F141+F143</f>
        <v>15282249.656847998</v>
      </c>
    </row>
    <row r="7" spans="1:7" s="28" customFormat="1" ht="20.25" x14ac:dyDescent="0.25">
      <c r="A7" s="29" t="s">
        <v>12</v>
      </c>
      <c r="B7" s="30" t="s">
        <v>13</v>
      </c>
      <c r="C7" s="31"/>
      <c r="D7" s="32"/>
      <c r="E7" s="31"/>
      <c r="F7" s="32"/>
    </row>
    <row r="8" spans="1:7" s="28" customFormat="1" ht="20.25" x14ac:dyDescent="0.25">
      <c r="A8" s="33" t="s">
        <v>14</v>
      </c>
      <c r="B8" s="34" t="s">
        <v>15</v>
      </c>
      <c r="C8" s="35">
        <f>SUM(C9:C32)</f>
        <v>3531909.85</v>
      </c>
      <c r="D8" s="36">
        <f>SUM(D9:D32)</f>
        <v>1486969.5244184998</v>
      </c>
      <c r="E8" s="35">
        <f>SUM(E9:E32)</f>
        <v>291167.84000000003</v>
      </c>
      <c r="F8" s="36">
        <f>SUM(F9:F32)</f>
        <v>119731.12748640002</v>
      </c>
      <c r="G8" s="37"/>
    </row>
    <row r="9" spans="1:7" s="28" customFormat="1" ht="27" x14ac:dyDescent="0.25">
      <c r="A9" s="38">
        <v>1</v>
      </c>
      <c r="B9" s="39" t="s">
        <v>16</v>
      </c>
      <c r="C9" s="40">
        <v>97723.709999999992</v>
      </c>
      <c r="D9" s="41">
        <v>40184.966789099999</v>
      </c>
      <c r="E9" s="40"/>
      <c r="F9" s="42"/>
    </row>
    <row r="10" spans="1:7" s="28" customFormat="1" ht="20.25" x14ac:dyDescent="0.25">
      <c r="A10" s="38">
        <v>2</v>
      </c>
      <c r="B10" s="39" t="s">
        <v>17</v>
      </c>
      <c r="C10" s="40">
        <v>261508.33000000002</v>
      </c>
      <c r="D10" s="41">
        <v>107534.8403793</v>
      </c>
      <c r="E10" s="40"/>
      <c r="F10" s="42"/>
    </row>
    <row r="11" spans="1:7" s="28" customFormat="1" ht="20.25" x14ac:dyDescent="0.25">
      <c r="A11" s="38">
        <v>3</v>
      </c>
      <c r="B11" s="39" t="s">
        <v>18</v>
      </c>
      <c r="C11" s="40">
        <v>40676.75</v>
      </c>
      <c r="D11" s="41">
        <v>19117.686367499999</v>
      </c>
      <c r="E11" s="40"/>
      <c r="F11" s="42"/>
    </row>
    <row r="12" spans="1:7" s="28" customFormat="1" ht="20.25" x14ac:dyDescent="0.25">
      <c r="A12" s="38">
        <v>4</v>
      </c>
      <c r="B12" s="39" t="s">
        <v>19</v>
      </c>
      <c r="C12" s="40">
        <v>127585.26</v>
      </c>
      <c r="D12" s="41">
        <v>60693.084764600004</v>
      </c>
      <c r="E12" s="40"/>
      <c r="F12" s="42"/>
    </row>
    <row r="13" spans="1:7" s="28" customFormat="1" ht="20.25" x14ac:dyDescent="0.25">
      <c r="A13" s="38">
        <v>5</v>
      </c>
      <c r="B13" s="39" t="s">
        <v>20</v>
      </c>
      <c r="C13" s="40">
        <v>107979.89</v>
      </c>
      <c r="D13" s="41">
        <v>44402.410566899998</v>
      </c>
      <c r="E13" s="40"/>
      <c r="F13" s="42"/>
    </row>
    <row r="14" spans="1:7" s="28" customFormat="1" ht="20.25" x14ac:dyDescent="0.25">
      <c r="A14" s="38">
        <v>6</v>
      </c>
      <c r="B14" s="39" t="s">
        <v>21</v>
      </c>
      <c r="C14" s="40">
        <v>35270.01</v>
      </c>
      <c r="D14" s="41">
        <v>14503.3808121</v>
      </c>
      <c r="E14" s="40"/>
      <c r="F14" s="42"/>
    </row>
    <row r="15" spans="1:7" s="28" customFormat="1" ht="36.75" customHeight="1" x14ac:dyDescent="0.25">
      <c r="A15" s="38">
        <v>7</v>
      </c>
      <c r="B15" s="39" t="s">
        <v>22</v>
      </c>
      <c r="C15" s="40">
        <v>141709.78999999998</v>
      </c>
      <c r="D15" s="41">
        <v>58272.482745899993</v>
      </c>
      <c r="E15" s="40"/>
      <c r="F15" s="42"/>
    </row>
    <row r="16" spans="1:7" s="28" customFormat="1" ht="20.25" x14ac:dyDescent="0.25">
      <c r="A16" s="38">
        <v>8</v>
      </c>
      <c r="B16" s="39" t="s">
        <v>23</v>
      </c>
      <c r="C16" s="40">
        <v>146106.81</v>
      </c>
      <c r="D16" s="41">
        <v>60080.58134009999</v>
      </c>
      <c r="E16" s="40">
        <v>291167.84000000003</v>
      </c>
      <c r="F16" s="42">
        <v>119731.12748640002</v>
      </c>
    </row>
    <row r="17" spans="1:6" s="28" customFormat="1" ht="36" customHeight="1" x14ac:dyDescent="0.25">
      <c r="A17" s="38">
        <v>9</v>
      </c>
      <c r="B17" s="39" t="s">
        <v>24</v>
      </c>
      <c r="C17" s="40">
        <v>160612.59999999998</v>
      </c>
      <c r="D17" s="41">
        <v>66045.507245999994</v>
      </c>
      <c r="E17" s="40"/>
      <c r="F17" s="42"/>
    </row>
    <row r="18" spans="1:6" s="28" customFormat="1" ht="33.75" customHeight="1" x14ac:dyDescent="0.25">
      <c r="A18" s="38">
        <v>10</v>
      </c>
      <c r="B18" s="39" t="s">
        <v>25</v>
      </c>
      <c r="C18" s="40">
        <v>48270.83</v>
      </c>
      <c r="D18" s="41">
        <v>19849.4480043</v>
      </c>
      <c r="E18" s="40"/>
      <c r="F18" s="42"/>
    </row>
    <row r="19" spans="1:6" s="28" customFormat="1" ht="32.25" customHeight="1" x14ac:dyDescent="0.25">
      <c r="A19" s="38">
        <v>11</v>
      </c>
      <c r="B19" s="39" t="s">
        <v>26</v>
      </c>
      <c r="C19" s="40">
        <v>57769.24</v>
      </c>
      <c r="D19" s="41">
        <v>27310.514180399998</v>
      </c>
      <c r="E19" s="40"/>
      <c r="F19" s="42"/>
    </row>
    <row r="20" spans="1:6" s="28" customFormat="1" ht="33" customHeight="1" x14ac:dyDescent="0.25">
      <c r="A20" s="38">
        <v>12</v>
      </c>
      <c r="B20" s="39" t="s">
        <v>27</v>
      </c>
      <c r="C20" s="40">
        <v>180143.18</v>
      </c>
      <c r="D20" s="41">
        <v>74076.677047799996</v>
      </c>
      <c r="E20" s="40"/>
      <c r="F20" s="42"/>
    </row>
    <row r="21" spans="1:6" s="28" customFormat="1" ht="33.75" customHeight="1" x14ac:dyDescent="0.25">
      <c r="A21" s="38">
        <v>13</v>
      </c>
      <c r="B21" s="39" t="s">
        <v>28</v>
      </c>
      <c r="C21" s="40">
        <v>358281.04000000004</v>
      </c>
      <c r="D21" s="41">
        <v>147328.74645839998</v>
      </c>
      <c r="E21" s="40"/>
      <c r="F21" s="42"/>
    </row>
    <row r="22" spans="1:6" s="28" customFormat="1" ht="27" x14ac:dyDescent="0.25">
      <c r="A22" s="38">
        <v>14</v>
      </c>
      <c r="B22" s="39" t="s">
        <v>29</v>
      </c>
      <c r="C22" s="40">
        <v>48033.240000000005</v>
      </c>
      <c r="D22" s="41">
        <v>19751.748620400002</v>
      </c>
      <c r="E22" s="40"/>
      <c r="F22" s="42"/>
    </row>
    <row r="23" spans="1:6" s="28" customFormat="1" ht="33" customHeight="1" x14ac:dyDescent="0.25">
      <c r="A23" s="38">
        <v>15</v>
      </c>
      <c r="B23" s="39" t="s">
        <v>30</v>
      </c>
      <c r="C23" s="40">
        <v>32826.15</v>
      </c>
      <c r="D23" s="41">
        <v>13498.4411415</v>
      </c>
      <c r="E23" s="40"/>
      <c r="F23" s="42"/>
    </row>
    <row r="24" spans="1:6" s="28" customFormat="1" ht="34.5" customHeight="1" x14ac:dyDescent="0.25">
      <c r="A24" s="38">
        <v>16</v>
      </c>
      <c r="B24" s="39" t="s">
        <v>31</v>
      </c>
      <c r="C24" s="40">
        <v>100485.19</v>
      </c>
      <c r="D24" s="41">
        <v>47863.514979899999</v>
      </c>
      <c r="E24" s="40"/>
      <c r="F24" s="42"/>
    </row>
    <row r="25" spans="1:6" s="28" customFormat="1" ht="20.25" x14ac:dyDescent="0.25">
      <c r="A25" s="38">
        <v>17</v>
      </c>
      <c r="B25" s="39" t="s">
        <v>32</v>
      </c>
      <c r="C25" s="40">
        <v>131966.33000000002</v>
      </c>
      <c r="D25" s="41">
        <v>54265.874559299999</v>
      </c>
      <c r="E25" s="40"/>
      <c r="F25" s="42"/>
    </row>
    <row r="26" spans="1:6" s="28" customFormat="1" ht="33.75" customHeight="1" x14ac:dyDescent="0.25">
      <c r="A26" s="38">
        <v>18</v>
      </c>
      <c r="B26" s="39" t="s">
        <v>33</v>
      </c>
      <c r="C26" s="40">
        <v>204072.26</v>
      </c>
      <c r="D26" s="41">
        <v>83916.554034599991</v>
      </c>
      <c r="E26" s="40"/>
      <c r="F26" s="42"/>
    </row>
    <row r="27" spans="1:6" s="28" customFormat="1" ht="20.25" x14ac:dyDescent="0.25">
      <c r="A27" s="38">
        <v>19</v>
      </c>
      <c r="B27" s="39" t="s">
        <v>34</v>
      </c>
      <c r="C27" s="40">
        <v>99667.33</v>
      </c>
      <c r="D27" s="41">
        <v>40984.202769299998</v>
      </c>
      <c r="E27" s="40"/>
      <c r="F27" s="42"/>
    </row>
    <row r="28" spans="1:6" s="28" customFormat="1" ht="20.25" x14ac:dyDescent="0.25">
      <c r="A28" s="38">
        <v>20</v>
      </c>
      <c r="B28" s="39" t="s">
        <v>35</v>
      </c>
      <c r="C28" s="40">
        <v>278302.51</v>
      </c>
      <c r="D28" s="41">
        <v>114440.77513709999</v>
      </c>
      <c r="E28" s="40"/>
      <c r="F28" s="42"/>
    </row>
    <row r="29" spans="1:6" s="28" customFormat="1" ht="20.25" x14ac:dyDescent="0.25">
      <c r="A29" s="38">
        <v>21</v>
      </c>
      <c r="B29" s="39" t="s">
        <v>36</v>
      </c>
      <c r="C29" s="40">
        <v>542919.4</v>
      </c>
      <c r="D29" s="41">
        <v>223253.886474</v>
      </c>
      <c r="E29" s="40"/>
      <c r="F29" s="42"/>
    </row>
    <row r="30" spans="1:6" s="28" customFormat="1" ht="20.25" x14ac:dyDescent="0.25">
      <c r="A30" s="38">
        <v>22</v>
      </c>
      <c r="B30" s="39" t="s">
        <v>37</v>
      </c>
      <c r="C30" s="40">
        <v>75000</v>
      </c>
      <c r="D30" s="41">
        <v>35924.25</v>
      </c>
      <c r="E30" s="40"/>
      <c r="F30" s="42"/>
    </row>
    <row r="31" spans="1:6" s="28" customFormat="1" ht="20.25" x14ac:dyDescent="0.25">
      <c r="A31" s="38">
        <v>23</v>
      </c>
      <c r="B31" s="39" t="s">
        <v>38</v>
      </c>
      <c r="C31" s="40">
        <v>130000</v>
      </c>
      <c r="D31" s="41">
        <v>62268.7</v>
      </c>
      <c r="E31" s="40"/>
      <c r="F31" s="42"/>
    </row>
    <row r="32" spans="1:6" s="28" customFormat="1" ht="20.25" x14ac:dyDescent="0.25">
      <c r="A32" s="38">
        <v>24</v>
      </c>
      <c r="B32" s="39" t="s">
        <v>39</v>
      </c>
      <c r="C32" s="40">
        <v>125000</v>
      </c>
      <c r="D32" s="41">
        <v>51401.25</v>
      </c>
      <c r="E32" s="40"/>
      <c r="F32" s="42"/>
    </row>
    <row r="33" spans="1:11" s="28" customFormat="1" ht="20.25" x14ac:dyDescent="0.25">
      <c r="A33" s="33" t="s">
        <v>40</v>
      </c>
      <c r="B33" s="34" t="s">
        <v>41</v>
      </c>
      <c r="C33" s="35">
        <f>SUM(C34:C98)</f>
        <v>23801389.090000004</v>
      </c>
      <c r="D33" s="36">
        <f>SUM(D34:D98)</f>
        <v>9787369.2058319617</v>
      </c>
      <c r="E33" s="35">
        <f>SUM(E34:E98)</f>
        <v>23923022.369999997</v>
      </c>
      <c r="F33" s="36">
        <f>SUM(F34:F98)</f>
        <v>9837386.0288699996</v>
      </c>
      <c r="G33" s="43"/>
      <c r="J33" s="43"/>
      <c r="K33" s="43"/>
    </row>
    <row r="34" spans="1:11" s="28" customFormat="1" ht="20.25" x14ac:dyDescent="0.25">
      <c r="A34" s="38">
        <v>1</v>
      </c>
      <c r="B34" s="39" t="s">
        <v>42</v>
      </c>
      <c r="C34" s="40">
        <v>1786169.46</v>
      </c>
      <c r="D34" s="41">
        <f>734490.7436466-0.00186694040894508</f>
        <v>734490.74177965964</v>
      </c>
      <c r="E34" s="40">
        <v>2307180.71</v>
      </c>
      <c r="F34" s="41">
        <f>948735.7797591+0.000102303922176361</f>
        <v>948735.77986140398</v>
      </c>
      <c r="G34" s="43"/>
      <c r="J34" s="43"/>
      <c r="K34" s="43"/>
    </row>
    <row r="35" spans="1:11" s="28" customFormat="1" ht="20.25" x14ac:dyDescent="0.25">
      <c r="A35" s="38">
        <v>2</v>
      </c>
      <c r="B35" s="39" t="s">
        <v>43</v>
      </c>
      <c r="C35" s="40">
        <v>309647.34999999998</v>
      </c>
      <c r="D35" s="41">
        <v>127330.0867935</v>
      </c>
      <c r="E35" s="40">
        <v>409357.29000000004</v>
      </c>
      <c r="F35" s="41">
        <v>168331.81122089998</v>
      </c>
      <c r="G35" s="43"/>
      <c r="J35" s="43"/>
      <c r="K35" s="43"/>
    </row>
    <row r="36" spans="1:11" s="28" customFormat="1" ht="20.25" x14ac:dyDescent="0.25">
      <c r="A36" s="38">
        <v>3</v>
      </c>
      <c r="B36" s="39" t="s">
        <v>44</v>
      </c>
      <c r="C36" s="40">
        <v>232206.35</v>
      </c>
      <c r="D36" s="41">
        <v>95485.573183500004</v>
      </c>
      <c r="E36" s="40">
        <v>673731.35</v>
      </c>
      <c r="F36" s="41">
        <v>277045.06843350001</v>
      </c>
      <c r="G36" s="43"/>
      <c r="J36" s="43"/>
      <c r="K36" s="43"/>
    </row>
    <row r="37" spans="1:11" s="28" customFormat="1" ht="33" customHeight="1" x14ac:dyDescent="0.25">
      <c r="A37" s="38">
        <v>4</v>
      </c>
      <c r="B37" s="39" t="s">
        <v>45</v>
      </c>
      <c r="C37" s="40">
        <v>34009.75</v>
      </c>
      <c r="D37" s="41">
        <v>13985.1492975</v>
      </c>
      <c r="E37" s="40">
        <v>0</v>
      </c>
      <c r="F37" s="41">
        <v>0</v>
      </c>
      <c r="G37" s="43"/>
      <c r="J37" s="43"/>
      <c r="K37" s="43"/>
    </row>
    <row r="38" spans="1:11" s="28" customFormat="1" ht="27" x14ac:dyDescent="0.25">
      <c r="A38" s="38">
        <v>5</v>
      </c>
      <c r="B38" s="39" t="s">
        <v>46</v>
      </c>
      <c r="C38" s="40">
        <v>171829.72999999998</v>
      </c>
      <c r="D38" s="41">
        <v>70658.103273300003</v>
      </c>
      <c r="E38" s="40">
        <v>0</v>
      </c>
      <c r="F38" s="41">
        <v>0</v>
      </c>
      <c r="G38" s="43"/>
      <c r="J38" s="43"/>
      <c r="K38" s="43"/>
    </row>
    <row r="39" spans="1:11" s="28" customFormat="1" ht="20.25" x14ac:dyDescent="0.25">
      <c r="A39" s="38">
        <v>6</v>
      </c>
      <c r="B39" s="39" t="s">
        <v>17</v>
      </c>
      <c r="C39" s="40">
        <v>927810.23</v>
      </c>
      <c r="D39" s="41">
        <v>381524.84467829997</v>
      </c>
      <c r="E39" s="40">
        <v>0</v>
      </c>
      <c r="F39" s="41">
        <v>0</v>
      </c>
      <c r="G39" s="43"/>
      <c r="J39" s="43"/>
      <c r="K39" s="43"/>
    </row>
    <row r="40" spans="1:11" s="28" customFormat="1" ht="20.25" x14ac:dyDescent="0.25">
      <c r="A40" s="38">
        <v>7</v>
      </c>
      <c r="B40" s="39" t="s">
        <v>47</v>
      </c>
      <c r="C40" s="40">
        <v>47459.26</v>
      </c>
      <c r="D40" s="41">
        <v>19515.7223046</v>
      </c>
      <c r="E40" s="40">
        <v>0</v>
      </c>
      <c r="F40" s="41">
        <v>0</v>
      </c>
      <c r="G40" s="43"/>
      <c r="J40" s="43"/>
      <c r="K40" s="43"/>
    </row>
    <row r="41" spans="1:11" s="28" customFormat="1" ht="24" customHeight="1" x14ac:dyDescent="0.25">
      <c r="A41" s="38">
        <v>8</v>
      </c>
      <c r="B41" s="39" t="s">
        <v>48</v>
      </c>
      <c r="C41" s="40">
        <v>509704.91</v>
      </c>
      <c r="D41" s="41">
        <v>209595.75604109999</v>
      </c>
      <c r="E41" s="40">
        <v>439194.14</v>
      </c>
      <c r="F41" s="41">
        <v>180601.02230940002</v>
      </c>
      <c r="G41" s="43"/>
      <c r="J41" s="43"/>
      <c r="K41" s="43"/>
    </row>
    <row r="42" spans="1:11" s="28" customFormat="1" ht="33.75" customHeight="1" x14ac:dyDescent="0.25">
      <c r="A42" s="38">
        <v>9</v>
      </c>
      <c r="B42" s="39" t="s">
        <v>49</v>
      </c>
      <c r="C42" s="40">
        <v>133854.47</v>
      </c>
      <c r="D42" s="41">
        <v>55042.296608699995</v>
      </c>
      <c r="E42" s="40">
        <v>0</v>
      </c>
      <c r="F42" s="41">
        <v>0</v>
      </c>
      <c r="G42" s="43"/>
      <c r="J42" s="43"/>
      <c r="K42" s="43"/>
    </row>
    <row r="43" spans="1:11" s="28" customFormat="1" ht="20.25" x14ac:dyDescent="0.25">
      <c r="A43" s="38">
        <v>10</v>
      </c>
      <c r="B43" s="39" t="s">
        <v>50</v>
      </c>
      <c r="C43" s="40">
        <v>25382.44</v>
      </c>
      <c r="D43" s="41">
        <v>10437.513152399999</v>
      </c>
      <c r="E43" s="40">
        <v>22815.279999999999</v>
      </c>
      <c r="F43" s="41">
        <v>9381.8712887999991</v>
      </c>
      <c r="G43" s="43"/>
      <c r="J43" s="43"/>
      <c r="K43" s="43"/>
    </row>
    <row r="44" spans="1:11" s="28" customFormat="1" ht="20.25" x14ac:dyDescent="0.25">
      <c r="A44" s="38">
        <v>11</v>
      </c>
      <c r="B44" s="39" t="s">
        <v>51</v>
      </c>
      <c r="C44" s="40">
        <v>165916.39000000001</v>
      </c>
      <c r="D44" s="41">
        <v>68226.478731900002</v>
      </c>
      <c r="E44" s="40">
        <v>210462.41</v>
      </c>
      <c r="F44" s="41">
        <v>86544.247616099994</v>
      </c>
      <c r="G44" s="43"/>
      <c r="J44" s="43"/>
      <c r="K44" s="43"/>
    </row>
    <row r="45" spans="1:11" s="28" customFormat="1" ht="20.25" x14ac:dyDescent="0.25">
      <c r="A45" s="38">
        <v>12</v>
      </c>
      <c r="B45" s="39" t="s">
        <v>52</v>
      </c>
      <c r="C45" s="40">
        <v>117556.20000000001</v>
      </c>
      <c r="D45" s="41">
        <v>48340.285002000004</v>
      </c>
      <c r="E45" s="40">
        <v>106818.29</v>
      </c>
      <c r="F45" s="41">
        <v>43924.749030899999</v>
      </c>
      <c r="G45" s="43"/>
      <c r="J45" s="43"/>
      <c r="K45" s="43"/>
    </row>
    <row r="46" spans="1:11" s="28" customFormat="1" ht="33.75" customHeight="1" x14ac:dyDescent="0.25">
      <c r="A46" s="38">
        <v>13</v>
      </c>
      <c r="B46" s="39" t="s">
        <v>53</v>
      </c>
      <c r="C46" s="40">
        <v>3354.11</v>
      </c>
      <c r="D46" s="41">
        <v>1379.2435730999998</v>
      </c>
      <c r="E46" s="40"/>
      <c r="F46" s="41"/>
      <c r="G46" s="43"/>
      <c r="J46" s="43"/>
      <c r="K46" s="43"/>
    </row>
    <row r="47" spans="1:11" s="28" customFormat="1" ht="20.25" x14ac:dyDescent="0.25">
      <c r="A47" s="38">
        <v>14</v>
      </c>
      <c r="B47" s="39" t="s">
        <v>54</v>
      </c>
      <c r="C47" s="40">
        <v>447990.63</v>
      </c>
      <c r="D47" s="41">
        <v>184218.22696229999</v>
      </c>
      <c r="E47" s="40">
        <v>1438520.5499999998</v>
      </c>
      <c r="F47" s="41">
        <v>591534.03536550002</v>
      </c>
      <c r="G47" s="43"/>
      <c r="J47" s="43"/>
      <c r="K47" s="43"/>
    </row>
    <row r="48" spans="1:11" s="28" customFormat="1" ht="20.25" x14ac:dyDescent="0.25">
      <c r="A48" s="38">
        <v>15</v>
      </c>
      <c r="B48" s="39" t="s">
        <v>55</v>
      </c>
      <c r="C48" s="40">
        <v>1053643.3699999999</v>
      </c>
      <c r="D48" s="41">
        <v>433268.69017769996</v>
      </c>
      <c r="E48" s="40">
        <v>2215161.0699999998</v>
      </c>
      <c r="F48" s="41">
        <v>910896.3835946999</v>
      </c>
      <c r="G48" s="43"/>
      <c r="J48" s="43"/>
      <c r="K48" s="43"/>
    </row>
    <row r="49" spans="1:11" s="28" customFormat="1" ht="20.25" x14ac:dyDescent="0.25">
      <c r="A49" s="38">
        <v>16</v>
      </c>
      <c r="B49" s="39" t="s">
        <v>21</v>
      </c>
      <c r="C49" s="40">
        <v>141171.74</v>
      </c>
      <c r="D49" s="41">
        <v>58051.231205400007</v>
      </c>
      <c r="E49" s="40">
        <v>0</v>
      </c>
      <c r="F49" s="41">
        <v>0</v>
      </c>
      <c r="G49" s="43"/>
      <c r="J49" s="43"/>
      <c r="K49" s="43"/>
    </row>
    <row r="50" spans="1:11" s="28" customFormat="1" ht="20.25" x14ac:dyDescent="0.25">
      <c r="A50" s="38">
        <v>17</v>
      </c>
      <c r="B50" s="39" t="s">
        <v>56</v>
      </c>
      <c r="C50" s="40">
        <v>1295809.53</v>
      </c>
      <c r="D50" s="41">
        <v>532849.83683129994</v>
      </c>
      <c r="E50" s="40">
        <v>1646435.1800000002</v>
      </c>
      <c r="F50" s="41">
        <v>677030.61036779988</v>
      </c>
      <c r="G50" s="43"/>
      <c r="J50" s="43"/>
      <c r="K50" s="43"/>
    </row>
    <row r="51" spans="1:11" s="28" customFormat="1" ht="20.25" x14ac:dyDescent="0.25">
      <c r="A51" s="38">
        <v>18</v>
      </c>
      <c r="B51" s="39" t="s">
        <v>57</v>
      </c>
      <c r="C51" s="40">
        <v>702218.17</v>
      </c>
      <c r="D51" s="41">
        <v>288759.13368570001</v>
      </c>
      <c r="E51" s="40">
        <v>2095462.9500000002</v>
      </c>
      <c r="F51" s="41">
        <v>861675.31966949999</v>
      </c>
      <c r="G51" s="43"/>
      <c r="J51" s="43"/>
      <c r="K51" s="43"/>
    </row>
    <row r="52" spans="1:11" s="28" customFormat="1" ht="20.25" x14ac:dyDescent="0.25">
      <c r="A52" s="38">
        <v>19</v>
      </c>
      <c r="B52" s="39" t="s">
        <v>58</v>
      </c>
      <c r="C52" s="40">
        <v>262392.77</v>
      </c>
      <c r="D52" s="41">
        <v>107898.53095169998</v>
      </c>
      <c r="E52" s="40">
        <v>367062.39</v>
      </c>
      <c r="F52" s="41">
        <v>150939.72539189999</v>
      </c>
      <c r="G52" s="43"/>
      <c r="J52" s="43"/>
      <c r="K52" s="43"/>
    </row>
    <row r="53" spans="1:11" s="28" customFormat="1" ht="20.25" x14ac:dyDescent="0.25">
      <c r="A53" s="38">
        <v>20</v>
      </c>
      <c r="B53" s="39" t="s">
        <v>59</v>
      </c>
      <c r="C53" s="40">
        <v>278031.35999999999</v>
      </c>
      <c r="D53" s="41">
        <v>114329.27554559999</v>
      </c>
      <c r="E53" s="40">
        <v>388937.87</v>
      </c>
      <c r="F53" s="41">
        <v>159935.14152269997</v>
      </c>
      <c r="G53" s="43"/>
      <c r="J53" s="43"/>
      <c r="K53" s="43"/>
    </row>
    <row r="54" spans="1:11" s="28" customFormat="1" ht="20.25" x14ac:dyDescent="0.25">
      <c r="A54" s="38">
        <v>21</v>
      </c>
      <c r="B54" s="39" t="s">
        <v>60</v>
      </c>
      <c r="C54" s="40">
        <v>206347.76</v>
      </c>
      <c r="D54" s="41">
        <v>84852.262389599986</v>
      </c>
      <c r="E54" s="40">
        <v>288660.71000000002</v>
      </c>
      <c r="F54" s="41">
        <v>118700.17055910001</v>
      </c>
      <c r="G54" s="43"/>
      <c r="J54" s="43"/>
      <c r="K54" s="43"/>
    </row>
    <row r="55" spans="1:11" s="28" customFormat="1" ht="20.25" x14ac:dyDescent="0.25">
      <c r="A55" s="38">
        <v>22</v>
      </c>
      <c r="B55" s="39" t="s">
        <v>61</v>
      </c>
      <c r="C55" s="40">
        <v>996012.8899999999</v>
      </c>
      <c r="D55" s="41">
        <v>409570.46049689996</v>
      </c>
      <c r="E55" s="40">
        <v>1426705.7999999998</v>
      </c>
      <c r="F55" s="41">
        <v>586675.69201799994</v>
      </c>
      <c r="G55" s="43"/>
      <c r="J55" s="43"/>
      <c r="K55" s="43"/>
    </row>
    <row r="56" spans="1:11" s="28" customFormat="1" ht="27" x14ac:dyDescent="0.25">
      <c r="A56" s="38">
        <v>23</v>
      </c>
      <c r="B56" s="39" t="s">
        <v>62</v>
      </c>
      <c r="C56" s="40">
        <v>50944.39</v>
      </c>
      <c r="D56" s="41">
        <v>20948.8426119</v>
      </c>
      <c r="E56" s="40">
        <v>72971.06</v>
      </c>
      <c r="F56" s="41">
        <v>30006.429582599998</v>
      </c>
      <c r="G56" s="43"/>
      <c r="J56" s="43"/>
      <c r="K56" s="43"/>
    </row>
    <row r="57" spans="1:11" s="28" customFormat="1" ht="36" customHeight="1" x14ac:dyDescent="0.25">
      <c r="A57" s="38">
        <v>24</v>
      </c>
      <c r="B57" s="39" t="s">
        <v>63</v>
      </c>
      <c r="C57" s="40">
        <v>194395.31</v>
      </c>
      <c r="D57" s="41">
        <v>79937.29542509999</v>
      </c>
      <c r="E57" s="40">
        <v>0</v>
      </c>
      <c r="F57" s="41">
        <v>0</v>
      </c>
      <c r="G57" s="43"/>
      <c r="J57" s="43"/>
      <c r="K57" s="43"/>
    </row>
    <row r="58" spans="1:11" s="28" customFormat="1" ht="20.25" x14ac:dyDescent="0.25">
      <c r="A58" s="38">
        <v>25</v>
      </c>
      <c r="B58" s="39" t="s">
        <v>64</v>
      </c>
      <c r="C58" s="40">
        <v>421800.72</v>
      </c>
      <c r="D58" s="41">
        <v>173448.67407120002</v>
      </c>
      <c r="E58" s="40">
        <v>363877.06</v>
      </c>
      <c r="F58" s="41">
        <v>149629.88584259999</v>
      </c>
      <c r="G58" s="43"/>
      <c r="J58" s="43"/>
      <c r="K58" s="43"/>
    </row>
    <row r="59" spans="1:11" s="28" customFormat="1" ht="20.25" x14ac:dyDescent="0.25">
      <c r="A59" s="38">
        <v>26</v>
      </c>
      <c r="B59" s="39" t="s">
        <v>65</v>
      </c>
      <c r="C59" s="40">
        <v>172703.65</v>
      </c>
      <c r="D59" s="41">
        <v>71017.467916499998</v>
      </c>
      <c r="E59" s="40">
        <v>0</v>
      </c>
      <c r="F59" s="41">
        <v>0</v>
      </c>
      <c r="G59" s="43"/>
      <c r="J59" s="43"/>
      <c r="K59" s="43"/>
    </row>
    <row r="60" spans="1:11" s="28" customFormat="1" ht="20.25" x14ac:dyDescent="0.25">
      <c r="A60" s="38">
        <v>27</v>
      </c>
      <c r="B60" s="39" t="s">
        <v>66</v>
      </c>
      <c r="C60" s="40">
        <v>191141</v>
      </c>
      <c r="D60" s="41">
        <v>78599.090609999985</v>
      </c>
      <c r="E60" s="40">
        <v>0</v>
      </c>
      <c r="F60" s="41">
        <v>0</v>
      </c>
      <c r="G60" s="43"/>
      <c r="J60" s="43"/>
      <c r="K60" s="43"/>
    </row>
    <row r="61" spans="1:11" s="28" customFormat="1" ht="27" x14ac:dyDescent="0.25">
      <c r="A61" s="38">
        <v>28</v>
      </c>
      <c r="B61" s="39" t="s">
        <v>67</v>
      </c>
      <c r="C61" s="40">
        <v>53141.36</v>
      </c>
      <c r="D61" s="41">
        <v>21852.258645599999</v>
      </c>
      <c r="E61" s="40">
        <v>0</v>
      </c>
      <c r="F61" s="41">
        <v>0</v>
      </c>
      <c r="G61" s="43"/>
      <c r="J61" s="43"/>
      <c r="K61" s="43"/>
    </row>
    <row r="62" spans="1:11" s="28" customFormat="1" ht="20.25" x14ac:dyDescent="0.25">
      <c r="A62" s="38">
        <v>29</v>
      </c>
      <c r="B62" s="39" t="s">
        <v>68</v>
      </c>
      <c r="C62" s="40">
        <v>155055.10999999999</v>
      </c>
      <c r="D62" s="41">
        <v>63760.211783099992</v>
      </c>
      <c r="E62" s="40"/>
      <c r="F62" s="41"/>
      <c r="G62" s="43"/>
      <c r="J62" s="43"/>
      <c r="K62" s="43"/>
    </row>
    <row r="63" spans="1:11" s="28" customFormat="1" ht="20.25" x14ac:dyDescent="0.25">
      <c r="A63" s="38">
        <v>30</v>
      </c>
      <c r="B63" s="39" t="s">
        <v>69</v>
      </c>
      <c r="C63" s="40">
        <v>151295.03</v>
      </c>
      <c r="D63" s="41">
        <v>62214.029286299992</v>
      </c>
      <c r="E63" s="40"/>
      <c r="F63" s="41"/>
      <c r="G63" s="43"/>
      <c r="J63" s="43"/>
      <c r="K63" s="43"/>
    </row>
    <row r="64" spans="1:11" s="28" customFormat="1" ht="20.25" x14ac:dyDescent="0.25">
      <c r="A64" s="38">
        <v>31</v>
      </c>
      <c r="B64" s="39" t="s">
        <v>70</v>
      </c>
      <c r="C64" s="40">
        <v>413810.98</v>
      </c>
      <c r="D64" s="41">
        <v>170163.2130858</v>
      </c>
      <c r="E64" s="40"/>
      <c r="F64" s="42"/>
      <c r="G64" s="43"/>
      <c r="J64" s="43"/>
      <c r="K64" s="43"/>
    </row>
    <row r="65" spans="1:11" s="28" customFormat="1" ht="20.25" x14ac:dyDescent="0.25">
      <c r="A65" s="38">
        <v>32</v>
      </c>
      <c r="B65" s="39" t="s">
        <v>71</v>
      </c>
      <c r="C65" s="40">
        <v>978000.33000000007</v>
      </c>
      <c r="D65" s="41">
        <v>402163.51569929998</v>
      </c>
      <c r="E65" s="40">
        <v>850205.5</v>
      </c>
      <c r="F65" s="41">
        <v>349613.00365500001</v>
      </c>
      <c r="G65" s="43"/>
      <c r="J65" s="43"/>
      <c r="K65" s="43"/>
    </row>
    <row r="66" spans="1:11" s="28" customFormat="1" ht="33.75" customHeight="1" x14ac:dyDescent="0.25">
      <c r="A66" s="38">
        <v>33</v>
      </c>
      <c r="B66" s="39" t="s">
        <v>72</v>
      </c>
      <c r="C66" s="40">
        <v>210171.41999999998</v>
      </c>
      <c r="D66" s="41">
        <v>86424.5896182</v>
      </c>
      <c r="E66" s="40">
        <v>184666.34999999998</v>
      </c>
      <c r="F66" s="41">
        <v>75936.64978349999</v>
      </c>
      <c r="G66" s="43"/>
      <c r="J66" s="43"/>
      <c r="K66" s="43"/>
    </row>
    <row r="67" spans="1:11" s="28" customFormat="1" ht="20.25" x14ac:dyDescent="0.25">
      <c r="A67" s="38">
        <v>34</v>
      </c>
      <c r="B67" s="39" t="s">
        <v>73</v>
      </c>
      <c r="C67" s="40">
        <v>468004.98</v>
      </c>
      <c r="D67" s="41">
        <v>192448.32782579999</v>
      </c>
      <c r="E67" s="40">
        <v>385689.25</v>
      </c>
      <c r="F67" s="41">
        <v>158599.27649249998</v>
      </c>
      <c r="G67" s="43"/>
      <c r="J67" s="43"/>
      <c r="K67" s="43"/>
    </row>
    <row r="68" spans="1:11" s="28" customFormat="1" ht="20.25" x14ac:dyDescent="0.25">
      <c r="A68" s="38">
        <v>35</v>
      </c>
      <c r="B68" s="39" t="s">
        <v>74</v>
      </c>
      <c r="C68" s="40">
        <v>484118.08</v>
      </c>
      <c r="D68" s="41">
        <v>199074.19567679998</v>
      </c>
      <c r="E68" s="40">
        <v>0</v>
      </c>
      <c r="F68" s="41">
        <v>0</v>
      </c>
      <c r="G68" s="43"/>
      <c r="J68" s="43"/>
      <c r="K68" s="43"/>
    </row>
    <row r="69" spans="1:11" s="28" customFormat="1" ht="20.25" x14ac:dyDescent="0.25">
      <c r="A69" s="38">
        <v>36</v>
      </c>
      <c r="B69" s="39" t="s">
        <v>75</v>
      </c>
      <c r="C69" s="40">
        <v>155387.85999999999</v>
      </c>
      <c r="D69" s="41">
        <v>63897.041910600004</v>
      </c>
      <c r="E69" s="40">
        <v>130913.66</v>
      </c>
      <c r="F69" s="41">
        <v>53833.006128599998</v>
      </c>
      <c r="G69" s="43"/>
      <c r="J69" s="43"/>
      <c r="K69" s="43"/>
    </row>
    <row r="70" spans="1:11" s="28" customFormat="1" ht="20.25" x14ac:dyDescent="0.25">
      <c r="A70" s="38">
        <v>37</v>
      </c>
      <c r="B70" s="39" t="s">
        <v>76</v>
      </c>
      <c r="C70" s="40">
        <v>120212.32</v>
      </c>
      <c r="D70" s="41">
        <v>49432.508107200003</v>
      </c>
      <c r="E70" s="40">
        <v>101278.34</v>
      </c>
      <c r="F70" s="41">
        <v>41646.6661914</v>
      </c>
      <c r="G70" s="43"/>
      <c r="J70" s="43"/>
      <c r="K70" s="43"/>
    </row>
    <row r="71" spans="1:11" s="28" customFormat="1" ht="27" x14ac:dyDescent="0.25">
      <c r="A71" s="38">
        <v>38</v>
      </c>
      <c r="B71" s="39" t="s">
        <v>77</v>
      </c>
      <c r="C71" s="40">
        <v>224915.22</v>
      </c>
      <c r="D71" s="41">
        <v>92487.387616199994</v>
      </c>
      <c r="E71" s="40">
        <v>189490.16999999998</v>
      </c>
      <c r="F71" s="41">
        <v>77920.252805700002</v>
      </c>
      <c r="G71" s="43"/>
      <c r="J71" s="43"/>
      <c r="K71" s="43"/>
    </row>
    <row r="72" spans="1:11" s="28" customFormat="1" ht="20.25" x14ac:dyDescent="0.25">
      <c r="A72" s="38">
        <v>39</v>
      </c>
      <c r="B72" s="39" t="s">
        <v>78</v>
      </c>
      <c r="C72" s="40">
        <v>440249.63</v>
      </c>
      <c r="D72" s="41">
        <v>181035.05035229999</v>
      </c>
      <c r="E72" s="40">
        <v>362815.58999999997</v>
      </c>
      <c r="F72" s="41">
        <v>149193.39876389998</v>
      </c>
      <c r="G72" s="43"/>
      <c r="J72" s="43"/>
      <c r="K72" s="43"/>
    </row>
    <row r="73" spans="1:11" s="28" customFormat="1" ht="20.25" x14ac:dyDescent="0.25">
      <c r="A73" s="38">
        <v>40</v>
      </c>
      <c r="B73" s="39" t="s">
        <v>79</v>
      </c>
      <c r="C73" s="40">
        <v>343936.08</v>
      </c>
      <c r="D73" s="41">
        <v>141429.9554568</v>
      </c>
      <c r="E73" s="40">
        <v>140661.51</v>
      </c>
      <c r="F73" s="42">
        <v>57841.419527100006</v>
      </c>
      <c r="G73" s="43"/>
      <c r="J73" s="43"/>
      <c r="K73" s="43"/>
    </row>
    <row r="74" spans="1:11" s="28" customFormat="1" ht="20.25" x14ac:dyDescent="0.25">
      <c r="A74" s="38">
        <v>41</v>
      </c>
      <c r="B74" s="39" t="s">
        <v>80</v>
      </c>
      <c r="C74" s="40">
        <v>113149.72</v>
      </c>
      <c r="D74" s="41">
        <v>46528.296361200002</v>
      </c>
      <c r="E74" s="40"/>
      <c r="F74" s="42"/>
      <c r="G74" s="43"/>
      <c r="J74" s="43"/>
      <c r="K74" s="43"/>
    </row>
    <row r="75" spans="1:11" s="28" customFormat="1" ht="20.25" x14ac:dyDescent="0.25">
      <c r="A75" s="38">
        <v>42</v>
      </c>
      <c r="B75" s="39" t="s">
        <v>81</v>
      </c>
      <c r="C75" s="40">
        <v>125579.94</v>
      </c>
      <c r="D75" s="41">
        <v>51639.727127399994</v>
      </c>
      <c r="E75" s="40"/>
      <c r="F75" s="42"/>
      <c r="G75" s="43"/>
      <c r="J75" s="43"/>
      <c r="K75" s="43"/>
    </row>
    <row r="76" spans="1:11" s="28" customFormat="1" ht="20.25" x14ac:dyDescent="0.25">
      <c r="A76" s="38">
        <v>43</v>
      </c>
      <c r="B76" s="39" t="s">
        <v>82</v>
      </c>
      <c r="C76" s="40">
        <v>147708.01999999999</v>
      </c>
      <c r="D76" s="41">
        <v>60739.014904199998</v>
      </c>
      <c r="E76" s="40"/>
      <c r="F76" s="42"/>
      <c r="G76" s="43"/>
      <c r="J76" s="43"/>
      <c r="K76" s="43"/>
    </row>
    <row r="77" spans="1:11" s="28" customFormat="1" ht="27" x14ac:dyDescent="0.25">
      <c r="A77" s="38">
        <v>44</v>
      </c>
      <c r="B77" s="39" t="s">
        <v>83</v>
      </c>
      <c r="C77" s="40">
        <v>90977.299999999988</v>
      </c>
      <c r="D77" s="41">
        <v>37410.775532999993</v>
      </c>
      <c r="E77" s="40"/>
      <c r="F77" s="42"/>
      <c r="G77" s="43"/>
      <c r="J77" s="43"/>
      <c r="K77" s="43"/>
    </row>
    <row r="78" spans="1:11" s="28" customFormat="1" ht="20.25" x14ac:dyDescent="0.25">
      <c r="A78" s="38">
        <v>45</v>
      </c>
      <c r="B78" s="39" t="s">
        <v>84</v>
      </c>
      <c r="C78" s="40">
        <v>108483.4</v>
      </c>
      <c r="D78" s="41">
        <v>44609.458914000003</v>
      </c>
      <c r="E78" s="40"/>
      <c r="F78" s="42"/>
      <c r="G78" s="43"/>
      <c r="J78" s="43"/>
      <c r="K78" s="43"/>
    </row>
    <row r="79" spans="1:11" s="28" customFormat="1" ht="20.25" x14ac:dyDescent="0.25">
      <c r="A79" s="38">
        <v>46</v>
      </c>
      <c r="B79" s="39" t="s">
        <v>35</v>
      </c>
      <c r="C79" s="40">
        <v>1107000</v>
      </c>
      <c r="D79" s="41">
        <v>455209.47</v>
      </c>
      <c r="E79" s="40"/>
      <c r="F79" s="42"/>
      <c r="G79" s="43"/>
      <c r="J79" s="43"/>
      <c r="K79" s="43"/>
    </row>
    <row r="80" spans="1:11" s="28" customFormat="1" ht="20.25" x14ac:dyDescent="0.25">
      <c r="A80" s="38">
        <v>47</v>
      </c>
      <c r="B80" s="39" t="s">
        <v>85</v>
      </c>
      <c r="C80" s="40">
        <v>607192.69999999995</v>
      </c>
      <c r="D80" s="41">
        <v>249683.71016700001</v>
      </c>
      <c r="E80" s="40">
        <v>537123.59</v>
      </c>
      <c r="F80" s="41">
        <v>220870.59144389996</v>
      </c>
      <c r="G80" s="43"/>
      <c r="J80" s="43"/>
      <c r="K80" s="43"/>
    </row>
    <row r="81" spans="1:11" s="28" customFormat="1" ht="20.25" x14ac:dyDescent="0.25">
      <c r="A81" s="38">
        <v>48</v>
      </c>
      <c r="B81" s="39" t="s">
        <v>86</v>
      </c>
      <c r="C81" s="40">
        <v>262981.57</v>
      </c>
      <c r="D81" s="41">
        <v>108140.6513997</v>
      </c>
      <c r="E81" s="40">
        <v>237790.48</v>
      </c>
      <c r="F81" s="41">
        <v>97781.823280800003</v>
      </c>
      <c r="G81" s="43"/>
      <c r="J81" s="43"/>
      <c r="K81" s="43"/>
    </row>
    <row r="82" spans="1:11" s="28" customFormat="1" ht="20.25" x14ac:dyDescent="0.25">
      <c r="A82" s="38">
        <v>49</v>
      </c>
      <c r="B82" s="39" t="s">
        <v>87</v>
      </c>
      <c r="C82" s="40">
        <v>894289.52</v>
      </c>
      <c r="D82" s="41">
        <v>367740.7935192</v>
      </c>
      <c r="E82" s="40">
        <v>1039051.1599999999</v>
      </c>
      <c r="F82" s="41">
        <v>427268.22750359995</v>
      </c>
      <c r="G82" s="43"/>
      <c r="J82" s="43"/>
      <c r="K82" s="43"/>
    </row>
    <row r="83" spans="1:11" s="28" customFormat="1" ht="20.25" x14ac:dyDescent="0.25">
      <c r="A83" s="38">
        <v>50</v>
      </c>
      <c r="B83" s="39" t="s">
        <v>88</v>
      </c>
      <c r="C83" s="40">
        <v>439299.97</v>
      </c>
      <c r="D83" s="41">
        <v>180644.54066369997</v>
      </c>
      <c r="E83" s="40">
        <v>517788.05</v>
      </c>
      <c r="F83" s="41">
        <v>212919.62404049997</v>
      </c>
      <c r="G83" s="43"/>
      <c r="J83" s="43"/>
      <c r="K83" s="43"/>
    </row>
    <row r="84" spans="1:11" s="28" customFormat="1" ht="20.25" x14ac:dyDescent="0.25">
      <c r="A84" s="38">
        <v>51</v>
      </c>
      <c r="B84" s="39" t="s">
        <v>89</v>
      </c>
      <c r="C84" s="40">
        <v>572424.61</v>
      </c>
      <c r="D84" s="41">
        <v>235386.72387809999</v>
      </c>
      <c r="E84" s="40">
        <v>684592.23</v>
      </c>
      <c r="F84" s="41">
        <v>281511.17089830001</v>
      </c>
      <c r="G84" s="43"/>
      <c r="J84" s="43"/>
      <c r="K84" s="43"/>
    </row>
    <row r="85" spans="1:11" s="28" customFormat="1" ht="33.75" customHeight="1" x14ac:dyDescent="0.25">
      <c r="A85" s="38">
        <v>52</v>
      </c>
      <c r="B85" s="39" t="s">
        <v>90</v>
      </c>
      <c r="C85" s="40">
        <v>438203.55</v>
      </c>
      <c r="D85" s="41">
        <v>180193.68179549999</v>
      </c>
      <c r="E85" s="40">
        <v>523224.38</v>
      </c>
      <c r="F85" s="41">
        <v>215155.09729979999</v>
      </c>
      <c r="G85" s="43"/>
      <c r="J85" s="43"/>
      <c r="K85" s="43"/>
    </row>
    <row r="86" spans="1:11" s="28" customFormat="1" ht="27" x14ac:dyDescent="0.25">
      <c r="A86" s="38">
        <v>53</v>
      </c>
      <c r="B86" s="39" t="s">
        <v>91</v>
      </c>
      <c r="C86" s="40">
        <v>308759.26</v>
      </c>
      <c r="D86" s="41">
        <v>126964.89530459998</v>
      </c>
      <c r="E86" s="40">
        <v>385740.55000000005</v>
      </c>
      <c r="F86" s="41">
        <v>158620.37156550001</v>
      </c>
      <c r="G86" s="43"/>
      <c r="J86" s="43"/>
      <c r="K86" s="43"/>
    </row>
    <row r="87" spans="1:11" s="28" customFormat="1" ht="20.25" x14ac:dyDescent="0.25">
      <c r="A87" s="38">
        <v>54</v>
      </c>
      <c r="B87" s="39" t="s">
        <v>92</v>
      </c>
      <c r="C87" s="40">
        <v>303298.36</v>
      </c>
      <c r="D87" s="41">
        <v>124719.31861559999</v>
      </c>
      <c r="E87" s="40">
        <v>373158.04000000004</v>
      </c>
      <c r="F87" s="41">
        <v>153446.31762839999</v>
      </c>
      <c r="G87" s="43"/>
      <c r="J87" s="43"/>
      <c r="K87" s="43"/>
    </row>
    <row r="88" spans="1:11" s="28" customFormat="1" ht="20.25" x14ac:dyDescent="0.25">
      <c r="A88" s="38">
        <v>55</v>
      </c>
      <c r="B88" s="39" t="s">
        <v>93</v>
      </c>
      <c r="C88" s="40">
        <v>32241.360000000001</v>
      </c>
      <c r="D88" s="41">
        <v>13257.969645599998</v>
      </c>
      <c r="E88" s="40">
        <v>39667.380000000005</v>
      </c>
      <c r="F88" s="41">
        <v>16311.623329800001</v>
      </c>
      <c r="G88" s="43"/>
      <c r="J88" s="43"/>
      <c r="K88" s="43"/>
    </row>
    <row r="89" spans="1:11" s="28" customFormat="1" ht="20.25" x14ac:dyDescent="0.25">
      <c r="A89" s="38">
        <v>56</v>
      </c>
      <c r="B89" s="39" t="s">
        <v>94</v>
      </c>
      <c r="C89" s="40">
        <v>1215310.94</v>
      </c>
      <c r="D89" s="41">
        <v>499748.01163740002</v>
      </c>
      <c r="E89" s="40">
        <v>1071563.52</v>
      </c>
      <c r="F89" s="41">
        <v>440637.63505919999</v>
      </c>
      <c r="G89" s="43"/>
      <c r="J89" s="43"/>
      <c r="K89" s="43"/>
    </row>
    <row r="90" spans="1:11" s="28" customFormat="1" ht="20.25" x14ac:dyDescent="0.25">
      <c r="A90" s="38">
        <v>57</v>
      </c>
      <c r="B90" s="39" t="s">
        <v>95</v>
      </c>
      <c r="C90" s="40">
        <v>632209.24</v>
      </c>
      <c r="D90" s="41">
        <v>259970.76158039999</v>
      </c>
      <c r="E90" s="40">
        <v>777826.75</v>
      </c>
      <c r="F90" s="41">
        <v>319850.13786750002</v>
      </c>
      <c r="G90" s="43"/>
      <c r="J90" s="43"/>
      <c r="K90" s="43"/>
    </row>
    <row r="91" spans="1:11" s="28" customFormat="1" ht="20.25" x14ac:dyDescent="0.25">
      <c r="A91" s="38">
        <v>58</v>
      </c>
      <c r="B91" s="39" t="s">
        <v>96</v>
      </c>
      <c r="C91" s="40">
        <v>437748.52</v>
      </c>
      <c r="D91" s="41">
        <v>180006.5689092</v>
      </c>
      <c r="E91" s="40">
        <v>362282.31</v>
      </c>
      <c r="F91" s="41">
        <v>148974.1086951</v>
      </c>
      <c r="G91" s="43"/>
      <c r="J91" s="43"/>
      <c r="K91" s="43"/>
    </row>
    <row r="92" spans="1:11" s="28" customFormat="1" ht="31.5" customHeight="1" x14ac:dyDescent="0.25">
      <c r="A92" s="38">
        <v>59</v>
      </c>
      <c r="B92" s="39" t="s">
        <v>97</v>
      </c>
      <c r="C92" s="40">
        <v>458731.77</v>
      </c>
      <c r="D92" s="41">
        <v>188635.09114169999</v>
      </c>
      <c r="E92" s="40">
        <v>188583.36</v>
      </c>
      <c r="F92" s="41">
        <v>77547.363465599978</v>
      </c>
      <c r="G92" s="43"/>
      <c r="J92" s="43"/>
      <c r="K92" s="43"/>
    </row>
    <row r="93" spans="1:11" s="28" customFormat="1" ht="49.5" customHeight="1" x14ac:dyDescent="0.25">
      <c r="A93" s="38">
        <v>60</v>
      </c>
      <c r="B93" s="39" t="s">
        <v>98</v>
      </c>
      <c r="C93" s="40">
        <v>13647.41</v>
      </c>
      <c r="D93" s="41">
        <v>5611.9514660999994</v>
      </c>
      <c r="E93" s="40">
        <v>0</v>
      </c>
      <c r="F93" s="41">
        <v>0</v>
      </c>
      <c r="G93" s="43"/>
      <c r="J93" s="43"/>
      <c r="K93" s="43"/>
    </row>
    <row r="94" spans="1:11" s="28" customFormat="1" ht="20.25" x14ac:dyDescent="0.25">
      <c r="A94" s="38">
        <v>61</v>
      </c>
      <c r="B94" s="39" t="s">
        <v>99</v>
      </c>
      <c r="C94" s="40">
        <v>122342.29000000001</v>
      </c>
      <c r="D94" s="41">
        <v>50308.373070899994</v>
      </c>
      <c r="E94" s="40">
        <v>0</v>
      </c>
      <c r="F94" s="41">
        <v>0</v>
      </c>
      <c r="G94" s="43"/>
      <c r="J94" s="43"/>
      <c r="K94" s="43"/>
    </row>
    <row r="95" spans="1:11" s="28" customFormat="1" ht="27" x14ac:dyDescent="0.25">
      <c r="A95" s="38">
        <v>62</v>
      </c>
      <c r="B95" s="39" t="s">
        <v>100</v>
      </c>
      <c r="C95" s="40">
        <v>89317.41</v>
      </c>
      <c r="D95" s="41">
        <v>36728.212166099998</v>
      </c>
      <c r="E95" s="40">
        <v>116321.33</v>
      </c>
      <c r="F95" s="41">
        <v>47832.494109299994</v>
      </c>
      <c r="G95" s="43"/>
      <c r="J95" s="43"/>
      <c r="K95" s="43"/>
    </row>
    <row r="96" spans="1:11" s="28" customFormat="1" ht="27" x14ac:dyDescent="0.25">
      <c r="A96" s="38">
        <v>63</v>
      </c>
      <c r="B96" s="39" t="s">
        <v>101</v>
      </c>
      <c r="C96" s="40">
        <v>191373.53</v>
      </c>
      <c r="D96" s="41">
        <v>78694.709271300002</v>
      </c>
      <c r="E96" s="40">
        <v>249234.76</v>
      </c>
      <c r="F96" s="41">
        <v>102487.8256596</v>
      </c>
      <c r="G96" s="43"/>
      <c r="J96" s="43"/>
      <c r="K96" s="43"/>
    </row>
    <row r="97" spans="1:11" s="28" customFormat="1" ht="20.25" x14ac:dyDescent="0.25">
      <c r="A97" s="38">
        <v>64</v>
      </c>
      <c r="B97" s="39" t="s">
        <v>102</v>
      </c>
      <c r="C97" s="40">
        <v>5075.47</v>
      </c>
      <c r="D97" s="41">
        <v>2087.0840186999999</v>
      </c>
      <c r="E97" s="40"/>
      <c r="F97" s="41"/>
      <c r="G97" s="43"/>
      <c r="J97" s="43"/>
      <c r="K97" s="43"/>
    </row>
    <row r="98" spans="1:11" s="28" customFormat="1" ht="20.25" x14ac:dyDescent="0.25">
      <c r="A98" s="38">
        <v>65</v>
      </c>
      <c r="B98" s="39" t="s">
        <v>18</v>
      </c>
      <c r="C98" s="40">
        <v>6240.89</v>
      </c>
      <c r="D98" s="41">
        <v>2566.3163769000003</v>
      </c>
      <c r="E98" s="40"/>
      <c r="F98" s="41"/>
      <c r="G98" s="43"/>
      <c r="J98" s="43"/>
      <c r="K98" s="43"/>
    </row>
    <row r="99" spans="1:11" s="28" customFormat="1" ht="20.25" x14ac:dyDescent="0.25">
      <c r="A99" s="33" t="s">
        <v>103</v>
      </c>
      <c r="B99" s="34" t="s">
        <v>104</v>
      </c>
      <c r="C99" s="44">
        <f>SUM(C100:C103)</f>
        <v>1508367.66</v>
      </c>
      <c r="D99" s="36">
        <f>SUM(D100:D103)</f>
        <v>620255.86546859995</v>
      </c>
      <c r="E99" s="44">
        <f>SUM(E100:E103)</f>
        <v>1933180</v>
      </c>
      <c r="F99" s="36">
        <f>SUM(F100:F103)</f>
        <v>794942.94779999997</v>
      </c>
      <c r="G99" s="43"/>
      <c r="J99" s="43"/>
      <c r="K99" s="43"/>
    </row>
    <row r="100" spans="1:11" s="28" customFormat="1" ht="20.25" x14ac:dyDescent="0.25">
      <c r="A100" s="38">
        <v>1</v>
      </c>
      <c r="B100" s="39" t="s">
        <v>105</v>
      </c>
      <c r="C100" s="40">
        <v>539055.14999999991</v>
      </c>
      <c r="D100" s="41">
        <v>221664.86823149998</v>
      </c>
      <c r="E100" s="40">
        <v>933200</v>
      </c>
      <c r="F100" s="41">
        <v>383741.17200000002</v>
      </c>
      <c r="G100" s="43"/>
      <c r="J100" s="43"/>
      <c r="K100" s="43"/>
    </row>
    <row r="101" spans="1:11" s="28" customFormat="1" ht="20.25" x14ac:dyDescent="0.25">
      <c r="A101" s="38">
        <v>2</v>
      </c>
      <c r="B101" s="39" t="s">
        <v>106</v>
      </c>
      <c r="C101" s="40">
        <v>313593.44999999995</v>
      </c>
      <c r="D101" s="41">
        <v>128952.7625745</v>
      </c>
      <c r="E101" s="40">
        <v>666660</v>
      </c>
      <c r="F101" s="41">
        <v>274137.25859999994</v>
      </c>
      <c r="G101" s="43"/>
      <c r="J101" s="43"/>
      <c r="K101" s="43"/>
    </row>
    <row r="102" spans="1:11" s="28" customFormat="1" ht="20.25" x14ac:dyDescent="0.25">
      <c r="A102" s="38">
        <v>3</v>
      </c>
      <c r="B102" s="39" t="s">
        <v>107</v>
      </c>
      <c r="C102" s="40">
        <v>89402.39</v>
      </c>
      <c r="D102" s="41">
        <v>36763.156791899994</v>
      </c>
      <c r="E102" s="40">
        <v>333320</v>
      </c>
      <c r="F102" s="41">
        <v>137064.5172</v>
      </c>
      <c r="G102" s="43"/>
      <c r="J102" s="43"/>
      <c r="K102" s="43"/>
    </row>
    <row r="103" spans="1:11" s="28" customFormat="1" ht="20.25" x14ac:dyDescent="0.25">
      <c r="A103" s="38">
        <v>4</v>
      </c>
      <c r="B103" s="39" t="s">
        <v>108</v>
      </c>
      <c r="C103" s="40">
        <v>566316.67000000004</v>
      </c>
      <c r="D103" s="41">
        <v>232875.07787069998</v>
      </c>
      <c r="E103" s="40"/>
      <c r="F103" s="41"/>
      <c r="G103" s="43"/>
      <c r="J103" s="43"/>
      <c r="K103" s="43"/>
    </row>
    <row r="104" spans="1:11" s="28" customFormat="1" ht="20.25" x14ac:dyDescent="0.25">
      <c r="A104" s="33" t="s">
        <v>109</v>
      </c>
      <c r="B104" s="34" t="s">
        <v>110</v>
      </c>
      <c r="C104" s="35">
        <f>SUM(C105:C117)</f>
        <v>3382925.57</v>
      </c>
      <c r="D104" s="36">
        <f>SUM(D105:D117)</f>
        <v>1477802.8031414</v>
      </c>
      <c r="E104" s="35">
        <f>SUM(E105:E117)</f>
        <v>2077993.03</v>
      </c>
      <c r="F104" s="36">
        <f>SUM(F105:F117)</f>
        <v>854491.5138663</v>
      </c>
      <c r="G104" s="43"/>
      <c r="J104" s="43"/>
      <c r="K104" s="43"/>
    </row>
    <row r="105" spans="1:11" s="28" customFormat="1" ht="20.25" x14ac:dyDescent="0.25">
      <c r="A105" s="38">
        <v>1</v>
      </c>
      <c r="B105" s="39" t="s">
        <v>411</v>
      </c>
      <c r="C105" s="40">
        <v>117818.17000000001</v>
      </c>
      <c r="D105" s="41">
        <v>56308.910752800002</v>
      </c>
      <c r="E105" s="40"/>
      <c r="F105" s="42"/>
      <c r="G105" s="43"/>
      <c r="J105" s="43"/>
      <c r="K105" s="43"/>
    </row>
    <row r="106" spans="1:11" s="28" customFormat="1" ht="28.5" customHeight="1" x14ac:dyDescent="0.25">
      <c r="A106" s="38">
        <v>2</v>
      </c>
      <c r="B106" s="39" t="s">
        <v>111</v>
      </c>
      <c r="C106" s="40">
        <v>328572</v>
      </c>
      <c r="D106" s="41">
        <v>135112.09211999999</v>
      </c>
      <c r="E106" s="40"/>
      <c r="F106" s="42"/>
      <c r="G106" s="43"/>
      <c r="J106" s="43"/>
      <c r="K106" s="43"/>
    </row>
    <row r="107" spans="1:11" s="28" customFormat="1" ht="27" x14ac:dyDescent="0.25">
      <c r="A107" s="38">
        <v>3</v>
      </c>
      <c r="B107" s="39" t="s">
        <v>112</v>
      </c>
      <c r="C107" s="40">
        <v>221201.01</v>
      </c>
      <c r="D107" s="41">
        <v>105649.7561234</v>
      </c>
      <c r="E107" s="40"/>
      <c r="F107" s="42"/>
      <c r="G107" s="43"/>
      <c r="J107" s="43"/>
      <c r="K107" s="43"/>
    </row>
    <row r="108" spans="1:11" s="28" customFormat="1" ht="20.25" x14ac:dyDescent="0.25">
      <c r="A108" s="38">
        <v>4</v>
      </c>
      <c r="B108" s="39" t="s">
        <v>113</v>
      </c>
      <c r="C108" s="40">
        <v>277585.33999999997</v>
      </c>
      <c r="D108" s="41">
        <v>114145.8676614</v>
      </c>
      <c r="E108" s="40"/>
      <c r="F108" s="42"/>
      <c r="G108" s="43"/>
      <c r="J108" s="43"/>
      <c r="K108" s="43"/>
    </row>
    <row r="109" spans="1:11" s="28" customFormat="1" ht="27" x14ac:dyDescent="0.25">
      <c r="A109" s="38">
        <v>5</v>
      </c>
      <c r="B109" s="39" t="s">
        <v>114</v>
      </c>
      <c r="C109" s="40">
        <v>150311.51</v>
      </c>
      <c r="D109" s="41">
        <v>61809.596027099993</v>
      </c>
      <c r="E109" s="40"/>
      <c r="F109" s="42"/>
      <c r="G109" s="43"/>
      <c r="J109" s="43"/>
      <c r="K109" s="43"/>
    </row>
    <row r="110" spans="1:11" s="28" customFormat="1" ht="27" x14ac:dyDescent="0.25">
      <c r="A110" s="38">
        <v>6</v>
      </c>
      <c r="B110" s="39" t="s">
        <v>115</v>
      </c>
      <c r="C110" s="40">
        <v>91519.49</v>
      </c>
      <c r="D110" s="41">
        <v>37633.729482900002</v>
      </c>
      <c r="E110" s="40"/>
      <c r="F110" s="42"/>
      <c r="G110" s="43"/>
      <c r="J110" s="43"/>
      <c r="K110" s="43"/>
    </row>
    <row r="111" spans="1:11" s="28" customFormat="1" ht="20.25" x14ac:dyDescent="0.25">
      <c r="A111" s="38">
        <v>7</v>
      </c>
      <c r="B111" s="39" t="s">
        <v>116</v>
      </c>
      <c r="C111" s="40">
        <v>415441.13</v>
      </c>
      <c r="D111" s="41">
        <v>170833.54706730001</v>
      </c>
      <c r="E111" s="40"/>
      <c r="F111" s="42"/>
      <c r="G111" s="43"/>
      <c r="J111" s="43"/>
      <c r="K111" s="43"/>
    </row>
    <row r="112" spans="1:11" s="28" customFormat="1" ht="20.25" x14ac:dyDescent="0.25">
      <c r="A112" s="38">
        <v>8</v>
      </c>
      <c r="B112" s="39" t="s">
        <v>117</v>
      </c>
      <c r="C112" s="40">
        <v>483814.62</v>
      </c>
      <c r="D112" s="41">
        <v>198949.40989020001</v>
      </c>
      <c r="E112" s="40"/>
      <c r="F112" s="42"/>
      <c r="G112" s="43"/>
      <c r="J112" s="43"/>
      <c r="K112" s="43"/>
    </row>
    <row r="113" spans="1:11" s="28" customFormat="1" ht="27" x14ac:dyDescent="0.25">
      <c r="A113" s="38">
        <v>9</v>
      </c>
      <c r="B113" s="39" t="s">
        <v>118</v>
      </c>
      <c r="C113" s="40">
        <v>412371.62</v>
      </c>
      <c r="D113" s="41">
        <v>199304.78496159997</v>
      </c>
      <c r="E113" s="40"/>
      <c r="F113" s="42"/>
      <c r="G113" s="43"/>
      <c r="J113" s="43"/>
      <c r="K113" s="43"/>
    </row>
    <row r="114" spans="1:11" s="28" customFormat="1" ht="20.25" x14ac:dyDescent="0.25">
      <c r="A114" s="38">
        <v>10</v>
      </c>
      <c r="B114" s="39" t="s">
        <v>119</v>
      </c>
      <c r="C114" s="40">
        <v>400581.03</v>
      </c>
      <c r="D114" s="41">
        <v>189268.40393189999</v>
      </c>
      <c r="E114" s="40">
        <v>2077993.03</v>
      </c>
      <c r="F114" s="41">
        <v>854491.5138663</v>
      </c>
      <c r="G114" s="43"/>
      <c r="J114" s="43"/>
      <c r="K114" s="43"/>
    </row>
    <row r="115" spans="1:11" s="28" customFormat="1" ht="20.25" x14ac:dyDescent="0.25">
      <c r="A115" s="38">
        <v>11</v>
      </c>
      <c r="B115" s="39" t="s">
        <v>120</v>
      </c>
      <c r="C115" s="40">
        <v>154155.56</v>
      </c>
      <c r="D115" s="41">
        <v>73156.210800400004</v>
      </c>
      <c r="E115" s="40"/>
      <c r="F115" s="42"/>
      <c r="G115" s="43"/>
      <c r="J115" s="43"/>
      <c r="K115" s="43"/>
    </row>
    <row r="116" spans="1:11" s="28" customFormat="1" ht="20.25" x14ac:dyDescent="0.25">
      <c r="A116" s="38">
        <v>12</v>
      </c>
      <c r="B116" s="39" t="s">
        <v>121</v>
      </c>
      <c r="C116" s="40">
        <v>327930.32</v>
      </c>
      <c r="D116" s="41">
        <v>134848.22688720003</v>
      </c>
      <c r="E116" s="40"/>
      <c r="F116" s="42"/>
      <c r="G116" s="43"/>
      <c r="J116" s="43"/>
      <c r="K116" s="43"/>
    </row>
    <row r="117" spans="1:11" s="28" customFormat="1" ht="20.25" x14ac:dyDescent="0.25">
      <c r="A117" s="38">
        <v>13</v>
      </c>
      <c r="B117" s="39" t="s">
        <v>122</v>
      </c>
      <c r="C117" s="40">
        <v>1623.77</v>
      </c>
      <c r="D117" s="41">
        <v>782.26743520000002</v>
      </c>
      <c r="E117" s="40"/>
      <c r="F117" s="42"/>
      <c r="G117" s="43"/>
      <c r="J117" s="43"/>
      <c r="K117" s="43"/>
    </row>
    <row r="118" spans="1:11" s="28" customFormat="1" ht="28.5" x14ac:dyDescent="0.25">
      <c r="A118" s="33" t="s">
        <v>123</v>
      </c>
      <c r="B118" s="34" t="s">
        <v>124</v>
      </c>
      <c r="C118" s="35">
        <f>SUM(C119:C124)</f>
        <v>450988.50999999995</v>
      </c>
      <c r="D118" s="36">
        <f>SUM(D119:D124)</f>
        <v>185450.98519709997</v>
      </c>
      <c r="E118" s="35">
        <f>SUM(E119:E124)</f>
        <v>1738667.33</v>
      </c>
      <c r="F118" s="36">
        <f>SUM(F119:F124)</f>
        <v>714957.39276930003</v>
      </c>
      <c r="G118" s="43"/>
      <c r="J118" s="43"/>
      <c r="K118" s="43"/>
    </row>
    <row r="119" spans="1:11" s="28" customFormat="1" ht="20.25" x14ac:dyDescent="0.25">
      <c r="A119" s="38">
        <v>1</v>
      </c>
      <c r="B119" s="39" t="s">
        <v>108</v>
      </c>
      <c r="C119" s="40">
        <v>36363.160000000003</v>
      </c>
      <c r="D119" s="41">
        <v>14952.895023599998</v>
      </c>
      <c r="E119" s="40"/>
      <c r="F119" s="41"/>
      <c r="G119" s="43"/>
      <c r="J119" s="43"/>
      <c r="K119" s="43"/>
    </row>
    <row r="120" spans="1:11" s="28" customFormat="1" ht="20.25" x14ac:dyDescent="0.25">
      <c r="A120" s="38">
        <v>2</v>
      </c>
      <c r="B120" s="39" t="s">
        <v>105</v>
      </c>
      <c r="C120" s="40">
        <v>82971.42</v>
      </c>
      <c r="D120" s="41">
        <v>34118.677618199996</v>
      </c>
      <c r="E120" s="40"/>
      <c r="F120" s="41"/>
      <c r="G120" s="43"/>
      <c r="J120" s="43"/>
      <c r="K120" s="43"/>
    </row>
    <row r="121" spans="1:11" s="28" customFormat="1" ht="20.25" x14ac:dyDescent="0.25">
      <c r="A121" s="38">
        <v>3</v>
      </c>
      <c r="B121" s="39" t="s">
        <v>125</v>
      </c>
      <c r="C121" s="40">
        <v>38108.31</v>
      </c>
      <c r="D121" s="41">
        <v>15670.518155099999</v>
      </c>
      <c r="E121" s="40">
        <v>250942.5</v>
      </c>
      <c r="F121" s="41">
        <v>103190.06542500001</v>
      </c>
      <c r="G121" s="43"/>
      <c r="J121" s="43"/>
      <c r="K121" s="43"/>
    </row>
    <row r="122" spans="1:11" s="28" customFormat="1" ht="20.25" x14ac:dyDescent="0.25">
      <c r="A122" s="38">
        <v>4</v>
      </c>
      <c r="B122" s="39" t="s">
        <v>126</v>
      </c>
      <c r="C122" s="40">
        <v>112606.1</v>
      </c>
      <c r="D122" s="41">
        <v>46304.754380999999</v>
      </c>
      <c r="E122" s="40">
        <v>572055.91</v>
      </c>
      <c r="F122" s="41">
        <v>235235.1107511</v>
      </c>
      <c r="G122" s="43"/>
      <c r="J122" s="43"/>
      <c r="K122" s="43"/>
    </row>
    <row r="123" spans="1:11" s="28" customFormat="1" ht="20.25" x14ac:dyDescent="0.25">
      <c r="A123" s="38">
        <v>5</v>
      </c>
      <c r="B123" s="39" t="s">
        <v>107</v>
      </c>
      <c r="C123" s="40">
        <v>104954.84</v>
      </c>
      <c r="D123" s="41">
        <v>43158.479756400004</v>
      </c>
      <c r="E123" s="40">
        <v>470362.88</v>
      </c>
      <c r="F123" s="41">
        <v>193417.91988479998</v>
      </c>
      <c r="G123" s="43"/>
      <c r="J123" s="43"/>
      <c r="K123" s="43"/>
    </row>
    <row r="124" spans="1:11" s="28" customFormat="1" ht="27" x14ac:dyDescent="0.25">
      <c r="A124" s="38">
        <v>6</v>
      </c>
      <c r="B124" s="39" t="str">
        <f>+[2]Common!D211</f>
        <v>Հյուսիս-արևմտյան շրջաններում գյուղատնտեսական ծառայությունների աջակցության ծրագիր</v>
      </c>
      <c r="C124" s="40">
        <v>75984.679999999993</v>
      </c>
      <c r="D124" s="41">
        <v>31245.6602628</v>
      </c>
      <c r="E124" s="40">
        <v>445306.04000000004</v>
      </c>
      <c r="F124" s="41">
        <v>183114.29670840001</v>
      </c>
      <c r="G124" s="43"/>
      <c r="J124" s="43"/>
      <c r="K124" s="43"/>
    </row>
    <row r="125" spans="1:11" s="28" customFormat="1" ht="20.25" x14ac:dyDescent="0.25">
      <c r="A125" s="33" t="s">
        <v>127</v>
      </c>
      <c r="B125" s="34" t="s">
        <v>128</v>
      </c>
      <c r="C125" s="35">
        <f>SUM(C126:C131)</f>
        <v>1212690.0299999998</v>
      </c>
      <c r="D125" s="36">
        <f>SUM(D126:D131)</f>
        <v>498670.27981189993</v>
      </c>
      <c r="E125" s="35">
        <f>SUM(E126:E131)</f>
        <v>170440.46</v>
      </c>
      <c r="F125" s="36">
        <f>SUM(F126:F131)</f>
        <v>70086.820050800015</v>
      </c>
      <c r="G125" s="43"/>
      <c r="J125" s="43"/>
      <c r="K125" s="43"/>
    </row>
    <row r="126" spans="1:11" s="28" customFormat="1" ht="20.25" x14ac:dyDescent="0.25">
      <c r="A126" s="38">
        <v>1</v>
      </c>
      <c r="B126" s="39" t="s">
        <v>129</v>
      </c>
      <c r="C126" s="40">
        <v>62494.83</v>
      </c>
      <c r="D126" s="41">
        <v>25698.5</v>
      </c>
      <c r="E126" s="40"/>
      <c r="F126" s="41"/>
      <c r="G126" s="43"/>
      <c r="J126" s="43"/>
      <c r="K126" s="43"/>
    </row>
    <row r="127" spans="1:11" s="28" customFormat="1" ht="20.25" x14ac:dyDescent="0.25">
      <c r="A127" s="38">
        <v>2</v>
      </c>
      <c r="B127" s="39" t="s">
        <v>130</v>
      </c>
      <c r="C127" s="40">
        <v>62494.83</v>
      </c>
      <c r="D127" s="41">
        <v>25698.5</v>
      </c>
      <c r="E127" s="40"/>
      <c r="F127" s="41"/>
      <c r="G127" s="43"/>
      <c r="J127" s="43"/>
      <c r="K127" s="43"/>
    </row>
    <row r="128" spans="1:11" s="28" customFormat="1" ht="20.25" x14ac:dyDescent="0.25">
      <c r="A128" s="38">
        <v>3</v>
      </c>
      <c r="B128" s="39" t="s">
        <v>131</v>
      </c>
      <c r="C128" s="40">
        <v>55686.720000000001</v>
      </c>
      <c r="D128" s="41">
        <v>22898.9362482</v>
      </c>
      <c r="E128" s="40">
        <v>170440.46</v>
      </c>
      <c r="F128" s="41">
        <v>70086.820050800015</v>
      </c>
      <c r="G128" s="43"/>
      <c r="J128" s="43"/>
      <c r="K128" s="43"/>
    </row>
    <row r="129" spans="1:11" s="28" customFormat="1" ht="20.25" x14ac:dyDescent="0.25">
      <c r="A129" s="38">
        <v>4</v>
      </c>
      <c r="B129" s="39" t="s">
        <v>132</v>
      </c>
      <c r="C129" s="40">
        <v>8774.27</v>
      </c>
      <c r="D129" s="41">
        <v>3608.0694000000003</v>
      </c>
      <c r="E129" s="40"/>
      <c r="F129" s="41"/>
      <c r="G129" s="43"/>
      <c r="J129" s="43"/>
      <c r="K129" s="43"/>
    </row>
    <row r="130" spans="1:11" s="28" customFormat="1" ht="20.25" x14ac:dyDescent="0.25">
      <c r="A130" s="38">
        <v>5</v>
      </c>
      <c r="B130" s="39" t="s">
        <v>133</v>
      </c>
      <c r="C130" s="40">
        <v>206661.09</v>
      </c>
      <c r="D130" s="41">
        <v>84981.105283800003</v>
      </c>
      <c r="E130" s="40"/>
      <c r="F130" s="41"/>
      <c r="G130" s="43"/>
      <c r="J130" s="43"/>
      <c r="K130" s="43"/>
    </row>
    <row r="131" spans="1:11" s="28" customFormat="1" ht="20.25" x14ac:dyDescent="0.25">
      <c r="A131" s="38">
        <v>6</v>
      </c>
      <c r="B131" s="39" t="s">
        <v>134</v>
      </c>
      <c r="C131" s="40">
        <v>816578.28999999992</v>
      </c>
      <c r="D131" s="41">
        <v>335785.16887989995</v>
      </c>
      <c r="E131" s="40"/>
      <c r="F131" s="41"/>
      <c r="G131" s="43"/>
      <c r="J131" s="43"/>
      <c r="K131" s="43"/>
    </row>
    <row r="132" spans="1:11" s="28" customFormat="1" ht="20.25" x14ac:dyDescent="0.25">
      <c r="A132" s="33" t="s">
        <v>135</v>
      </c>
      <c r="B132" s="45" t="s">
        <v>136</v>
      </c>
      <c r="C132" s="35">
        <f>SUM(C133:C138)</f>
        <v>647684.09</v>
      </c>
      <c r="D132" s="36">
        <f>SUM(D133:D138)</f>
        <v>270626.57688988629</v>
      </c>
      <c r="E132" s="35">
        <f>SUM(E133:E138)</f>
        <v>2078848.3028564481</v>
      </c>
      <c r="F132" s="36">
        <f>SUM(F133:F138)</f>
        <v>854843.20975520019</v>
      </c>
      <c r="G132" s="43"/>
      <c r="J132" s="43"/>
      <c r="K132" s="43"/>
    </row>
    <row r="133" spans="1:11" s="28" customFormat="1" ht="20.25" x14ac:dyDescent="0.25">
      <c r="A133" s="38">
        <v>1</v>
      </c>
      <c r="B133" s="39" t="s">
        <v>137</v>
      </c>
      <c r="C133" s="40">
        <v>239659</v>
      </c>
      <c r="D133" s="41">
        <v>98550.175408499999</v>
      </c>
      <c r="E133" s="40">
        <v>764735.38464871969</v>
      </c>
      <c r="F133" s="41">
        <v>314466.83943300002</v>
      </c>
      <c r="G133" s="43"/>
      <c r="J133" s="43"/>
      <c r="K133" s="43"/>
    </row>
    <row r="134" spans="1:11" s="28" customFormat="1" ht="20.25" x14ac:dyDescent="0.25">
      <c r="A134" s="38">
        <v>2</v>
      </c>
      <c r="B134" s="39" t="s">
        <v>138</v>
      </c>
      <c r="C134" s="40">
        <v>58181.899999999994</v>
      </c>
      <c r="D134" s="41">
        <v>23924.979698900002</v>
      </c>
      <c r="E134" s="40">
        <v>520790.2605174972</v>
      </c>
      <c r="F134" s="41">
        <v>214154.16324020003</v>
      </c>
      <c r="G134" s="43"/>
      <c r="J134" s="43"/>
      <c r="K134" s="43"/>
    </row>
    <row r="135" spans="1:11" s="28" customFormat="1" ht="20.25" x14ac:dyDescent="0.25">
      <c r="A135" s="38">
        <v>3</v>
      </c>
      <c r="B135" s="39" t="s">
        <v>139</v>
      </c>
      <c r="C135" s="40">
        <v>56327.55</v>
      </c>
      <c r="D135" s="41">
        <v>23162.453806900001</v>
      </c>
      <c r="E135" s="40">
        <v>171967.76</v>
      </c>
      <c r="F135" s="41">
        <v>70714.860552600003</v>
      </c>
      <c r="G135" s="43"/>
      <c r="J135" s="43"/>
      <c r="K135" s="43"/>
    </row>
    <row r="136" spans="1:11" s="28" customFormat="1" ht="20.25" x14ac:dyDescent="0.25">
      <c r="A136" s="38">
        <v>4</v>
      </c>
      <c r="B136" s="39" t="s">
        <v>133</v>
      </c>
      <c r="C136" s="40">
        <v>83471</v>
      </c>
      <c r="D136" s="41">
        <v>34324.109302486278</v>
      </c>
      <c r="E136" s="40">
        <v>621354.89769023133</v>
      </c>
      <c r="F136" s="41">
        <v>255507.34652940003</v>
      </c>
      <c r="G136" s="43"/>
      <c r="J136" s="43"/>
      <c r="K136" s="43"/>
    </row>
    <row r="137" spans="1:11" s="28" customFormat="1" ht="20.25" x14ac:dyDescent="0.25">
      <c r="A137" s="38">
        <v>5</v>
      </c>
      <c r="B137" s="39" t="s">
        <v>140</v>
      </c>
      <c r="C137" s="40">
        <v>66084.53</v>
      </c>
      <c r="D137" s="41">
        <v>27174.621840000003</v>
      </c>
      <c r="E137" s="40">
        <v>0</v>
      </c>
      <c r="F137" s="41">
        <v>0</v>
      </c>
      <c r="G137" s="43"/>
      <c r="J137" s="43"/>
      <c r="K137" s="43"/>
    </row>
    <row r="138" spans="1:11" s="28" customFormat="1" ht="20.25" x14ac:dyDescent="0.25">
      <c r="A138" s="38">
        <v>6</v>
      </c>
      <c r="B138" s="39" t="s">
        <v>141</v>
      </c>
      <c r="C138" s="40">
        <v>143960.10999999999</v>
      </c>
      <c r="D138" s="41">
        <v>63490.236833099996</v>
      </c>
      <c r="E138" s="40"/>
      <c r="F138" s="41"/>
      <c r="G138" s="43"/>
      <c r="J138" s="43"/>
      <c r="K138" s="43"/>
    </row>
    <row r="139" spans="1:11" s="28" customFormat="1" ht="20.25" x14ac:dyDescent="0.25">
      <c r="A139" s="33" t="s">
        <v>142</v>
      </c>
      <c r="B139" s="34" t="s">
        <v>143</v>
      </c>
      <c r="C139" s="35">
        <f>SUM(C140)</f>
        <v>26372.03</v>
      </c>
      <c r="D139" s="36">
        <f t="shared" ref="D139:E143" si="0">SUM(D140)</f>
        <v>12596.451817999998</v>
      </c>
      <c r="E139" s="35">
        <f t="shared" si="0"/>
        <v>4320389.25</v>
      </c>
      <c r="F139" s="36">
        <f>SUM(F140)</f>
        <v>2035810.61625</v>
      </c>
      <c r="G139" s="43"/>
      <c r="J139" s="43"/>
      <c r="K139" s="43"/>
    </row>
    <row r="140" spans="1:11" s="28" customFormat="1" ht="20.25" x14ac:dyDescent="0.25">
      <c r="A140" s="38">
        <v>1</v>
      </c>
      <c r="B140" s="39" t="s">
        <v>144</v>
      </c>
      <c r="C140" s="40">
        <v>26372.03</v>
      </c>
      <c r="D140" s="41">
        <v>12596.451817999998</v>
      </c>
      <c r="E140" s="40">
        <v>4320389.25</v>
      </c>
      <c r="F140" s="41">
        <v>2035810.61625</v>
      </c>
      <c r="G140" s="43"/>
      <c r="J140" s="43"/>
      <c r="K140" s="43"/>
    </row>
    <row r="141" spans="1:11" s="28" customFormat="1" ht="20.25" x14ac:dyDescent="0.25">
      <c r="A141" s="46" t="s">
        <v>145</v>
      </c>
      <c r="B141" s="45" t="s">
        <v>146</v>
      </c>
      <c r="C141" s="35">
        <f>SUM(C142)</f>
        <v>2728636.87</v>
      </c>
      <c r="D141" s="36">
        <f t="shared" si="0"/>
        <v>1122042.7672999999</v>
      </c>
      <c r="E141" s="35">
        <f t="shared" si="0"/>
        <v>0</v>
      </c>
      <c r="F141" s="36">
        <f>SUM(F142)</f>
        <v>0</v>
      </c>
      <c r="G141" s="43"/>
      <c r="J141" s="43"/>
      <c r="K141" s="43"/>
    </row>
    <row r="142" spans="1:11" s="28" customFormat="1" ht="20.25" x14ac:dyDescent="0.25">
      <c r="A142" s="38">
        <v>1</v>
      </c>
      <c r="B142" s="47" t="s">
        <v>147</v>
      </c>
      <c r="C142" s="40">
        <v>2728636.87</v>
      </c>
      <c r="D142" s="41">
        <v>1122042.7672999999</v>
      </c>
      <c r="E142" s="40"/>
      <c r="F142" s="41"/>
      <c r="G142" s="43"/>
      <c r="J142" s="43"/>
      <c r="K142" s="43"/>
    </row>
    <row r="143" spans="1:11" s="28" customFormat="1" ht="42.75" x14ac:dyDescent="0.25">
      <c r="A143" s="46" t="s">
        <v>148</v>
      </c>
      <c r="B143" s="45" t="s">
        <v>149</v>
      </c>
      <c r="C143" s="35">
        <f>SUM(C144)</f>
        <v>750000</v>
      </c>
      <c r="D143" s="36">
        <f t="shared" si="0"/>
        <v>308407.5</v>
      </c>
      <c r="E143" s="35">
        <f t="shared" si="0"/>
        <v>0</v>
      </c>
      <c r="F143" s="36">
        <f>SUM(F144)</f>
        <v>0</v>
      </c>
      <c r="G143" s="43"/>
      <c r="J143" s="43"/>
      <c r="K143" s="43"/>
    </row>
    <row r="144" spans="1:11" s="28" customFormat="1" ht="20.25" x14ac:dyDescent="0.25">
      <c r="A144" s="38">
        <v>1</v>
      </c>
      <c r="B144" s="47" t="s">
        <v>150</v>
      </c>
      <c r="C144" s="40">
        <v>750000</v>
      </c>
      <c r="D144" s="41">
        <v>308407.5</v>
      </c>
      <c r="E144" s="40"/>
      <c r="F144" s="41"/>
      <c r="G144" s="43"/>
      <c r="J144" s="43"/>
      <c r="K144" s="43"/>
    </row>
    <row r="145" spans="1:6" s="28" customFormat="1" ht="20.25" x14ac:dyDescent="0.25">
      <c r="A145" s="258" t="s">
        <v>151</v>
      </c>
      <c r="B145" s="258"/>
      <c r="C145" s="26">
        <f>+C147+C150+C154+C170+C173+C175</f>
        <v>6919681.6039590482</v>
      </c>
      <c r="D145" s="27">
        <f>+D147+D150+D154+D170+D173+D175</f>
        <v>2845442.2812242568</v>
      </c>
      <c r="E145" s="26">
        <f>+E147+E150+E154+E170+E173+E175</f>
        <v>19799721.220000003</v>
      </c>
      <c r="F145" s="27">
        <f>+F147+F150+F154+F170+F173+F175</f>
        <v>8141843.3702215999</v>
      </c>
    </row>
    <row r="146" spans="1:6" s="28" customFormat="1" ht="20.25" x14ac:dyDescent="0.25">
      <c r="A146" s="29" t="s">
        <v>12</v>
      </c>
      <c r="B146" s="30" t="s">
        <v>13</v>
      </c>
      <c r="C146" s="31"/>
      <c r="D146" s="32"/>
      <c r="E146" s="31"/>
      <c r="F146" s="32"/>
    </row>
    <row r="147" spans="1:6" s="28" customFormat="1" ht="20.25" x14ac:dyDescent="0.25">
      <c r="A147" s="33" t="s">
        <v>14</v>
      </c>
      <c r="B147" s="34" t="s">
        <v>152</v>
      </c>
      <c r="C147" s="35">
        <f>SUM(C148:C149)</f>
        <v>2316142.4000000004</v>
      </c>
      <c r="D147" s="36">
        <f>SUM(D148:D149)</f>
        <v>952420.91321999999</v>
      </c>
      <c r="E147" s="35">
        <f>SUM(E148:E149)</f>
        <v>9941659.4600000009</v>
      </c>
      <c r="F147" s="36">
        <f>SUM(F148:F149)</f>
        <v>4088109.7855019998</v>
      </c>
    </row>
    <row r="148" spans="1:6" s="28" customFormat="1" ht="31.5" customHeight="1" x14ac:dyDescent="0.25">
      <c r="A148" s="38">
        <v>1</v>
      </c>
      <c r="B148" s="39" t="s">
        <v>90</v>
      </c>
      <c r="C148" s="40">
        <v>577039.94999999995</v>
      </c>
      <c r="D148" s="41">
        <v>237284.59647599998</v>
      </c>
      <c r="E148" s="40">
        <v>2275043.2599999998</v>
      </c>
      <c r="F148" s="41">
        <v>935520.54</v>
      </c>
    </row>
    <row r="149" spans="1:6" s="28" customFormat="1" ht="24" customHeight="1" x14ac:dyDescent="0.25">
      <c r="A149" s="38">
        <v>2</v>
      </c>
      <c r="B149" s="39" t="s">
        <v>153</v>
      </c>
      <c r="C149" s="40">
        <v>1739102.4500000002</v>
      </c>
      <c r="D149" s="41">
        <v>715136.31674399995</v>
      </c>
      <c r="E149" s="40">
        <v>7666616.2000000002</v>
      </c>
      <c r="F149" s="41">
        <v>3152589.2455019997</v>
      </c>
    </row>
    <row r="150" spans="1:6" s="28" customFormat="1" ht="20.25" x14ac:dyDescent="0.25">
      <c r="A150" s="33" t="s">
        <v>40</v>
      </c>
      <c r="B150" s="34" t="s">
        <v>154</v>
      </c>
      <c r="C150" s="35">
        <f>SUM(C151:C153)</f>
        <v>483943.79000000004</v>
      </c>
      <c r="D150" s="36">
        <f>SUM(D151:D153)</f>
        <v>199002.52588589999</v>
      </c>
      <c r="E150" s="35">
        <f>SUM(E151:E153)</f>
        <v>1727739.37</v>
      </c>
      <c r="F150" s="36">
        <f>SUM(F151:F153)</f>
        <v>710463.7063376999</v>
      </c>
    </row>
    <row r="151" spans="1:6" s="28" customFormat="1" ht="20.25" x14ac:dyDescent="0.25">
      <c r="A151" s="38">
        <v>1</v>
      </c>
      <c r="B151" s="39" t="s">
        <v>155</v>
      </c>
      <c r="C151" s="40">
        <v>156601.13</v>
      </c>
      <c r="D151" s="41">
        <v>64395.9506673</v>
      </c>
      <c r="E151" s="40">
        <v>580004.18000000005</v>
      </c>
      <c r="F151" s="41">
        <v>238503.51885779999</v>
      </c>
    </row>
    <row r="152" spans="1:6" s="28" customFormat="1" ht="20.25" x14ac:dyDescent="0.25">
      <c r="A152" s="38">
        <v>2</v>
      </c>
      <c r="B152" s="39" t="str">
        <f>+[2]Common!D295</f>
        <v>Ցորենի առաքում - 15 մլն ԱՄՆ դոլար (1996թ.)</v>
      </c>
      <c r="C152" s="40">
        <v>187474.37</v>
      </c>
      <c r="D152" s="41">
        <v>77091.33568769999</v>
      </c>
      <c r="E152" s="40">
        <v>576844.21</v>
      </c>
      <c r="F152" s="41">
        <v>237204.10759409997</v>
      </c>
    </row>
    <row r="153" spans="1:6" s="28" customFormat="1" ht="20.25" x14ac:dyDescent="0.25">
      <c r="A153" s="38">
        <v>3</v>
      </c>
      <c r="B153" s="39" t="s">
        <v>156</v>
      </c>
      <c r="C153" s="40">
        <v>139868.29</v>
      </c>
      <c r="D153" s="41">
        <v>57515.239530899998</v>
      </c>
      <c r="E153" s="40">
        <v>570890.98</v>
      </c>
      <c r="F153" s="41">
        <v>234756.07988579996</v>
      </c>
    </row>
    <row r="154" spans="1:6" s="28" customFormat="1" ht="20.25" x14ac:dyDescent="0.25">
      <c r="A154" s="33" t="s">
        <v>103</v>
      </c>
      <c r="B154" s="45" t="s">
        <v>157</v>
      </c>
      <c r="C154" s="35">
        <f>SUM(C155:C169)</f>
        <v>3640382.6639947961</v>
      </c>
      <c r="D154" s="36">
        <f>SUM(D155:D169)</f>
        <v>1496961.7610311999</v>
      </c>
      <c r="E154" s="35">
        <f>SUM(E155:E169)</f>
        <v>7316009.0099999998</v>
      </c>
      <c r="F154" s="36">
        <f>SUM(F155:F169)</f>
        <v>3008416.0729243001</v>
      </c>
    </row>
    <row r="155" spans="1:6" s="28" customFormat="1" ht="27" x14ac:dyDescent="0.25">
      <c r="A155" s="38">
        <v>1</v>
      </c>
      <c r="B155" s="39" t="s">
        <v>158</v>
      </c>
      <c r="C155" s="40">
        <v>1068271.0351786192</v>
      </c>
      <c r="D155" s="41">
        <v>439283.734375</v>
      </c>
      <c r="E155" s="40"/>
      <c r="F155" s="41"/>
    </row>
    <row r="156" spans="1:6" s="28" customFormat="1" ht="20.25" x14ac:dyDescent="0.25">
      <c r="A156" s="38">
        <v>2</v>
      </c>
      <c r="B156" s="39" t="s">
        <v>159</v>
      </c>
      <c r="C156" s="40">
        <v>95681.959944067523</v>
      </c>
      <c r="D156" s="41">
        <v>39345.380043000005</v>
      </c>
      <c r="E156" s="40">
        <v>559818.30000000005</v>
      </c>
      <c r="F156" s="41">
        <v>230202.88676960001</v>
      </c>
    </row>
    <row r="157" spans="1:6" s="28" customFormat="1" ht="20.25" x14ac:dyDescent="0.25">
      <c r="A157" s="38">
        <v>3</v>
      </c>
      <c r="B157" s="39" t="s">
        <v>160</v>
      </c>
      <c r="C157" s="40">
        <v>44993.952072420419</v>
      </c>
      <c r="D157" s="41">
        <v>18501.9640158</v>
      </c>
      <c r="E157" s="40">
        <v>223671.7</v>
      </c>
      <c r="F157" s="41">
        <v>91976.041675200002</v>
      </c>
    </row>
    <row r="158" spans="1:6" s="28" customFormat="1" ht="30.75" customHeight="1" x14ac:dyDescent="0.25">
      <c r="A158" s="38">
        <v>4</v>
      </c>
      <c r="B158" s="39" t="s">
        <v>161</v>
      </c>
      <c r="C158" s="40">
        <v>104366.81785146275</v>
      </c>
      <c r="D158" s="41">
        <v>42916.680029199997</v>
      </c>
      <c r="E158" s="40">
        <v>585380.80000000005</v>
      </c>
      <c r="F158" s="41">
        <v>240714.4367392</v>
      </c>
    </row>
    <row r="159" spans="1:6" s="28" customFormat="1" ht="34.5" customHeight="1" x14ac:dyDescent="0.25">
      <c r="A159" s="38">
        <v>5</v>
      </c>
      <c r="B159" s="39" t="s">
        <v>162</v>
      </c>
      <c r="C159" s="40">
        <v>42230.884086962877</v>
      </c>
      <c r="D159" s="41">
        <v>17365.761375000002</v>
      </c>
      <c r="E159" s="40">
        <v>194983.88</v>
      </c>
      <c r="F159" s="41">
        <v>80179.320000000007</v>
      </c>
    </row>
    <row r="160" spans="1:6" s="28" customFormat="1" ht="32.25" customHeight="1" x14ac:dyDescent="0.25">
      <c r="A160" s="38">
        <v>6</v>
      </c>
      <c r="B160" s="39" t="s">
        <v>163</v>
      </c>
      <c r="C160" s="40">
        <v>19787.767602198393</v>
      </c>
      <c r="D160" s="41">
        <v>8136.9263344000001</v>
      </c>
      <c r="E160" s="40">
        <v>106084.3</v>
      </c>
      <c r="F160" s="41">
        <v>43622.926206200005</v>
      </c>
    </row>
    <row r="161" spans="1:10" s="28" customFormat="1" ht="38.25" customHeight="1" x14ac:dyDescent="0.25">
      <c r="A161" s="38">
        <v>7</v>
      </c>
      <c r="B161" s="39" t="s">
        <v>164</v>
      </c>
      <c r="C161" s="40">
        <v>84104.555111500202</v>
      </c>
      <c r="D161" s="41">
        <v>34584.635263699995</v>
      </c>
      <c r="E161" s="40">
        <v>418585.62</v>
      </c>
      <c r="F161" s="41">
        <v>172126.5947743</v>
      </c>
    </row>
    <row r="162" spans="1:10" s="28" customFormat="1" ht="20.25" x14ac:dyDescent="0.25">
      <c r="A162" s="38">
        <v>8</v>
      </c>
      <c r="B162" s="39" t="s">
        <v>165</v>
      </c>
      <c r="C162" s="40">
        <v>144436.20580749496</v>
      </c>
      <c r="D162" s="41">
        <v>59393.6125244</v>
      </c>
      <c r="E162" s="40">
        <v>644946.66</v>
      </c>
      <c r="F162" s="41">
        <v>265208.52</v>
      </c>
    </row>
    <row r="163" spans="1:10" s="28" customFormat="1" ht="23.25" customHeight="1" x14ac:dyDescent="0.25">
      <c r="A163" s="38">
        <v>9</v>
      </c>
      <c r="B163" s="39" t="s">
        <v>166</v>
      </c>
      <c r="C163" s="40">
        <v>32809.783485080618</v>
      </c>
      <c r="D163" s="41">
        <v>13491.7125</v>
      </c>
      <c r="E163" s="40">
        <v>72494.009999999995</v>
      </c>
      <c r="F163" s="41">
        <v>29810.26</v>
      </c>
    </row>
    <row r="164" spans="1:10" s="28" customFormat="1" ht="20.25" x14ac:dyDescent="0.25">
      <c r="A164" s="38">
        <v>10</v>
      </c>
      <c r="B164" s="39" t="s">
        <v>167</v>
      </c>
      <c r="C164" s="40">
        <v>253859.5812577515</v>
      </c>
      <c r="D164" s="41">
        <v>104389.59930620002</v>
      </c>
      <c r="E164" s="40">
        <v>760353.8</v>
      </c>
      <c r="F164" s="41">
        <v>312665.08675980003</v>
      </c>
    </row>
    <row r="165" spans="1:10" s="28" customFormat="1" ht="30.75" customHeight="1" x14ac:dyDescent="0.25">
      <c r="A165" s="38">
        <v>11</v>
      </c>
      <c r="B165" s="39" t="s">
        <v>168</v>
      </c>
      <c r="C165" s="40">
        <v>822812.15350453544</v>
      </c>
      <c r="D165" s="41">
        <v>338348.58397550002</v>
      </c>
      <c r="E165" s="40">
        <v>3749689.94</v>
      </c>
      <c r="F165" s="41">
        <v>1541910</v>
      </c>
    </row>
    <row r="166" spans="1:10" s="28" customFormat="1" ht="33" customHeight="1" x14ac:dyDescent="0.25">
      <c r="A166" s="38">
        <v>12</v>
      </c>
      <c r="B166" s="39" t="s">
        <v>169</v>
      </c>
      <c r="C166" s="40">
        <v>94978.720621337037</v>
      </c>
      <c r="D166" s="41">
        <v>39056.1999622</v>
      </c>
      <c r="E166" s="40">
        <v>0</v>
      </c>
      <c r="F166" s="41">
        <v>0</v>
      </c>
    </row>
    <row r="167" spans="1:10" s="28" customFormat="1" ht="32.25" customHeight="1" x14ac:dyDescent="0.25">
      <c r="A167" s="38">
        <v>13</v>
      </c>
      <c r="B167" s="39" t="s">
        <v>170</v>
      </c>
      <c r="C167" s="40">
        <v>68744.317778264143</v>
      </c>
      <c r="D167" s="41">
        <v>28268.35</v>
      </c>
      <c r="E167" s="40">
        <v>0</v>
      </c>
      <c r="F167" s="41">
        <v>0</v>
      </c>
    </row>
    <row r="168" spans="1:10" s="28" customFormat="1" ht="33.75" customHeight="1" x14ac:dyDescent="0.25">
      <c r="A168" s="38">
        <v>14</v>
      </c>
      <c r="B168" s="39" t="s">
        <v>171</v>
      </c>
      <c r="C168" s="40">
        <v>94523.434243087482</v>
      </c>
      <c r="D168" s="41">
        <v>38868.981249999997</v>
      </c>
      <c r="E168" s="40"/>
      <c r="F168" s="41"/>
    </row>
    <row r="169" spans="1:10" s="28" customFormat="1" ht="36" customHeight="1" x14ac:dyDescent="0.25">
      <c r="A169" s="38">
        <v>15</v>
      </c>
      <c r="B169" s="39" t="s">
        <v>172</v>
      </c>
      <c r="C169" s="40">
        <v>668781.49545001332</v>
      </c>
      <c r="D169" s="41">
        <v>275009.64007680002</v>
      </c>
      <c r="E169" s="40"/>
      <c r="F169" s="41"/>
    </row>
    <row r="170" spans="1:10" s="28" customFormat="1" ht="20.25" x14ac:dyDescent="0.25">
      <c r="A170" s="33" t="s">
        <v>109</v>
      </c>
      <c r="B170" s="45" t="s">
        <v>173</v>
      </c>
      <c r="C170" s="35">
        <f>SUM(C171:C172)</f>
        <v>152187.15996425186</v>
      </c>
      <c r="D170" s="36">
        <f>SUM(D171:D172)</f>
        <v>62580.888592856732</v>
      </c>
      <c r="E170" s="35">
        <f>SUM(E171:E172)</f>
        <v>147828.20000000001</v>
      </c>
      <c r="F170" s="36">
        <f>SUM(F171:F172)</f>
        <v>60788.434589800003</v>
      </c>
    </row>
    <row r="171" spans="1:10" s="28" customFormat="1" ht="20.25" x14ac:dyDescent="0.25">
      <c r="A171" s="38">
        <v>1</v>
      </c>
      <c r="B171" s="39" t="s">
        <v>174</v>
      </c>
      <c r="C171" s="40">
        <v>26036.661828262928</v>
      </c>
      <c r="D171" s="41">
        <v>10706.539908200002</v>
      </c>
      <c r="E171" s="40">
        <v>147828.20000000001</v>
      </c>
      <c r="F171" s="41">
        <v>60788.434589800003</v>
      </c>
    </row>
    <row r="172" spans="1:10" s="28" customFormat="1" ht="20.25" x14ac:dyDescent="0.25">
      <c r="A172" s="38">
        <v>2</v>
      </c>
      <c r="B172" s="39" t="s">
        <v>78</v>
      </c>
      <c r="C172" s="40">
        <v>126150.49813598892</v>
      </c>
      <c r="D172" s="41">
        <v>51874.348684656732</v>
      </c>
      <c r="E172" s="40"/>
      <c r="F172" s="42"/>
    </row>
    <row r="173" spans="1:10" s="5" customFormat="1" ht="14.25" x14ac:dyDescent="0.25">
      <c r="A173" s="33" t="s">
        <v>123</v>
      </c>
      <c r="B173" s="45" t="s">
        <v>175</v>
      </c>
      <c r="C173" s="35">
        <f>C174</f>
        <v>212508.49</v>
      </c>
      <c r="D173" s="36">
        <f>D174</f>
        <v>87385.616172899987</v>
      </c>
      <c r="E173" s="35">
        <f>E174</f>
        <v>666485.18000000005</v>
      </c>
      <c r="F173" s="36">
        <f>F174</f>
        <v>274065.37086780003</v>
      </c>
      <c r="G173" s="48"/>
      <c r="H173" s="48"/>
      <c r="I173" s="48"/>
      <c r="J173" s="48"/>
    </row>
    <row r="174" spans="1:10" s="5" customFormat="1" ht="18" customHeight="1" x14ac:dyDescent="0.25">
      <c r="A174" s="3">
        <v>1</v>
      </c>
      <c r="B174" s="47" t="s">
        <v>176</v>
      </c>
      <c r="C174" s="40">
        <v>212508.49</v>
      </c>
      <c r="D174" s="41">
        <v>87385.616172899987</v>
      </c>
      <c r="E174" s="40">
        <v>666485.18000000005</v>
      </c>
      <c r="F174" s="41">
        <v>274065.37086780003</v>
      </c>
      <c r="G174" s="48"/>
      <c r="H174" s="48"/>
      <c r="I174" s="48"/>
      <c r="J174" s="48"/>
    </row>
    <row r="175" spans="1:10" s="5" customFormat="1" ht="18.75" customHeight="1" x14ac:dyDescent="0.25">
      <c r="A175" s="33" t="s">
        <v>127</v>
      </c>
      <c r="B175" s="45" t="s">
        <v>177</v>
      </c>
      <c r="C175" s="35">
        <f>+C176</f>
        <v>114517.1</v>
      </c>
      <c r="D175" s="36">
        <f>+D176</f>
        <v>47090.576321399996</v>
      </c>
      <c r="E175" s="35">
        <f>+E176</f>
        <v>0</v>
      </c>
      <c r="F175" s="36">
        <f>+F176</f>
        <v>0</v>
      </c>
      <c r="G175" s="48"/>
      <c r="H175" s="48"/>
      <c r="I175" s="48"/>
      <c r="J175" s="48"/>
    </row>
    <row r="176" spans="1:10" s="5" customFormat="1" ht="27" x14ac:dyDescent="0.25">
      <c r="A176" s="3">
        <v>1</v>
      </c>
      <c r="B176" s="47" t="s">
        <v>178</v>
      </c>
      <c r="C176" s="40">
        <v>114517.1</v>
      </c>
      <c r="D176" s="41">
        <v>47090.576321399996</v>
      </c>
      <c r="E176" s="40"/>
      <c r="F176" s="41"/>
      <c r="G176" s="48"/>
      <c r="H176" s="48"/>
      <c r="I176" s="48"/>
      <c r="J176" s="48"/>
    </row>
    <row r="177" spans="1:10" s="49" customFormat="1" ht="20.25" x14ac:dyDescent="0.25">
      <c r="A177" s="259" t="s">
        <v>179</v>
      </c>
      <c r="B177" s="259"/>
      <c r="C177" s="26">
        <f>+C179+C183+C185</f>
        <v>302830.82631623745</v>
      </c>
      <c r="D177" s="27">
        <f>+D179+D183+D185</f>
        <v>124527.06569839292</v>
      </c>
      <c r="E177" s="26">
        <f>+E179+E183+E185</f>
        <v>610709.9</v>
      </c>
      <c r="F177" s="27">
        <f>+F179+F183+F185</f>
        <v>251130.01823040002</v>
      </c>
      <c r="H177" s="50"/>
      <c r="I177" s="50"/>
    </row>
    <row r="178" spans="1:10" s="49" customFormat="1" ht="20.25" x14ac:dyDescent="0.25">
      <c r="A178" s="51" t="s">
        <v>12</v>
      </c>
      <c r="B178" s="52" t="s">
        <v>13</v>
      </c>
      <c r="C178" s="31"/>
      <c r="D178" s="32"/>
      <c r="E178" s="31"/>
      <c r="F178" s="32"/>
    </row>
    <row r="179" spans="1:10" s="49" customFormat="1" ht="20.25" x14ac:dyDescent="0.25">
      <c r="A179" s="46" t="s">
        <v>14</v>
      </c>
      <c r="B179" s="45" t="s">
        <v>180</v>
      </c>
      <c r="C179" s="35">
        <f>SUM(C180:C182)</f>
        <v>157336.14338659079</v>
      </c>
      <c r="D179" s="36">
        <f>SUM(D180:D182)</f>
        <v>64698.194100399996</v>
      </c>
      <c r="E179" s="35">
        <f>SUM(E180:E182)</f>
        <v>0</v>
      </c>
      <c r="F179" s="36">
        <f>SUM(F180:F182)</f>
        <v>0</v>
      </c>
      <c r="H179" s="50"/>
      <c r="I179" s="50"/>
    </row>
    <row r="180" spans="1:10" s="49" customFormat="1" ht="32.25" customHeight="1" x14ac:dyDescent="0.25">
      <c r="A180" s="3">
        <v>1</v>
      </c>
      <c r="B180" s="47" t="s">
        <v>181</v>
      </c>
      <c r="C180" s="40">
        <v>79786.378756353195</v>
      </c>
      <c r="D180" s="41">
        <v>32808.956288599999</v>
      </c>
      <c r="E180" s="40"/>
      <c r="F180" s="41"/>
      <c r="H180" s="50"/>
      <c r="I180" s="50"/>
    </row>
    <row r="181" spans="1:10" s="49" customFormat="1" ht="40.5" x14ac:dyDescent="0.25">
      <c r="A181" s="3">
        <v>2</v>
      </c>
      <c r="B181" s="47" t="s">
        <v>182</v>
      </c>
      <c r="C181" s="40">
        <v>15179.73</v>
      </c>
      <c r="D181" s="41">
        <v>6242.0577162999998</v>
      </c>
      <c r="E181" s="40"/>
      <c r="F181" s="41"/>
      <c r="H181" s="50"/>
      <c r="I181" s="50"/>
    </row>
    <row r="182" spans="1:10" s="49" customFormat="1" ht="48" customHeight="1" x14ac:dyDescent="0.25">
      <c r="A182" s="3">
        <v>3</v>
      </c>
      <c r="B182" s="47" t="str">
        <f>+[2]Common!D235</f>
        <v>Արամ Խաչատրյան ֆիլհարմոնիկ համերգասրահի վերանորոգման ծրագիր (Արտահանման վարկային ծրագիր 1.7 մլն Եվրո)</v>
      </c>
      <c r="C182" s="40">
        <v>62370.034630237598</v>
      </c>
      <c r="D182" s="41">
        <v>25647.1800955</v>
      </c>
      <c r="E182" s="40"/>
      <c r="F182" s="41"/>
      <c r="H182" s="50"/>
      <c r="I182" s="50"/>
    </row>
    <row r="183" spans="1:10" s="49" customFormat="1" ht="28.5" customHeight="1" x14ac:dyDescent="0.25">
      <c r="A183" s="46" t="s">
        <v>40</v>
      </c>
      <c r="B183" s="45" t="s">
        <v>183</v>
      </c>
      <c r="C183" s="35">
        <f>SUM(C184)</f>
        <v>99991.722929646639</v>
      </c>
      <c r="D183" s="36">
        <f>SUM(D184)</f>
        <v>41117.599999999999</v>
      </c>
      <c r="E183" s="35">
        <f>SUM(E184)</f>
        <v>0</v>
      </c>
      <c r="F183" s="36">
        <f>SUM(F184)</f>
        <v>0</v>
      </c>
      <c r="H183" s="50"/>
      <c r="I183" s="50"/>
    </row>
    <row r="184" spans="1:10" s="49" customFormat="1" ht="50.25" customHeight="1" x14ac:dyDescent="0.25">
      <c r="A184" s="3">
        <v>1</v>
      </c>
      <c r="B184" s="47" t="s">
        <v>184</v>
      </c>
      <c r="C184" s="40">
        <v>99991.722929646639</v>
      </c>
      <c r="D184" s="41">
        <v>41117.599999999999</v>
      </c>
      <c r="E184" s="40"/>
      <c r="F184" s="41"/>
      <c r="H184" s="50"/>
      <c r="I184" s="50"/>
    </row>
    <row r="185" spans="1:10" s="49" customFormat="1" ht="20.25" x14ac:dyDescent="0.25">
      <c r="A185" s="46" t="s">
        <v>103</v>
      </c>
      <c r="B185" s="45" t="s">
        <v>185</v>
      </c>
      <c r="C185" s="35">
        <f>C186</f>
        <v>45502.960000000006</v>
      </c>
      <c r="D185" s="36">
        <f>D186</f>
        <v>18711.271597992913</v>
      </c>
      <c r="E185" s="35">
        <f>E186</f>
        <v>610709.9</v>
      </c>
      <c r="F185" s="36">
        <f>F186</f>
        <v>251130.01823040002</v>
      </c>
      <c r="H185" s="50"/>
      <c r="I185" s="50"/>
    </row>
    <row r="186" spans="1:10" s="5" customFormat="1" x14ac:dyDescent="0.25">
      <c r="A186" s="3">
        <v>1</v>
      </c>
      <c r="B186" s="47" t="s">
        <v>186</v>
      </c>
      <c r="C186" s="40">
        <v>45502.960000000006</v>
      </c>
      <c r="D186" s="41">
        <v>18711.271597992913</v>
      </c>
      <c r="E186" s="40">
        <v>610709.9</v>
      </c>
      <c r="F186" s="41">
        <v>251130.01823040002</v>
      </c>
      <c r="G186" s="48"/>
      <c r="H186" s="48"/>
      <c r="I186" s="48"/>
      <c r="J186" s="48"/>
    </row>
    <row r="187" spans="1:10" s="56" customFormat="1" ht="20.25" x14ac:dyDescent="0.35">
      <c r="A187" s="264" t="s">
        <v>187</v>
      </c>
      <c r="B187" s="264"/>
      <c r="C187" s="53">
        <f>+C177+C6+C145</f>
        <v>45263476.130275294</v>
      </c>
      <c r="D187" s="54">
        <f>+D177+D6+D145</f>
        <v>18740161.3068</v>
      </c>
      <c r="E187" s="53">
        <f>+E177+E6+E145</f>
        <v>56944139.702856451</v>
      </c>
      <c r="F187" s="54">
        <f>+F177+F6+F145</f>
        <v>23675223.045299999</v>
      </c>
      <c r="G187" s="55"/>
    </row>
    <row r="188" spans="1:10" x14ac:dyDescent="0.25">
      <c r="F188" s="2"/>
      <c r="G188" s="57"/>
      <c r="H188" s="58"/>
    </row>
    <row r="189" spans="1:10" ht="13.5" customHeight="1" x14ac:dyDescent="0.25">
      <c r="A189" s="260" t="s">
        <v>4</v>
      </c>
      <c r="B189" s="261" t="s">
        <v>371</v>
      </c>
      <c r="C189" s="262" t="s">
        <v>6</v>
      </c>
      <c r="D189" s="262"/>
      <c r="E189" s="263" t="s">
        <v>7</v>
      </c>
      <c r="F189" s="263"/>
    </row>
    <row r="190" spans="1:10" x14ac:dyDescent="0.25">
      <c r="A190" s="260"/>
      <c r="B190" s="261"/>
      <c r="C190" s="204" t="s">
        <v>8</v>
      </c>
      <c r="D190" s="205" t="s">
        <v>9</v>
      </c>
      <c r="E190" s="204" t="s">
        <v>10</v>
      </c>
      <c r="F190" s="205" t="s">
        <v>9</v>
      </c>
    </row>
    <row r="191" spans="1:10" x14ac:dyDescent="0.25">
      <c r="A191" s="194"/>
      <c r="B191" s="47" t="s">
        <v>372</v>
      </c>
      <c r="C191" s="40">
        <v>53743874.719999999</v>
      </c>
      <c r="D191" s="206">
        <v>23164521.609999999</v>
      </c>
      <c r="E191" s="40">
        <v>199928000</v>
      </c>
      <c r="F191" s="206">
        <v>94208072.879999995</v>
      </c>
    </row>
    <row r="192" spans="1:10" x14ac:dyDescent="0.25">
      <c r="A192" s="193"/>
      <c r="B192" s="193"/>
      <c r="C192" s="207"/>
      <c r="D192" s="207"/>
      <c r="E192" s="208"/>
      <c r="F192" s="207"/>
    </row>
    <row r="193" spans="1:11" ht="14.25" customHeight="1" x14ac:dyDescent="0.25">
      <c r="A193" s="264" t="s">
        <v>373</v>
      </c>
      <c r="B193" s="264"/>
      <c r="C193" s="53">
        <f>C191+C187</f>
        <v>99007350.850275293</v>
      </c>
      <c r="D193" s="209">
        <f>D191+D187</f>
        <v>41904682.9168</v>
      </c>
      <c r="E193" s="53">
        <f>E191+E187</f>
        <v>256872139.70285645</v>
      </c>
      <c r="F193" s="209">
        <f>F191+F187</f>
        <v>117883295.9253</v>
      </c>
    </row>
    <row r="194" spans="1:11" x14ac:dyDescent="0.25">
      <c r="D194" s="59"/>
    </row>
    <row r="195" spans="1:11" s="2" customFormat="1" x14ac:dyDescent="0.25">
      <c r="A195" s="4"/>
      <c r="B195" s="4"/>
      <c r="D195" s="59"/>
      <c r="F195" s="4"/>
      <c r="G195" s="4"/>
      <c r="H195" s="4"/>
      <c r="I195" s="4"/>
      <c r="J195" s="4"/>
      <c r="K195" s="4"/>
    </row>
    <row r="196" spans="1:11" s="2" customFormat="1" ht="15" x14ac:dyDescent="0.25">
      <c r="A196" s="4"/>
      <c r="B196" s="4"/>
      <c r="D196" s="231"/>
      <c r="F196" s="58"/>
      <c r="G196" s="4"/>
      <c r="H196" s="4"/>
      <c r="I196" s="4"/>
      <c r="J196" s="4"/>
      <c r="K196" s="4"/>
    </row>
    <row r="197" spans="1:11" s="2" customFormat="1" x14ac:dyDescent="0.25">
      <c r="A197" s="4"/>
      <c r="B197" s="4"/>
      <c r="D197" s="59"/>
      <c r="F197" s="4"/>
      <c r="G197" s="4"/>
      <c r="H197" s="4"/>
      <c r="I197" s="4"/>
      <c r="J197" s="4"/>
      <c r="K197" s="4"/>
    </row>
    <row r="198" spans="1:11" s="2" customFormat="1" x14ac:dyDescent="0.25">
      <c r="A198" s="4"/>
      <c r="B198" s="4"/>
      <c r="D198" s="59"/>
      <c r="F198" s="4"/>
      <c r="G198" s="4"/>
      <c r="H198" s="4"/>
      <c r="I198" s="4"/>
      <c r="J198" s="4"/>
      <c r="K198" s="4"/>
    </row>
    <row r="199" spans="1:11" s="2" customFormat="1" x14ac:dyDescent="0.25">
      <c r="A199" s="4"/>
      <c r="B199" s="4"/>
      <c r="D199" s="59"/>
      <c r="F199" s="4"/>
      <c r="G199" s="4"/>
      <c r="H199" s="4"/>
      <c r="I199" s="4"/>
      <c r="J199" s="4"/>
      <c r="K199" s="4"/>
    </row>
    <row r="200" spans="1:11" s="2" customFormat="1" x14ac:dyDescent="0.25">
      <c r="A200" s="4"/>
      <c r="B200" s="4"/>
      <c r="D200" s="59"/>
      <c r="F200" s="4"/>
      <c r="G200" s="4"/>
      <c r="H200" s="4"/>
      <c r="I200" s="4"/>
      <c r="J200" s="4"/>
      <c r="K200" s="4"/>
    </row>
    <row r="201" spans="1:11" s="2" customFormat="1" x14ac:dyDescent="0.25">
      <c r="A201" s="4"/>
      <c r="B201" s="4"/>
      <c r="D201" s="59"/>
      <c r="F201" s="4"/>
      <c r="G201" s="4"/>
      <c r="H201" s="4"/>
      <c r="I201" s="4"/>
      <c r="J201" s="4"/>
      <c r="K201" s="4"/>
    </row>
    <row r="202" spans="1:11" s="2" customFormat="1" x14ac:dyDescent="0.25">
      <c r="A202" s="4"/>
      <c r="B202" s="4"/>
      <c r="D202" s="59"/>
      <c r="F202" s="4"/>
      <c r="G202" s="4"/>
      <c r="H202" s="4"/>
      <c r="I202" s="4"/>
      <c r="J202" s="4"/>
      <c r="K202" s="4"/>
    </row>
    <row r="203" spans="1:11" s="2" customFormat="1" x14ac:dyDescent="0.25">
      <c r="A203" s="4"/>
      <c r="B203" s="4"/>
      <c r="D203" s="59"/>
      <c r="F203" s="4"/>
      <c r="G203" s="4"/>
      <c r="H203" s="4"/>
      <c r="I203" s="4"/>
      <c r="J203" s="4"/>
      <c r="K203" s="4"/>
    </row>
    <row r="204" spans="1:11" s="2" customFormat="1" x14ac:dyDescent="0.25">
      <c r="A204" s="4"/>
      <c r="B204" s="4"/>
      <c r="D204" s="59"/>
      <c r="F204" s="4"/>
      <c r="G204" s="4"/>
      <c r="H204" s="4"/>
      <c r="I204" s="4"/>
      <c r="J204" s="4"/>
      <c r="K204" s="4"/>
    </row>
    <row r="205" spans="1:11" s="2" customFormat="1" x14ac:dyDescent="0.25">
      <c r="A205" s="4"/>
      <c r="B205" s="4"/>
      <c r="D205" s="59"/>
      <c r="F205" s="4"/>
      <c r="G205" s="4"/>
      <c r="H205" s="4"/>
      <c r="I205" s="4"/>
      <c r="J205" s="4"/>
      <c r="K205" s="4"/>
    </row>
    <row r="206" spans="1:11" s="2" customFormat="1" x14ac:dyDescent="0.25">
      <c r="A206" s="4"/>
      <c r="B206" s="4"/>
      <c r="D206" s="59"/>
      <c r="F206" s="4"/>
      <c r="G206" s="4"/>
      <c r="H206" s="4"/>
      <c r="I206" s="4"/>
      <c r="J206" s="4"/>
      <c r="K206" s="4"/>
    </row>
    <row r="207" spans="1:11" s="2" customFormat="1" x14ac:dyDescent="0.25">
      <c r="A207" s="4"/>
      <c r="B207" s="4"/>
      <c r="D207" s="59"/>
      <c r="F207" s="4"/>
      <c r="G207" s="4"/>
      <c r="H207" s="4"/>
      <c r="I207" s="4"/>
      <c r="J207" s="4"/>
      <c r="K207" s="4"/>
    </row>
    <row r="208" spans="1:11" s="2" customFormat="1" x14ac:dyDescent="0.25">
      <c r="A208" s="4"/>
      <c r="B208" s="4"/>
      <c r="D208" s="59"/>
      <c r="F208" s="4"/>
      <c r="G208" s="4"/>
      <c r="H208" s="4"/>
      <c r="I208" s="4"/>
      <c r="J208" s="4"/>
      <c r="K208" s="4"/>
    </row>
    <row r="209" spans="1:11" s="2" customFormat="1" x14ac:dyDescent="0.25">
      <c r="A209" s="4"/>
      <c r="B209" s="4"/>
      <c r="D209" s="59"/>
      <c r="F209" s="4"/>
      <c r="G209" s="4"/>
      <c r="H209" s="4"/>
      <c r="I209" s="4"/>
      <c r="J209" s="4"/>
      <c r="K209" s="4"/>
    </row>
    <row r="210" spans="1:11" s="2" customFormat="1" x14ac:dyDescent="0.25">
      <c r="A210" s="4"/>
      <c r="B210" s="4"/>
      <c r="D210" s="59"/>
      <c r="F210" s="4"/>
      <c r="G210" s="4"/>
      <c r="H210" s="4"/>
      <c r="I210" s="4"/>
      <c r="J210" s="4"/>
      <c r="K210" s="4"/>
    </row>
    <row r="211" spans="1:11" s="2" customFormat="1" x14ac:dyDescent="0.25">
      <c r="A211" s="4"/>
      <c r="B211" s="4"/>
      <c r="D211" s="59"/>
      <c r="F211" s="4"/>
      <c r="G211" s="4"/>
      <c r="H211" s="4"/>
      <c r="I211" s="4"/>
      <c r="J211" s="4"/>
      <c r="K211" s="4"/>
    </row>
    <row r="212" spans="1:11" s="2" customFormat="1" x14ac:dyDescent="0.25">
      <c r="A212" s="4"/>
      <c r="B212" s="4"/>
      <c r="D212" s="59"/>
      <c r="F212" s="4"/>
      <c r="G212" s="4"/>
      <c r="H212" s="4"/>
      <c r="I212" s="4"/>
      <c r="J212" s="4"/>
      <c r="K212" s="4"/>
    </row>
    <row r="213" spans="1:11" s="2" customFormat="1" x14ac:dyDescent="0.25">
      <c r="A213" s="4"/>
      <c r="B213" s="4"/>
      <c r="D213" s="59"/>
      <c r="F213" s="4"/>
      <c r="G213" s="4"/>
      <c r="H213" s="4"/>
      <c r="I213" s="4"/>
      <c r="J213" s="4"/>
      <c r="K213" s="4"/>
    </row>
    <row r="214" spans="1:11" s="2" customFormat="1" x14ac:dyDescent="0.25">
      <c r="A214" s="4"/>
      <c r="B214" s="4"/>
      <c r="D214" s="59"/>
      <c r="F214" s="4"/>
      <c r="G214" s="4"/>
      <c r="H214" s="4"/>
      <c r="I214" s="4"/>
      <c r="J214" s="4"/>
      <c r="K214" s="4"/>
    </row>
    <row r="215" spans="1:11" s="2" customFormat="1" x14ac:dyDescent="0.25">
      <c r="A215" s="4"/>
      <c r="B215" s="4"/>
      <c r="D215" s="59"/>
      <c r="F215" s="4"/>
      <c r="G215" s="4"/>
      <c r="H215" s="4"/>
      <c r="I215" s="4"/>
      <c r="J215" s="4"/>
      <c r="K215" s="4"/>
    </row>
    <row r="216" spans="1:11" s="2" customFormat="1" x14ac:dyDescent="0.25">
      <c r="A216" s="4"/>
      <c r="B216" s="4"/>
      <c r="D216" s="59"/>
      <c r="F216" s="4"/>
      <c r="G216" s="4"/>
      <c r="H216" s="4"/>
      <c r="I216" s="4"/>
      <c r="J216" s="4"/>
      <c r="K216" s="4"/>
    </row>
    <row r="217" spans="1:11" s="2" customFormat="1" x14ac:dyDescent="0.25">
      <c r="A217" s="4"/>
      <c r="B217" s="4"/>
      <c r="D217" s="59"/>
      <c r="F217" s="4"/>
      <c r="G217" s="4"/>
      <c r="H217" s="4"/>
      <c r="I217" s="4"/>
      <c r="J217" s="4"/>
      <c r="K217" s="4"/>
    </row>
    <row r="218" spans="1:11" s="2" customFormat="1" x14ac:dyDescent="0.25">
      <c r="A218" s="4"/>
      <c r="B218" s="4"/>
      <c r="D218" s="59"/>
      <c r="F218" s="4"/>
      <c r="G218" s="4"/>
      <c r="H218" s="4"/>
      <c r="I218" s="4"/>
      <c r="J218" s="4"/>
      <c r="K218" s="4"/>
    </row>
    <row r="219" spans="1:11" s="2" customFormat="1" x14ac:dyDescent="0.25">
      <c r="A219" s="4"/>
      <c r="B219" s="4"/>
      <c r="D219" s="59"/>
      <c r="F219" s="4"/>
      <c r="G219" s="4"/>
      <c r="H219" s="4"/>
      <c r="I219" s="4"/>
      <c r="J219" s="4"/>
      <c r="K219" s="4"/>
    </row>
    <row r="220" spans="1:11" s="2" customFormat="1" x14ac:dyDescent="0.25">
      <c r="A220" s="4"/>
      <c r="B220" s="4"/>
      <c r="D220" s="59"/>
      <c r="F220" s="4"/>
      <c r="G220" s="4"/>
      <c r="H220" s="4"/>
      <c r="I220" s="4"/>
      <c r="J220" s="4"/>
      <c r="K220" s="4"/>
    </row>
    <row r="221" spans="1:11" s="2" customFormat="1" x14ac:dyDescent="0.25">
      <c r="A221" s="4"/>
      <c r="B221" s="4"/>
      <c r="D221" s="59"/>
      <c r="F221" s="4"/>
      <c r="G221" s="4"/>
      <c r="H221" s="4"/>
      <c r="I221" s="4"/>
      <c r="J221" s="4"/>
      <c r="K221" s="4"/>
    </row>
    <row r="222" spans="1:11" s="2" customFormat="1" x14ac:dyDescent="0.25">
      <c r="A222" s="4"/>
      <c r="B222" s="4"/>
      <c r="D222" s="59"/>
      <c r="F222" s="4"/>
      <c r="G222" s="4"/>
      <c r="H222" s="4"/>
      <c r="I222" s="4"/>
      <c r="J222" s="4"/>
      <c r="K222" s="4"/>
    </row>
    <row r="223" spans="1:11" s="2" customFormat="1" x14ac:dyDescent="0.25">
      <c r="A223" s="4"/>
      <c r="B223" s="4"/>
      <c r="D223" s="59"/>
      <c r="F223" s="4"/>
      <c r="G223" s="4"/>
      <c r="H223" s="4"/>
      <c r="I223" s="4"/>
      <c r="J223" s="4"/>
      <c r="K223" s="4"/>
    </row>
    <row r="224" spans="1:11" s="2" customFormat="1" x14ac:dyDescent="0.25">
      <c r="A224" s="4"/>
      <c r="B224" s="4"/>
      <c r="D224" s="59"/>
      <c r="F224" s="4"/>
      <c r="G224" s="4"/>
      <c r="H224" s="4"/>
      <c r="I224" s="4"/>
      <c r="J224" s="4"/>
      <c r="K224" s="4"/>
    </row>
    <row r="225" spans="1:11" s="2" customFormat="1" x14ac:dyDescent="0.25">
      <c r="A225" s="4"/>
      <c r="B225" s="4"/>
      <c r="D225" s="59"/>
      <c r="F225" s="4"/>
      <c r="G225" s="4"/>
      <c r="H225" s="4"/>
      <c r="I225" s="4"/>
      <c r="J225" s="4"/>
      <c r="K225" s="4"/>
    </row>
    <row r="226" spans="1:11" s="2" customFormat="1" x14ac:dyDescent="0.25">
      <c r="A226" s="4"/>
      <c r="B226" s="4"/>
      <c r="D226" s="59"/>
      <c r="F226" s="4"/>
      <c r="G226" s="4"/>
      <c r="H226" s="4"/>
      <c r="I226" s="4"/>
      <c r="J226" s="4"/>
      <c r="K226" s="4"/>
    </row>
    <row r="227" spans="1:11" s="2" customFormat="1" x14ac:dyDescent="0.25">
      <c r="A227" s="4"/>
      <c r="B227" s="4"/>
      <c r="D227" s="59"/>
      <c r="F227" s="4"/>
      <c r="G227" s="4"/>
      <c r="H227" s="4"/>
      <c r="I227" s="4"/>
      <c r="J227" s="4"/>
      <c r="K227" s="4"/>
    </row>
    <row r="228" spans="1:11" s="2" customFormat="1" x14ac:dyDescent="0.25">
      <c r="A228" s="4"/>
      <c r="B228" s="4"/>
      <c r="D228" s="59"/>
      <c r="F228" s="4"/>
      <c r="G228" s="4"/>
      <c r="H228" s="4"/>
      <c r="I228" s="4"/>
      <c r="J228" s="4"/>
      <c r="K228" s="4"/>
    </row>
    <row r="229" spans="1:11" s="2" customFormat="1" x14ac:dyDescent="0.25">
      <c r="A229" s="4"/>
      <c r="B229" s="4"/>
      <c r="D229" s="59"/>
      <c r="F229" s="4"/>
      <c r="G229" s="4"/>
      <c r="H229" s="4"/>
      <c r="I229" s="4"/>
      <c r="J229" s="4"/>
      <c r="K229" s="4"/>
    </row>
    <row r="230" spans="1:11" s="2" customFormat="1" x14ac:dyDescent="0.25">
      <c r="A230" s="4"/>
      <c r="B230" s="4"/>
      <c r="D230" s="59"/>
      <c r="F230" s="4"/>
      <c r="G230" s="4"/>
      <c r="H230" s="4"/>
      <c r="I230" s="4"/>
      <c r="J230" s="4"/>
      <c r="K230" s="4"/>
    </row>
    <row r="231" spans="1:11" s="2" customFormat="1" x14ac:dyDescent="0.25">
      <c r="A231" s="4"/>
      <c r="B231" s="4"/>
      <c r="D231" s="59"/>
      <c r="F231" s="4"/>
      <c r="G231" s="4"/>
      <c r="H231" s="4"/>
      <c r="I231" s="4"/>
      <c r="J231" s="4"/>
      <c r="K231" s="4"/>
    </row>
    <row r="232" spans="1:11" s="2" customFormat="1" x14ac:dyDescent="0.25">
      <c r="A232" s="4"/>
      <c r="B232" s="4"/>
      <c r="D232" s="59"/>
      <c r="F232" s="4"/>
      <c r="G232" s="4"/>
      <c r="H232" s="4"/>
      <c r="I232" s="4"/>
      <c r="J232" s="4"/>
      <c r="K232" s="4"/>
    </row>
    <row r="233" spans="1:11" s="2" customFormat="1" x14ac:dyDescent="0.25">
      <c r="A233" s="4"/>
      <c r="B233" s="4"/>
      <c r="D233" s="59"/>
      <c r="F233" s="4"/>
      <c r="G233" s="4"/>
      <c r="H233" s="4"/>
      <c r="I233" s="4"/>
      <c r="J233" s="4"/>
      <c r="K233" s="4"/>
    </row>
    <row r="234" spans="1:11" s="2" customFormat="1" x14ac:dyDescent="0.25">
      <c r="A234" s="4"/>
      <c r="B234" s="4"/>
      <c r="D234" s="59"/>
      <c r="F234" s="4"/>
      <c r="G234" s="4"/>
      <c r="H234" s="4"/>
      <c r="I234" s="4"/>
      <c r="J234" s="4"/>
      <c r="K234" s="4"/>
    </row>
    <row r="235" spans="1:11" s="2" customFormat="1" x14ac:dyDescent="0.25">
      <c r="A235" s="4"/>
      <c r="B235" s="4"/>
      <c r="D235" s="59"/>
      <c r="F235" s="4"/>
      <c r="G235" s="4"/>
      <c r="H235" s="4"/>
      <c r="I235" s="4"/>
      <c r="J235" s="4"/>
      <c r="K235" s="4"/>
    </row>
    <row r="236" spans="1:11" s="2" customFormat="1" x14ac:dyDescent="0.25">
      <c r="A236" s="4"/>
      <c r="B236" s="4"/>
      <c r="D236" s="59"/>
      <c r="F236" s="4"/>
      <c r="G236" s="4"/>
      <c r="H236" s="4"/>
      <c r="I236" s="4"/>
      <c r="J236" s="4"/>
      <c r="K236" s="4"/>
    </row>
    <row r="237" spans="1:11" s="2" customFormat="1" x14ac:dyDescent="0.25">
      <c r="A237" s="4"/>
      <c r="B237" s="4"/>
      <c r="D237" s="59"/>
      <c r="F237" s="4"/>
      <c r="G237" s="4"/>
      <c r="H237" s="4"/>
      <c r="I237" s="4"/>
      <c r="J237" s="4"/>
      <c r="K237" s="4"/>
    </row>
    <row r="238" spans="1:11" s="2" customFormat="1" x14ac:dyDescent="0.25">
      <c r="A238" s="4"/>
      <c r="B238" s="4"/>
      <c r="D238" s="59"/>
      <c r="F238" s="4"/>
      <c r="G238" s="4"/>
      <c r="H238" s="4"/>
      <c r="I238" s="4"/>
      <c r="J238" s="4"/>
      <c r="K238" s="4"/>
    </row>
    <row r="239" spans="1:11" s="2" customFormat="1" x14ac:dyDescent="0.25">
      <c r="A239" s="4"/>
      <c r="B239" s="4"/>
      <c r="D239" s="59"/>
      <c r="F239" s="4"/>
      <c r="G239" s="4"/>
      <c r="H239" s="4"/>
      <c r="I239" s="4"/>
      <c r="J239" s="4"/>
      <c r="K239" s="4"/>
    </row>
    <row r="240" spans="1:11" s="2" customFormat="1" x14ac:dyDescent="0.25">
      <c r="A240" s="4"/>
      <c r="B240" s="4"/>
      <c r="D240" s="59"/>
      <c r="F240" s="4"/>
      <c r="G240" s="4"/>
      <c r="H240" s="4"/>
      <c r="I240" s="4"/>
      <c r="J240" s="4"/>
      <c r="K240" s="4"/>
    </row>
    <row r="241" spans="1:11" s="2" customFormat="1" x14ac:dyDescent="0.25">
      <c r="A241" s="4"/>
      <c r="B241" s="4"/>
      <c r="D241" s="59"/>
      <c r="F241" s="4"/>
      <c r="G241" s="4"/>
      <c r="H241" s="4"/>
      <c r="I241" s="4"/>
      <c r="J241" s="4"/>
      <c r="K241" s="4"/>
    </row>
    <row r="242" spans="1:11" s="2" customFormat="1" x14ac:dyDescent="0.25">
      <c r="A242" s="4"/>
      <c r="B242" s="4"/>
      <c r="D242" s="59"/>
      <c r="F242" s="4"/>
      <c r="G242" s="4"/>
      <c r="H242" s="4"/>
      <c r="I242" s="4"/>
      <c r="J242" s="4"/>
      <c r="K242" s="4"/>
    </row>
    <row r="243" spans="1:11" s="2" customFormat="1" x14ac:dyDescent="0.25">
      <c r="A243" s="4"/>
      <c r="B243" s="4"/>
      <c r="D243" s="59"/>
      <c r="F243" s="4"/>
      <c r="G243" s="4"/>
      <c r="H243" s="4"/>
      <c r="I243" s="4"/>
      <c r="J243" s="4"/>
      <c r="K243" s="4"/>
    </row>
    <row r="244" spans="1:11" s="2" customFormat="1" x14ac:dyDescent="0.25">
      <c r="A244" s="4"/>
      <c r="B244" s="4"/>
      <c r="D244" s="59"/>
      <c r="F244" s="4"/>
      <c r="G244" s="4"/>
      <c r="H244" s="4"/>
      <c r="I244" s="4"/>
      <c r="J244" s="4"/>
      <c r="K244" s="4"/>
    </row>
    <row r="245" spans="1:11" s="2" customFormat="1" x14ac:dyDescent="0.25">
      <c r="A245" s="4"/>
      <c r="B245" s="4"/>
      <c r="D245" s="59"/>
      <c r="F245" s="4"/>
      <c r="G245" s="4"/>
      <c r="H245" s="4"/>
      <c r="I245" s="4"/>
      <c r="J245" s="4"/>
      <c r="K245" s="4"/>
    </row>
    <row r="246" spans="1:11" s="2" customFormat="1" x14ac:dyDescent="0.25">
      <c r="A246" s="4"/>
      <c r="B246" s="4"/>
      <c r="D246" s="59"/>
      <c r="F246" s="4"/>
      <c r="G246" s="4"/>
      <c r="H246" s="4"/>
      <c r="I246" s="4"/>
      <c r="J246" s="4"/>
      <c r="K246" s="4"/>
    </row>
    <row r="247" spans="1:11" s="2" customFormat="1" x14ac:dyDescent="0.25">
      <c r="A247" s="4"/>
      <c r="B247" s="4"/>
      <c r="D247" s="59"/>
      <c r="F247" s="4"/>
      <c r="G247" s="4"/>
      <c r="H247" s="4"/>
      <c r="I247" s="4"/>
      <c r="J247" s="4"/>
      <c r="K247" s="4"/>
    </row>
    <row r="248" spans="1:11" s="2" customFormat="1" x14ac:dyDescent="0.25">
      <c r="A248" s="4"/>
      <c r="B248" s="4"/>
      <c r="D248" s="59"/>
      <c r="F248" s="4"/>
      <c r="G248" s="4"/>
      <c r="H248" s="4"/>
      <c r="I248" s="4"/>
      <c r="J248" s="4"/>
      <c r="K248" s="4"/>
    </row>
    <row r="249" spans="1:11" s="2" customFormat="1" x14ac:dyDescent="0.25">
      <c r="A249" s="4"/>
      <c r="B249" s="4"/>
      <c r="D249" s="59"/>
      <c r="F249" s="4"/>
      <c r="G249" s="4"/>
      <c r="H249" s="4"/>
      <c r="I249" s="4"/>
      <c r="J249" s="4"/>
      <c r="K249" s="4"/>
    </row>
    <row r="250" spans="1:11" s="2" customFormat="1" x14ac:dyDescent="0.25">
      <c r="A250" s="4"/>
      <c r="B250" s="4"/>
      <c r="D250" s="59"/>
      <c r="F250" s="4"/>
      <c r="G250" s="4"/>
      <c r="H250" s="4"/>
      <c r="I250" s="4"/>
      <c r="J250" s="4"/>
      <c r="K250" s="4"/>
    </row>
    <row r="251" spans="1:11" s="2" customFormat="1" x14ac:dyDescent="0.25">
      <c r="A251" s="4"/>
      <c r="B251" s="4"/>
      <c r="D251" s="59"/>
      <c r="F251" s="4"/>
      <c r="G251" s="4"/>
      <c r="H251" s="4"/>
      <c r="I251" s="4"/>
      <c r="J251" s="4"/>
      <c r="K251" s="4"/>
    </row>
    <row r="252" spans="1:11" s="2" customFormat="1" x14ac:dyDescent="0.25">
      <c r="A252" s="4"/>
      <c r="B252" s="4"/>
      <c r="D252" s="59"/>
      <c r="F252" s="4"/>
      <c r="G252" s="4"/>
      <c r="H252" s="4"/>
      <c r="I252" s="4"/>
      <c r="J252" s="4"/>
      <c r="K252" s="4"/>
    </row>
    <row r="253" spans="1:11" s="2" customFormat="1" x14ac:dyDescent="0.25">
      <c r="A253" s="4"/>
      <c r="B253" s="4"/>
      <c r="D253" s="59"/>
      <c r="F253" s="4"/>
      <c r="G253" s="4"/>
      <c r="H253" s="4"/>
      <c r="I253" s="4"/>
      <c r="J253" s="4"/>
      <c r="K253" s="4"/>
    </row>
    <row r="254" spans="1:11" s="2" customFormat="1" x14ac:dyDescent="0.25">
      <c r="A254" s="4"/>
      <c r="B254" s="4"/>
      <c r="D254" s="59"/>
      <c r="F254" s="4"/>
      <c r="G254" s="4"/>
      <c r="H254" s="4"/>
      <c r="I254" s="4"/>
      <c r="J254" s="4"/>
      <c r="K254" s="4"/>
    </row>
    <row r="255" spans="1:11" s="2" customFormat="1" x14ac:dyDescent="0.25">
      <c r="A255" s="4"/>
      <c r="B255" s="4"/>
      <c r="D255" s="59"/>
      <c r="F255" s="4"/>
      <c r="G255" s="4"/>
      <c r="H255" s="4"/>
      <c r="I255" s="4"/>
      <c r="J255" s="4"/>
      <c r="K255" s="4"/>
    </row>
    <row r="256" spans="1:11" s="2" customFormat="1" x14ac:dyDescent="0.25">
      <c r="A256" s="4"/>
      <c r="B256" s="4"/>
      <c r="D256" s="59"/>
      <c r="F256" s="4"/>
      <c r="G256" s="4"/>
      <c r="H256" s="4"/>
      <c r="I256" s="4"/>
      <c r="J256" s="4"/>
      <c r="K256" s="4"/>
    </row>
    <row r="257" spans="1:11" s="2" customFormat="1" x14ac:dyDescent="0.25">
      <c r="A257" s="4"/>
      <c r="B257" s="4"/>
      <c r="D257" s="59"/>
      <c r="F257" s="4"/>
      <c r="G257" s="4"/>
      <c r="H257" s="4"/>
      <c r="I257" s="4"/>
      <c r="J257" s="4"/>
      <c r="K257" s="4"/>
    </row>
    <row r="258" spans="1:11" s="2" customFormat="1" x14ac:dyDescent="0.25">
      <c r="A258" s="4"/>
      <c r="B258" s="4"/>
      <c r="D258" s="59"/>
      <c r="F258" s="4"/>
      <c r="G258" s="4"/>
      <c r="H258" s="4"/>
      <c r="I258" s="4"/>
      <c r="J258" s="4"/>
      <c r="K258" s="4"/>
    </row>
    <row r="259" spans="1:11" s="2" customFormat="1" x14ac:dyDescent="0.25">
      <c r="A259" s="4"/>
      <c r="B259" s="4"/>
      <c r="D259" s="59"/>
      <c r="F259" s="4"/>
      <c r="G259" s="4"/>
      <c r="H259" s="4"/>
      <c r="I259" s="4"/>
      <c r="J259" s="4"/>
      <c r="K259" s="4"/>
    </row>
    <row r="260" spans="1:11" s="2" customFormat="1" x14ac:dyDescent="0.25">
      <c r="A260" s="4"/>
      <c r="B260" s="4"/>
      <c r="D260" s="59"/>
      <c r="F260" s="4"/>
      <c r="G260" s="4"/>
      <c r="H260" s="4"/>
      <c r="I260" s="4"/>
      <c r="J260" s="4"/>
      <c r="K260" s="4"/>
    </row>
    <row r="261" spans="1:11" s="2" customFormat="1" x14ac:dyDescent="0.25">
      <c r="A261" s="4"/>
      <c r="B261" s="4"/>
      <c r="D261" s="59"/>
      <c r="F261" s="4"/>
      <c r="G261" s="4"/>
      <c r="H261" s="4"/>
      <c r="I261" s="4"/>
      <c r="J261" s="4"/>
      <c r="K261" s="4"/>
    </row>
    <row r="262" spans="1:11" s="2" customFormat="1" x14ac:dyDescent="0.25">
      <c r="A262" s="4"/>
      <c r="B262" s="4"/>
      <c r="D262" s="59"/>
      <c r="F262" s="4"/>
      <c r="G262" s="4"/>
      <c r="H262" s="4"/>
      <c r="I262" s="4"/>
      <c r="J262" s="4"/>
      <c r="K262" s="4"/>
    </row>
    <row r="263" spans="1:11" s="2" customFormat="1" x14ac:dyDescent="0.25">
      <c r="A263" s="4"/>
      <c r="B263" s="4"/>
      <c r="D263" s="59"/>
      <c r="F263" s="4"/>
      <c r="G263" s="4"/>
      <c r="H263" s="4"/>
      <c r="I263" s="4"/>
      <c r="J263" s="4"/>
      <c r="K263" s="4"/>
    </row>
    <row r="264" spans="1:11" s="2" customFormat="1" x14ac:dyDescent="0.25">
      <c r="A264" s="4"/>
      <c r="B264" s="4"/>
      <c r="D264" s="59"/>
      <c r="F264" s="4"/>
      <c r="G264" s="4"/>
      <c r="H264" s="4"/>
      <c r="I264" s="4"/>
      <c r="J264" s="4"/>
      <c r="K264" s="4"/>
    </row>
    <row r="265" spans="1:11" s="2" customFormat="1" x14ac:dyDescent="0.25">
      <c r="A265" s="4"/>
      <c r="B265" s="4"/>
      <c r="D265" s="59"/>
      <c r="F265" s="4"/>
      <c r="G265" s="4"/>
      <c r="H265" s="4"/>
      <c r="I265" s="4"/>
      <c r="J265" s="4"/>
      <c r="K265" s="4"/>
    </row>
    <row r="266" spans="1:11" s="2" customFormat="1" x14ac:dyDescent="0.25">
      <c r="A266" s="4"/>
      <c r="B266" s="4"/>
      <c r="D266" s="59"/>
      <c r="F266" s="4"/>
      <c r="G266" s="4"/>
      <c r="H266" s="4"/>
      <c r="I266" s="4"/>
      <c r="J266" s="4"/>
      <c r="K266" s="4"/>
    </row>
    <row r="267" spans="1:11" s="2" customFormat="1" x14ac:dyDescent="0.25">
      <c r="A267" s="4"/>
      <c r="B267" s="4"/>
      <c r="D267" s="59"/>
      <c r="F267" s="4"/>
      <c r="G267" s="4"/>
      <c r="H267" s="4"/>
      <c r="I267" s="4"/>
      <c r="J267" s="4"/>
      <c r="K267" s="4"/>
    </row>
    <row r="268" spans="1:11" s="2" customFormat="1" x14ac:dyDescent="0.25">
      <c r="A268" s="4"/>
      <c r="B268" s="4"/>
      <c r="D268" s="59"/>
      <c r="F268" s="4"/>
      <c r="G268" s="4"/>
      <c r="H268" s="4"/>
      <c r="I268" s="4"/>
      <c r="J268" s="4"/>
      <c r="K268" s="4"/>
    </row>
    <row r="269" spans="1:11" s="2" customFormat="1" x14ac:dyDescent="0.25">
      <c r="A269" s="4"/>
      <c r="B269" s="4"/>
      <c r="D269" s="59"/>
      <c r="F269" s="4"/>
      <c r="G269" s="4"/>
      <c r="H269" s="4"/>
      <c r="I269" s="4"/>
      <c r="J269" s="4"/>
      <c r="K269" s="4"/>
    </row>
    <row r="270" spans="1:11" s="2" customFormat="1" x14ac:dyDescent="0.25">
      <c r="A270" s="4"/>
      <c r="B270" s="4"/>
      <c r="D270" s="59"/>
      <c r="F270" s="4"/>
      <c r="G270" s="4"/>
      <c r="H270" s="4"/>
      <c r="I270" s="4"/>
      <c r="J270" s="4"/>
      <c r="K270" s="4"/>
    </row>
    <row r="271" spans="1:11" s="2" customFormat="1" x14ac:dyDescent="0.25">
      <c r="A271" s="4"/>
      <c r="B271" s="4"/>
      <c r="D271" s="59"/>
      <c r="F271" s="4"/>
      <c r="G271" s="4"/>
      <c r="H271" s="4"/>
      <c r="I271" s="4"/>
      <c r="J271" s="4"/>
      <c r="K271" s="4"/>
    </row>
    <row r="272" spans="1:11" s="2" customFormat="1" x14ac:dyDescent="0.25">
      <c r="A272" s="4"/>
      <c r="B272" s="4"/>
      <c r="D272" s="59"/>
      <c r="F272" s="4"/>
      <c r="G272" s="4"/>
      <c r="H272" s="4"/>
      <c r="I272" s="4"/>
      <c r="J272" s="4"/>
      <c r="K272" s="4"/>
    </row>
    <row r="273" spans="1:11" s="2" customFormat="1" x14ac:dyDescent="0.25">
      <c r="A273" s="4"/>
      <c r="B273" s="4"/>
      <c r="D273" s="59"/>
      <c r="F273" s="4"/>
      <c r="G273" s="4"/>
      <c r="H273" s="4"/>
      <c r="I273" s="4"/>
      <c r="J273" s="4"/>
      <c r="K273" s="4"/>
    </row>
    <row r="274" spans="1:11" s="2" customFormat="1" x14ac:dyDescent="0.25">
      <c r="A274" s="4"/>
      <c r="B274" s="4"/>
      <c r="D274" s="59"/>
      <c r="F274" s="4"/>
      <c r="G274" s="4"/>
      <c r="H274" s="4"/>
      <c r="I274" s="4"/>
      <c r="J274" s="4"/>
      <c r="K274" s="4"/>
    </row>
    <row r="275" spans="1:11" s="2" customFormat="1" x14ac:dyDescent="0.25">
      <c r="A275" s="4"/>
      <c r="B275" s="4"/>
      <c r="D275" s="59"/>
      <c r="F275" s="4"/>
      <c r="G275" s="4"/>
      <c r="H275" s="4"/>
      <c r="I275" s="4"/>
      <c r="J275" s="4"/>
      <c r="K275" s="4"/>
    </row>
    <row r="276" spans="1:11" s="2" customFormat="1" x14ac:dyDescent="0.25">
      <c r="A276" s="4"/>
      <c r="B276" s="4"/>
      <c r="D276" s="59"/>
      <c r="F276" s="4"/>
      <c r="G276" s="4"/>
      <c r="H276" s="4"/>
      <c r="I276" s="4"/>
      <c r="J276" s="4"/>
      <c r="K276" s="4"/>
    </row>
    <row r="277" spans="1:11" s="2" customFormat="1" x14ac:dyDescent="0.25">
      <c r="A277" s="4"/>
      <c r="B277" s="4"/>
      <c r="D277" s="59"/>
      <c r="F277" s="4"/>
      <c r="G277" s="4"/>
      <c r="H277" s="4"/>
      <c r="I277" s="4"/>
      <c r="J277" s="4"/>
      <c r="K277" s="4"/>
    </row>
    <row r="278" spans="1:11" s="2" customFormat="1" x14ac:dyDescent="0.25">
      <c r="A278" s="4"/>
      <c r="B278" s="4"/>
      <c r="D278" s="59"/>
      <c r="F278" s="4"/>
      <c r="G278" s="4"/>
      <c r="H278" s="4"/>
      <c r="I278" s="4"/>
      <c r="J278" s="4"/>
      <c r="K278" s="4"/>
    </row>
    <row r="279" spans="1:11" s="2" customFormat="1" x14ac:dyDescent="0.25">
      <c r="A279" s="4"/>
      <c r="B279" s="4"/>
      <c r="D279" s="59"/>
      <c r="F279" s="4"/>
      <c r="G279" s="4"/>
      <c r="H279" s="4"/>
      <c r="I279" s="4"/>
      <c r="J279" s="4"/>
      <c r="K279" s="4"/>
    </row>
    <row r="280" spans="1:11" s="2" customFormat="1" x14ac:dyDescent="0.25">
      <c r="A280" s="4"/>
      <c r="B280" s="4"/>
      <c r="D280" s="59"/>
      <c r="F280" s="4"/>
      <c r="G280" s="4"/>
      <c r="H280" s="4"/>
      <c r="I280" s="4"/>
      <c r="J280" s="4"/>
      <c r="K280" s="4"/>
    </row>
    <row r="281" spans="1:11" s="2" customFormat="1" x14ac:dyDescent="0.25">
      <c r="A281" s="4"/>
      <c r="B281" s="4"/>
      <c r="D281" s="59"/>
      <c r="F281" s="4"/>
      <c r="G281" s="4"/>
      <c r="H281" s="4"/>
      <c r="I281" s="4"/>
      <c r="J281" s="4"/>
      <c r="K281" s="4"/>
    </row>
    <row r="282" spans="1:11" s="2" customFormat="1" x14ac:dyDescent="0.25">
      <c r="A282" s="4"/>
      <c r="B282" s="4"/>
      <c r="D282" s="59"/>
      <c r="F282" s="4"/>
      <c r="G282" s="4"/>
      <c r="H282" s="4"/>
      <c r="I282" s="4"/>
      <c r="J282" s="4"/>
      <c r="K282" s="4"/>
    </row>
    <row r="283" spans="1:11" s="2" customFormat="1" x14ac:dyDescent="0.25">
      <c r="A283" s="4"/>
      <c r="B283" s="4"/>
      <c r="D283" s="59"/>
      <c r="F283" s="4"/>
      <c r="G283" s="4"/>
      <c r="H283" s="4"/>
      <c r="I283" s="4"/>
      <c r="J283" s="4"/>
      <c r="K283" s="4"/>
    </row>
    <row r="284" spans="1:11" s="2" customFormat="1" x14ac:dyDescent="0.25">
      <c r="A284" s="4"/>
      <c r="B284" s="4"/>
      <c r="D284" s="59"/>
      <c r="F284" s="4"/>
      <c r="G284" s="4"/>
      <c r="H284" s="4"/>
      <c r="I284" s="4"/>
      <c r="J284" s="4"/>
      <c r="K284" s="4"/>
    </row>
    <row r="285" spans="1:11" s="2" customFormat="1" x14ac:dyDescent="0.25">
      <c r="A285" s="4"/>
      <c r="B285" s="4"/>
      <c r="D285" s="59"/>
      <c r="F285" s="4"/>
      <c r="G285" s="4"/>
      <c r="H285" s="4"/>
      <c r="I285" s="4"/>
      <c r="J285" s="4"/>
      <c r="K285" s="4"/>
    </row>
    <row r="286" spans="1:11" s="2" customFormat="1" x14ac:dyDescent="0.25">
      <c r="A286" s="4"/>
      <c r="B286" s="4"/>
      <c r="D286" s="59"/>
      <c r="F286" s="4"/>
      <c r="G286" s="4"/>
      <c r="H286" s="4"/>
      <c r="I286" s="4"/>
      <c r="J286" s="4"/>
      <c r="K286" s="4"/>
    </row>
    <row r="287" spans="1:11" s="2" customFormat="1" x14ac:dyDescent="0.25">
      <c r="A287" s="4"/>
      <c r="B287" s="4"/>
      <c r="D287" s="59"/>
      <c r="F287" s="4"/>
      <c r="G287" s="4"/>
      <c r="H287" s="4"/>
      <c r="I287" s="4"/>
      <c r="J287" s="4"/>
      <c r="K287" s="4"/>
    </row>
    <row r="288" spans="1:11" s="2" customFormat="1" x14ac:dyDescent="0.25">
      <c r="A288" s="4"/>
      <c r="B288" s="4"/>
      <c r="D288" s="59"/>
      <c r="F288" s="4"/>
      <c r="G288" s="4"/>
      <c r="H288" s="4"/>
      <c r="I288" s="4"/>
      <c r="J288" s="4"/>
      <c r="K288" s="4"/>
    </row>
    <row r="289" spans="1:11" s="2" customFormat="1" x14ac:dyDescent="0.25">
      <c r="A289" s="4"/>
      <c r="B289" s="4"/>
      <c r="D289" s="59"/>
      <c r="F289" s="4"/>
      <c r="G289" s="4"/>
      <c r="H289" s="4"/>
      <c r="I289" s="4"/>
      <c r="J289" s="4"/>
      <c r="K289" s="4"/>
    </row>
    <row r="290" spans="1:11" s="2" customFormat="1" x14ac:dyDescent="0.25">
      <c r="A290" s="4"/>
      <c r="B290" s="4"/>
      <c r="D290" s="59"/>
      <c r="F290" s="4"/>
      <c r="G290" s="4"/>
      <c r="H290" s="4"/>
      <c r="I290" s="4"/>
      <c r="J290" s="4"/>
      <c r="K290" s="4"/>
    </row>
    <row r="291" spans="1:11" s="2" customFormat="1" x14ac:dyDescent="0.25">
      <c r="A291" s="4"/>
      <c r="B291" s="4"/>
      <c r="D291" s="59"/>
      <c r="F291" s="4"/>
      <c r="G291" s="4"/>
      <c r="H291" s="4"/>
      <c r="I291" s="4"/>
      <c r="J291" s="4"/>
      <c r="K291" s="4"/>
    </row>
    <row r="292" spans="1:11" s="2" customFormat="1" x14ac:dyDescent="0.25">
      <c r="A292" s="4"/>
      <c r="B292" s="4"/>
      <c r="D292" s="59"/>
      <c r="F292" s="4"/>
      <c r="G292" s="4"/>
      <c r="H292" s="4"/>
      <c r="I292" s="4"/>
      <c r="J292" s="4"/>
      <c r="K292" s="4"/>
    </row>
    <row r="293" spans="1:11" s="2" customFormat="1" x14ac:dyDescent="0.25">
      <c r="A293" s="4"/>
      <c r="B293" s="4"/>
      <c r="D293" s="59"/>
      <c r="F293" s="4"/>
      <c r="G293" s="4"/>
      <c r="H293" s="4"/>
      <c r="I293" s="4"/>
      <c r="J293" s="4"/>
      <c r="K293" s="4"/>
    </row>
    <row r="294" spans="1:11" s="2" customFormat="1" x14ac:dyDescent="0.25">
      <c r="A294" s="4"/>
      <c r="B294" s="4"/>
      <c r="D294" s="59"/>
      <c r="F294" s="4"/>
      <c r="G294" s="4"/>
      <c r="H294" s="4"/>
      <c r="I294" s="4"/>
      <c r="J294" s="4"/>
      <c r="K294" s="4"/>
    </row>
    <row r="295" spans="1:11" s="2" customFormat="1" x14ac:dyDescent="0.25">
      <c r="A295" s="4"/>
      <c r="B295" s="4"/>
      <c r="D295" s="59"/>
      <c r="F295" s="4"/>
      <c r="G295" s="4"/>
      <c r="H295" s="4"/>
      <c r="I295" s="4"/>
      <c r="J295" s="4"/>
      <c r="K295" s="4"/>
    </row>
    <row r="296" spans="1:11" s="2" customFormat="1" x14ac:dyDescent="0.25">
      <c r="A296" s="4"/>
      <c r="B296" s="4"/>
      <c r="D296" s="59"/>
      <c r="F296" s="4"/>
      <c r="G296" s="4"/>
      <c r="H296" s="4"/>
      <c r="I296" s="4"/>
      <c r="J296" s="4"/>
      <c r="K296" s="4"/>
    </row>
    <row r="297" spans="1:11" s="2" customFormat="1" x14ac:dyDescent="0.25">
      <c r="A297" s="4"/>
      <c r="B297" s="4"/>
      <c r="D297" s="59"/>
      <c r="F297" s="4"/>
      <c r="G297" s="4"/>
      <c r="H297" s="4"/>
      <c r="I297" s="4"/>
      <c r="J297" s="4"/>
      <c r="K297" s="4"/>
    </row>
    <row r="298" spans="1:11" s="2" customFormat="1" x14ac:dyDescent="0.25">
      <c r="A298" s="4"/>
      <c r="B298" s="4"/>
      <c r="D298" s="59"/>
      <c r="F298" s="4"/>
      <c r="G298" s="4"/>
      <c r="H298" s="4"/>
      <c r="I298" s="4"/>
      <c r="J298" s="4"/>
      <c r="K298" s="4"/>
    </row>
    <row r="299" spans="1:11" s="2" customFormat="1" x14ac:dyDescent="0.25">
      <c r="A299" s="4"/>
      <c r="B299" s="4"/>
      <c r="D299" s="59"/>
      <c r="F299" s="4"/>
      <c r="G299" s="4"/>
      <c r="H299" s="4"/>
      <c r="I299" s="4"/>
      <c r="J299" s="4"/>
      <c r="K299" s="4"/>
    </row>
    <row r="300" spans="1:11" s="2" customFormat="1" x14ac:dyDescent="0.25">
      <c r="A300" s="4"/>
      <c r="B300" s="4"/>
      <c r="D300" s="59"/>
      <c r="F300" s="4"/>
      <c r="G300" s="4"/>
      <c r="H300" s="4"/>
      <c r="I300" s="4"/>
      <c r="J300" s="4"/>
      <c r="K300" s="4"/>
    </row>
    <row r="301" spans="1:11" s="2" customFormat="1" x14ac:dyDescent="0.25">
      <c r="A301" s="4"/>
      <c r="B301" s="4"/>
      <c r="D301" s="59"/>
      <c r="F301" s="4"/>
      <c r="G301" s="4"/>
      <c r="H301" s="4"/>
      <c r="I301" s="4"/>
      <c r="J301" s="4"/>
      <c r="K301" s="4"/>
    </row>
    <row r="302" spans="1:11" s="2" customFormat="1" x14ac:dyDescent="0.25">
      <c r="A302" s="4"/>
      <c r="B302" s="4"/>
      <c r="D302" s="59"/>
      <c r="F302" s="4"/>
      <c r="G302" s="4"/>
      <c r="H302" s="4"/>
      <c r="I302" s="4"/>
      <c r="J302" s="4"/>
      <c r="K302" s="4"/>
    </row>
    <row r="303" spans="1:11" s="2" customFormat="1" x14ac:dyDescent="0.25">
      <c r="A303" s="4"/>
      <c r="B303" s="4"/>
      <c r="D303" s="59"/>
      <c r="F303" s="4"/>
      <c r="G303" s="4"/>
      <c r="H303" s="4"/>
      <c r="I303" s="4"/>
      <c r="J303" s="4"/>
      <c r="K303" s="4"/>
    </row>
    <row r="304" spans="1:11" s="2" customFormat="1" x14ac:dyDescent="0.25">
      <c r="A304" s="4"/>
      <c r="B304" s="4"/>
      <c r="D304" s="59"/>
      <c r="F304" s="4"/>
      <c r="G304" s="4"/>
      <c r="H304" s="4"/>
      <c r="I304" s="4"/>
      <c r="J304" s="4"/>
      <c r="K304" s="4"/>
    </row>
    <row r="305" spans="1:11" s="2" customFormat="1" x14ac:dyDescent="0.25">
      <c r="A305" s="4"/>
      <c r="B305" s="4"/>
      <c r="D305" s="59"/>
      <c r="F305" s="4"/>
      <c r="G305" s="4"/>
      <c r="H305" s="4"/>
      <c r="I305" s="4"/>
      <c r="J305" s="4"/>
      <c r="K305" s="4"/>
    </row>
    <row r="306" spans="1:11" s="2" customFormat="1" x14ac:dyDescent="0.25">
      <c r="A306" s="4"/>
      <c r="B306" s="4"/>
      <c r="D306" s="59"/>
      <c r="F306" s="4"/>
      <c r="G306" s="4"/>
      <c r="H306" s="4"/>
      <c r="I306" s="4"/>
      <c r="J306" s="4"/>
      <c r="K306" s="4"/>
    </row>
    <row r="307" spans="1:11" s="2" customFormat="1" x14ac:dyDescent="0.25">
      <c r="A307" s="4"/>
      <c r="B307" s="4"/>
      <c r="D307" s="59"/>
      <c r="F307" s="4"/>
      <c r="G307" s="4"/>
      <c r="H307" s="4"/>
      <c r="I307" s="4"/>
      <c r="J307" s="4"/>
      <c r="K307" s="4"/>
    </row>
    <row r="308" spans="1:11" s="2" customFormat="1" x14ac:dyDescent="0.25">
      <c r="A308" s="4"/>
      <c r="B308" s="4"/>
      <c r="D308" s="59"/>
      <c r="F308" s="4"/>
      <c r="G308" s="4"/>
      <c r="H308" s="4"/>
      <c r="I308" s="4"/>
      <c r="J308" s="4"/>
      <c r="K308" s="4"/>
    </row>
    <row r="309" spans="1:11" s="2" customFormat="1" x14ac:dyDescent="0.25">
      <c r="A309" s="4"/>
      <c r="B309" s="4"/>
      <c r="D309" s="59"/>
      <c r="F309" s="4"/>
      <c r="G309" s="4"/>
      <c r="H309" s="4"/>
      <c r="I309" s="4"/>
      <c r="J309" s="4"/>
      <c r="K309" s="4"/>
    </row>
    <row r="310" spans="1:11" s="2" customFormat="1" x14ac:dyDescent="0.25">
      <c r="A310" s="4"/>
      <c r="B310" s="4"/>
      <c r="D310" s="59"/>
      <c r="F310" s="4"/>
      <c r="G310" s="4"/>
      <c r="H310" s="4"/>
      <c r="I310" s="4"/>
      <c r="J310" s="4"/>
      <c r="K310" s="4"/>
    </row>
    <row r="311" spans="1:11" s="2" customFormat="1" x14ac:dyDescent="0.25">
      <c r="A311" s="4"/>
      <c r="B311" s="4"/>
      <c r="D311" s="59"/>
      <c r="F311" s="4"/>
      <c r="G311" s="4"/>
      <c r="H311" s="4"/>
      <c r="I311" s="4"/>
      <c r="J311" s="4"/>
      <c r="K311" s="4"/>
    </row>
    <row r="312" spans="1:11" s="2" customFormat="1" x14ac:dyDescent="0.25">
      <c r="A312" s="4"/>
      <c r="B312" s="4"/>
      <c r="D312" s="59"/>
      <c r="F312" s="4"/>
      <c r="G312" s="4"/>
      <c r="H312" s="4"/>
      <c r="I312" s="4"/>
      <c r="J312" s="4"/>
      <c r="K312" s="4"/>
    </row>
    <row r="313" spans="1:11" s="2" customFormat="1" x14ac:dyDescent="0.25">
      <c r="A313" s="4"/>
      <c r="B313" s="4"/>
      <c r="D313" s="59"/>
      <c r="F313" s="4"/>
      <c r="G313" s="4"/>
      <c r="H313" s="4"/>
      <c r="I313" s="4"/>
      <c r="J313" s="4"/>
      <c r="K313" s="4"/>
    </row>
    <row r="314" spans="1:11" s="2" customFormat="1" x14ac:dyDescent="0.25">
      <c r="A314" s="4"/>
      <c r="B314" s="4"/>
      <c r="D314" s="59"/>
      <c r="F314" s="4"/>
      <c r="G314" s="4"/>
      <c r="H314" s="4"/>
      <c r="I314" s="4"/>
      <c r="J314" s="4"/>
      <c r="K314" s="4"/>
    </row>
    <row r="315" spans="1:11" s="2" customFormat="1" x14ac:dyDescent="0.25">
      <c r="A315" s="4"/>
      <c r="B315" s="4"/>
      <c r="D315" s="59"/>
      <c r="F315" s="4"/>
      <c r="G315" s="4"/>
      <c r="H315" s="4"/>
      <c r="I315" s="4"/>
      <c r="J315" s="4"/>
      <c r="K315" s="4"/>
    </row>
    <row r="316" spans="1:11" s="2" customFormat="1" x14ac:dyDescent="0.25">
      <c r="A316" s="4"/>
      <c r="B316" s="4"/>
      <c r="D316" s="59"/>
      <c r="F316" s="4"/>
      <c r="G316" s="4"/>
      <c r="H316" s="4"/>
      <c r="I316" s="4"/>
      <c r="J316" s="4"/>
      <c r="K316" s="4"/>
    </row>
    <row r="317" spans="1:11" s="2" customFormat="1" x14ac:dyDescent="0.25">
      <c r="A317" s="4"/>
      <c r="B317" s="4"/>
      <c r="D317" s="59"/>
      <c r="F317" s="4"/>
      <c r="G317" s="4"/>
      <c r="H317" s="4"/>
      <c r="I317" s="4"/>
      <c r="J317" s="4"/>
      <c r="K317" s="4"/>
    </row>
    <row r="318" spans="1:11" s="2" customFormat="1" x14ac:dyDescent="0.25">
      <c r="A318" s="4"/>
      <c r="B318" s="4"/>
      <c r="D318" s="59"/>
      <c r="F318" s="4"/>
      <c r="G318" s="4"/>
      <c r="H318" s="4"/>
      <c r="I318" s="4"/>
      <c r="J318" s="4"/>
      <c r="K318" s="4"/>
    </row>
    <row r="319" spans="1:11" s="2" customFormat="1" x14ac:dyDescent="0.25">
      <c r="A319" s="4"/>
      <c r="B319" s="4"/>
      <c r="D319" s="59"/>
      <c r="F319" s="4"/>
      <c r="G319" s="4"/>
      <c r="H319" s="4"/>
      <c r="I319" s="4"/>
      <c r="J319" s="4"/>
      <c r="K319" s="4"/>
    </row>
    <row r="320" spans="1:11" s="2" customFormat="1" x14ac:dyDescent="0.25">
      <c r="A320" s="4"/>
      <c r="B320" s="4"/>
      <c r="D320" s="59"/>
      <c r="F320" s="4"/>
      <c r="G320" s="4"/>
      <c r="H320" s="4"/>
      <c r="I320" s="4"/>
      <c r="J320" s="4"/>
      <c r="K320" s="4"/>
    </row>
    <row r="321" spans="1:11" s="2" customFormat="1" x14ac:dyDescent="0.25">
      <c r="A321" s="4"/>
      <c r="B321" s="4"/>
      <c r="D321" s="59"/>
      <c r="F321" s="4"/>
      <c r="G321" s="4"/>
      <c r="H321" s="4"/>
      <c r="I321" s="4"/>
      <c r="J321" s="4"/>
      <c r="K321" s="4"/>
    </row>
    <row r="322" spans="1:11" s="2" customFormat="1" x14ac:dyDescent="0.25">
      <c r="A322" s="4"/>
      <c r="B322" s="4"/>
      <c r="D322" s="59"/>
      <c r="F322" s="4"/>
      <c r="G322" s="4"/>
      <c r="H322" s="4"/>
      <c r="I322" s="4"/>
      <c r="J322" s="4"/>
      <c r="K322" s="4"/>
    </row>
    <row r="323" spans="1:11" s="2" customFormat="1" x14ac:dyDescent="0.25">
      <c r="A323" s="4"/>
      <c r="B323" s="4"/>
      <c r="D323" s="59"/>
      <c r="F323" s="4"/>
      <c r="G323" s="4"/>
      <c r="H323" s="4"/>
      <c r="I323" s="4"/>
      <c r="J323" s="4"/>
      <c r="K323" s="4"/>
    </row>
    <row r="324" spans="1:11" s="2" customFormat="1" x14ac:dyDescent="0.25">
      <c r="A324" s="4"/>
      <c r="B324" s="4"/>
      <c r="D324" s="59"/>
      <c r="F324" s="4"/>
      <c r="G324" s="4"/>
      <c r="H324" s="4"/>
      <c r="I324" s="4"/>
      <c r="J324" s="4"/>
      <c r="K324" s="4"/>
    </row>
    <row r="325" spans="1:11" s="2" customFormat="1" x14ac:dyDescent="0.25">
      <c r="A325" s="4"/>
      <c r="B325" s="4"/>
      <c r="D325" s="59"/>
      <c r="F325" s="4"/>
      <c r="G325" s="4"/>
      <c r="H325" s="4"/>
      <c r="I325" s="4"/>
      <c r="J325" s="4"/>
      <c r="K325" s="4"/>
    </row>
    <row r="326" spans="1:11" s="2" customFormat="1" x14ac:dyDescent="0.25">
      <c r="A326" s="4"/>
      <c r="B326" s="4"/>
      <c r="D326" s="59"/>
      <c r="F326" s="4"/>
      <c r="G326" s="4"/>
      <c r="H326" s="4"/>
      <c r="I326" s="4"/>
      <c r="J326" s="4"/>
      <c r="K326" s="4"/>
    </row>
    <row r="327" spans="1:11" s="2" customFormat="1" x14ac:dyDescent="0.25">
      <c r="A327" s="4"/>
      <c r="B327" s="4"/>
      <c r="D327" s="59"/>
      <c r="F327" s="4"/>
      <c r="G327" s="4"/>
      <c r="H327" s="4"/>
      <c r="I327" s="4"/>
      <c r="J327" s="4"/>
      <c r="K327" s="4"/>
    </row>
    <row r="328" spans="1:11" s="2" customFormat="1" x14ac:dyDescent="0.25">
      <c r="A328" s="4"/>
      <c r="B328" s="4"/>
      <c r="D328" s="59"/>
      <c r="F328" s="4"/>
      <c r="G328" s="4"/>
      <c r="H328" s="4"/>
      <c r="I328" s="4"/>
      <c r="J328" s="4"/>
      <c r="K328" s="4"/>
    </row>
    <row r="329" spans="1:11" s="2" customFormat="1" x14ac:dyDescent="0.25">
      <c r="A329" s="4"/>
      <c r="B329" s="4"/>
      <c r="D329" s="59"/>
      <c r="F329" s="4"/>
      <c r="G329" s="4"/>
      <c r="H329" s="4"/>
      <c r="I329" s="4"/>
      <c r="J329" s="4"/>
      <c r="K329" s="4"/>
    </row>
    <row r="330" spans="1:11" s="2" customFormat="1" x14ac:dyDescent="0.25">
      <c r="A330" s="4"/>
      <c r="B330" s="4"/>
      <c r="D330" s="59"/>
      <c r="F330" s="4"/>
      <c r="G330" s="4"/>
      <c r="H330" s="4"/>
      <c r="I330" s="4"/>
      <c r="J330" s="4"/>
      <c r="K330" s="4"/>
    </row>
    <row r="331" spans="1:11" s="2" customFormat="1" x14ac:dyDescent="0.25">
      <c r="A331" s="4"/>
      <c r="B331" s="4"/>
      <c r="D331" s="59"/>
      <c r="F331" s="4"/>
      <c r="G331" s="4"/>
      <c r="H331" s="4"/>
      <c r="I331" s="4"/>
      <c r="J331" s="4"/>
      <c r="K331" s="4"/>
    </row>
    <row r="332" spans="1:11" s="2" customFormat="1" x14ac:dyDescent="0.25">
      <c r="A332" s="4"/>
      <c r="B332" s="4"/>
      <c r="D332" s="59"/>
      <c r="F332" s="4"/>
      <c r="G332" s="4"/>
      <c r="H332" s="4"/>
      <c r="I332" s="4"/>
      <c r="J332" s="4"/>
      <c r="K332" s="4"/>
    </row>
    <row r="333" spans="1:11" s="2" customFormat="1" x14ac:dyDescent="0.25">
      <c r="A333" s="4"/>
      <c r="B333" s="4"/>
      <c r="D333" s="59"/>
      <c r="F333" s="4"/>
      <c r="G333" s="4"/>
      <c r="H333" s="4"/>
      <c r="I333" s="4"/>
      <c r="J333" s="4"/>
      <c r="K333" s="4"/>
    </row>
    <row r="334" spans="1:11" s="2" customFormat="1" x14ac:dyDescent="0.25">
      <c r="A334" s="4"/>
      <c r="B334" s="4"/>
      <c r="D334" s="59"/>
      <c r="F334" s="4"/>
      <c r="G334" s="4"/>
      <c r="H334" s="4"/>
      <c r="I334" s="4"/>
      <c r="J334" s="4"/>
      <c r="K334" s="4"/>
    </row>
    <row r="335" spans="1:11" s="2" customFormat="1" x14ac:dyDescent="0.25">
      <c r="A335" s="4"/>
      <c r="B335" s="4"/>
      <c r="D335" s="59"/>
      <c r="F335" s="4"/>
      <c r="G335" s="4"/>
      <c r="H335" s="4"/>
      <c r="I335" s="4"/>
      <c r="J335" s="4"/>
      <c r="K335" s="4"/>
    </row>
    <row r="336" spans="1:11" s="2" customFormat="1" x14ac:dyDescent="0.25">
      <c r="A336" s="4"/>
      <c r="B336" s="4"/>
      <c r="D336" s="59"/>
      <c r="F336" s="4"/>
      <c r="G336" s="4"/>
      <c r="H336" s="4"/>
      <c r="I336" s="4"/>
      <c r="J336" s="4"/>
      <c r="K336" s="4"/>
    </row>
  </sheetData>
  <mergeCells count="15">
    <mergeCell ref="E189:F189"/>
    <mergeCell ref="A193:B193"/>
    <mergeCell ref="A187:B187"/>
    <mergeCell ref="A6:B6"/>
    <mergeCell ref="A145:B145"/>
    <mergeCell ref="A177:B177"/>
    <mergeCell ref="A189:A190"/>
    <mergeCell ref="B189:B190"/>
    <mergeCell ref="C189:D189"/>
    <mergeCell ref="A1:F1"/>
    <mergeCell ref="A4:A5"/>
    <mergeCell ref="B4:B5"/>
    <mergeCell ref="C4:D4"/>
    <mergeCell ref="E4:F4"/>
    <mergeCell ref="A2:F2"/>
  </mergeCells>
  <phoneticPr fontId="0" type="noConversion"/>
  <pageMargins left="0.24" right="0.24" top="0.25" bottom="0.35" header="0.2" footer="0.2"/>
  <pageSetup paperSize="9" scale="70" firstPageNumber="1412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94"/>
  <sheetViews>
    <sheetView topLeftCell="A71" workbookViewId="0">
      <selection activeCell="D86" sqref="D86"/>
    </sheetView>
  </sheetViews>
  <sheetFormatPr defaultRowHeight="12.75" customHeight="1" x14ac:dyDescent="0.3"/>
  <cols>
    <col min="1" max="1" width="18.28515625" style="95" customWidth="1"/>
    <col min="2" max="2" width="16.28515625" style="95" customWidth="1"/>
    <col min="3" max="3" width="18.5703125" style="95" customWidth="1"/>
    <col min="4" max="4" width="16.5703125" style="95" customWidth="1"/>
    <col min="5" max="5" width="16.140625" style="95" customWidth="1"/>
    <col min="6" max="6" width="16.42578125" style="95" customWidth="1"/>
    <col min="7" max="7" width="20" style="95" customWidth="1"/>
    <col min="8" max="8" width="19.42578125" style="95" customWidth="1"/>
    <col min="9" max="16384" width="9.140625" style="95"/>
  </cols>
  <sheetData>
    <row r="1" spans="1:10" s="89" customFormat="1" ht="22.5" customHeight="1" x14ac:dyDescent="0.35">
      <c r="A1" s="85"/>
      <c r="B1" s="86" t="s">
        <v>188</v>
      </c>
      <c r="C1" s="87"/>
      <c r="D1" s="87"/>
      <c r="E1" s="87"/>
      <c r="F1" s="87"/>
      <c r="G1" s="87"/>
      <c r="H1" s="88"/>
      <c r="I1" s="88"/>
    </row>
    <row r="2" spans="1:10" ht="12.75" customHeight="1" x14ac:dyDescent="0.3">
      <c r="A2" s="90">
        <v>42369</v>
      </c>
      <c r="B2" s="91" t="s">
        <v>189</v>
      </c>
      <c r="C2" s="91"/>
      <c r="D2" s="92"/>
      <c r="E2" s="92"/>
      <c r="F2" s="92"/>
      <c r="G2" s="93"/>
      <c r="H2" s="94"/>
      <c r="I2" s="94"/>
      <c r="J2" s="89"/>
    </row>
    <row r="3" spans="1:10" ht="17.25" customHeight="1" x14ac:dyDescent="0.3">
      <c r="A3" s="96"/>
      <c r="B3" s="97" t="s">
        <v>190</v>
      </c>
      <c r="C3" s="97" t="s">
        <v>191</v>
      </c>
      <c r="D3" s="97" t="s">
        <v>192</v>
      </c>
      <c r="E3" s="97" t="s">
        <v>193</v>
      </c>
      <c r="F3" s="97" t="s">
        <v>194</v>
      </c>
      <c r="G3" s="97" t="s">
        <v>195</v>
      </c>
      <c r="H3" s="98"/>
      <c r="I3" s="98"/>
      <c r="J3" s="89"/>
    </row>
    <row r="4" spans="1:10" ht="12.75" customHeight="1" x14ac:dyDescent="0.3">
      <c r="A4" s="99" t="s">
        <v>196</v>
      </c>
      <c r="B4" s="100">
        <v>1000</v>
      </c>
      <c r="C4" s="100">
        <v>1500</v>
      </c>
      <c r="D4" s="100">
        <v>5000</v>
      </c>
      <c r="E4" s="100">
        <v>5000</v>
      </c>
      <c r="F4" s="100">
        <v>9000</v>
      </c>
      <c r="G4" s="101">
        <v>21500</v>
      </c>
      <c r="H4" s="102"/>
      <c r="I4" s="102"/>
      <c r="J4" s="89"/>
    </row>
    <row r="5" spans="1:10" ht="17.25" customHeight="1" x14ac:dyDescent="0.3">
      <c r="A5" s="99" t="s">
        <v>197</v>
      </c>
      <c r="B5" s="100">
        <v>989.99928699999998</v>
      </c>
      <c r="C5" s="100">
        <v>1458.4209719999999</v>
      </c>
      <c r="D5" s="100">
        <v>4716.7248790000003</v>
      </c>
      <c r="E5" s="100">
        <v>4573.1366129999997</v>
      </c>
      <c r="F5" s="100">
        <v>7968.3475959999996</v>
      </c>
      <c r="G5" s="101">
        <v>19706.629346999998</v>
      </c>
      <c r="H5" s="102"/>
      <c r="I5" s="102"/>
      <c r="J5" s="89"/>
    </row>
    <row r="6" spans="1:10" ht="18" customHeight="1" x14ac:dyDescent="0.3">
      <c r="A6" s="99" t="s">
        <v>198</v>
      </c>
      <c r="B6" s="100">
        <v>10.000713000000019</v>
      </c>
      <c r="C6" s="100">
        <v>41.579028000000108</v>
      </c>
      <c r="D6" s="100">
        <v>283.27512099999967</v>
      </c>
      <c r="E6" s="100">
        <v>426.86338700000033</v>
      </c>
      <c r="F6" s="100">
        <v>1031.6524040000004</v>
      </c>
      <c r="G6" s="101">
        <v>1793.3706530000004</v>
      </c>
      <c r="H6" s="103"/>
      <c r="I6" s="103"/>
      <c r="J6" s="89"/>
    </row>
    <row r="7" spans="1:10" ht="18" customHeight="1" x14ac:dyDescent="0.3">
      <c r="A7" s="99" t="s">
        <v>199</v>
      </c>
      <c r="B7" s="100">
        <v>0.103904</v>
      </c>
      <c r="C7" s="104">
        <v>0.11278866666666666</v>
      </c>
      <c r="D7" s="104">
        <v>0.118797</v>
      </c>
      <c r="E7" s="104">
        <v>0.1230956</v>
      </c>
      <c r="F7" s="104">
        <v>0.12809961111111112</v>
      </c>
      <c r="G7" s="105">
        <v>0.12257890697674419</v>
      </c>
      <c r="H7" s="106"/>
      <c r="I7" s="106"/>
      <c r="J7" s="89"/>
    </row>
    <row r="8" spans="1:10" ht="12.75" customHeight="1" x14ac:dyDescent="0.3">
      <c r="A8" s="99" t="s">
        <v>200</v>
      </c>
      <c r="B8" s="107">
        <v>4.6511627906976744E-2</v>
      </c>
      <c r="C8" s="107">
        <v>6.9767441860465115E-2</v>
      </c>
      <c r="D8" s="108">
        <v>0.23255813953488372</v>
      </c>
      <c r="E8" s="107">
        <v>0.23255813953488372</v>
      </c>
      <c r="F8" s="107">
        <v>0.41860465116279072</v>
      </c>
      <c r="G8" s="107">
        <v>1</v>
      </c>
      <c r="H8" s="109"/>
      <c r="I8" s="109"/>
      <c r="J8" s="89"/>
    </row>
    <row r="9" spans="1:10" ht="12.75" customHeight="1" x14ac:dyDescent="0.3">
      <c r="A9" s="110"/>
      <c r="B9" s="111"/>
      <c r="C9" s="111"/>
      <c r="D9" s="111"/>
      <c r="E9" s="111"/>
      <c r="F9" s="111"/>
      <c r="G9" s="111"/>
      <c r="H9" s="109"/>
      <c r="I9" s="109"/>
      <c r="J9" s="89"/>
    </row>
    <row r="10" spans="1:10" ht="12.75" customHeight="1" x14ac:dyDescent="0.3">
      <c r="A10" s="90">
        <v>42369</v>
      </c>
      <c r="B10" s="91" t="s">
        <v>201</v>
      </c>
      <c r="C10" s="93"/>
      <c r="D10" s="92"/>
      <c r="E10" s="92"/>
      <c r="F10" s="92"/>
      <c r="G10" s="93"/>
      <c r="H10" s="112"/>
      <c r="I10" s="112"/>
      <c r="J10" s="89"/>
    </row>
    <row r="11" spans="1:10" ht="16.5" customHeight="1" x14ac:dyDescent="0.3">
      <c r="A11" s="96"/>
      <c r="B11" s="97" t="s">
        <v>202</v>
      </c>
      <c r="C11" s="97" t="s">
        <v>203</v>
      </c>
      <c r="D11" s="97" t="s">
        <v>204</v>
      </c>
      <c r="E11" s="97" t="s">
        <v>205</v>
      </c>
      <c r="F11" s="97" t="s">
        <v>206</v>
      </c>
      <c r="G11" s="97" t="s">
        <v>195</v>
      </c>
      <c r="H11" s="113"/>
      <c r="I11" s="113"/>
      <c r="J11" s="89"/>
    </row>
    <row r="12" spans="1:10" ht="15.75" customHeight="1" x14ac:dyDescent="0.3">
      <c r="A12" s="99" t="s">
        <v>196</v>
      </c>
      <c r="B12" s="100">
        <v>7000</v>
      </c>
      <c r="C12" s="100">
        <v>4500</v>
      </c>
      <c r="D12" s="100">
        <v>4500</v>
      </c>
      <c r="E12" s="100">
        <v>3500</v>
      </c>
      <c r="F12" s="100">
        <v>2000</v>
      </c>
      <c r="G12" s="101">
        <v>21500</v>
      </c>
      <c r="H12" s="102"/>
      <c r="I12" s="102"/>
      <c r="J12" s="89"/>
    </row>
    <row r="13" spans="1:10" ht="17.25" customHeight="1" x14ac:dyDescent="0.3">
      <c r="A13" s="99" t="s">
        <v>197</v>
      </c>
      <c r="B13" s="100">
        <v>6464.8920710000002</v>
      </c>
      <c r="C13" s="100">
        <v>4187.8373369999999</v>
      </c>
      <c r="D13" s="100">
        <v>4112.3607540000003</v>
      </c>
      <c r="E13" s="100">
        <v>3163.7740910000002</v>
      </c>
      <c r="F13" s="100">
        <v>1777.7650940000001</v>
      </c>
      <c r="G13" s="101">
        <v>19706.629346999998</v>
      </c>
      <c r="H13" s="102"/>
      <c r="I13" s="102"/>
      <c r="J13" s="89"/>
    </row>
    <row r="14" spans="1:10" ht="15" customHeight="1" x14ac:dyDescent="0.3">
      <c r="A14" s="99" t="s">
        <v>198</v>
      </c>
      <c r="B14" s="100">
        <v>535.10792900000001</v>
      </c>
      <c r="C14" s="100">
        <v>312.16266300000001</v>
      </c>
      <c r="D14" s="100">
        <v>387.63924600000001</v>
      </c>
      <c r="E14" s="100">
        <v>336.225909</v>
      </c>
      <c r="F14" s="100">
        <v>222.234906</v>
      </c>
      <c r="G14" s="101">
        <v>1793.3706529999999</v>
      </c>
      <c r="H14" s="93"/>
      <c r="I14" s="93"/>
      <c r="J14" s="89"/>
    </row>
    <row r="15" spans="1:10" ht="12.75" customHeight="1" x14ac:dyDescent="0.3">
      <c r="A15" s="99" t="s">
        <v>199</v>
      </c>
      <c r="B15" s="104">
        <v>0.12512428571428572</v>
      </c>
      <c r="C15" s="104">
        <v>0.12000233333333332</v>
      </c>
      <c r="D15" s="104">
        <v>0.12040766666666666</v>
      </c>
      <c r="E15" s="104">
        <v>0.122989</v>
      </c>
      <c r="F15" s="104">
        <v>0.12363499999999999</v>
      </c>
      <c r="G15" s="104">
        <v>0.12257890697674419</v>
      </c>
      <c r="H15" s="106"/>
      <c r="I15" s="106"/>
      <c r="J15" s="89"/>
    </row>
    <row r="16" spans="1:10" ht="12.75" customHeight="1" x14ac:dyDescent="0.3">
      <c r="A16" s="99" t="s">
        <v>200</v>
      </c>
      <c r="B16" s="107">
        <v>0.32558139534883723</v>
      </c>
      <c r="C16" s="107">
        <v>0.20930232558139536</v>
      </c>
      <c r="D16" s="107">
        <v>0.20930232558139536</v>
      </c>
      <c r="E16" s="107">
        <v>0.16279069767441862</v>
      </c>
      <c r="F16" s="107">
        <v>9.3023255813953487E-2</v>
      </c>
      <c r="G16" s="107">
        <v>1</v>
      </c>
      <c r="H16" s="109"/>
      <c r="I16" s="109"/>
      <c r="J16" s="89"/>
    </row>
    <row r="17" spans="1:10" ht="12.75" customHeight="1" x14ac:dyDescent="0.3">
      <c r="A17" s="110"/>
      <c r="B17" s="111"/>
      <c r="C17" s="111"/>
      <c r="D17" s="111"/>
      <c r="E17" s="111"/>
      <c r="F17" s="111"/>
      <c r="G17" s="111"/>
      <c r="H17" s="109"/>
      <c r="I17" s="109"/>
      <c r="J17" s="89"/>
    </row>
    <row r="18" spans="1:10" ht="12.75" customHeight="1" x14ac:dyDescent="0.3">
      <c r="A18" s="90">
        <v>42369</v>
      </c>
      <c r="B18" s="91" t="s">
        <v>207</v>
      </c>
      <c r="C18" s="93"/>
      <c r="D18" s="92"/>
      <c r="E18" s="114"/>
      <c r="F18" s="92"/>
      <c r="G18" s="115"/>
      <c r="H18" s="93"/>
      <c r="I18" s="93"/>
      <c r="J18" s="89"/>
    </row>
    <row r="19" spans="1:10" ht="12.75" customHeight="1" x14ac:dyDescent="0.3">
      <c r="A19" s="116"/>
      <c r="B19" s="97" t="s">
        <v>208</v>
      </c>
      <c r="C19" s="97" t="s">
        <v>198</v>
      </c>
      <c r="D19" s="97" t="s">
        <v>209</v>
      </c>
      <c r="E19" s="97" t="s">
        <v>210</v>
      </c>
      <c r="F19" s="97" t="s">
        <v>211</v>
      </c>
      <c r="G19" s="97" t="s">
        <v>212</v>
      </c>
      <c r="H19" s="97" t="s">
        <v>213</v>
      </c>
      <c r="I19" s="21"/>
      <c r="J19" s="89"/>
    </row>
    <row r="20" spans="1:10" ht="12.75" customHeight="1" x14ac:dyDescent="0.3">
      <c r="A20" s="117" t="s">
        <v>190</v>
      </c>
      <c r="B20" s="8">
        <v>0</v>
      </c>
      <c r="C20" s="8">
        <v>0</v>
      </c>
      <c r="D20" s="8">
        <v>0</v>
      </c>
      <c r="E20" s="8">
        <v>1000</v>
      </c>
      <c r="F20" s="8">
        <v>989.99928699999998</v>
      </c>
      <c r="G20" s="8">
        <v>989.99928699999998</v>
      </c>
      <c r="H20" s="118">
        <v>989.99928699999998</v>
      </c>
      <c r="I20" s="20"/>
      <c r="J20" s="89"/>
    </row>
    <row r="21" spans="1:10" ht="12.75" customHeight="1" x14ac:dyDescent="0.3">
      <c r="A21" s="117" t="s">
        <v>191</v>
      </c>
      <c r="B21" s="8">
        <v>10539.171541</v>
      </c>
      <c r="C21" s="8">
        <v>349.82845900000001</v>
      </c>
      <c r="D21" s="8">
        <v>10889</v>
      </c>
      <c r="E21" s="8">
        <v>11389</v>
      </c>
      <c r="F21" s="8">
        <v>11014.915797</v>
      </c>
      <c r="G21" s="8">
        <v>125.91579699999966</v>
      </c>
      <c r="H21" s="118">
        <v>475.74425599999995</v>
      </c>
      <c r="I21" s="20"/>
      <c r="J21" s="89"/>
    </row>
    <row r="22" spans="1:10" ht="12.75" customHeight="1" x14ac:dyDescent="0.3">
      <c r="A22" s="117" t="s">
        <v>192</v>
      </c>
      <c r="B22" s="8">
        <v>9796.5699719999993</v>
      </c>
      <c r="C22" s="8">
        <v>703.43002799999999</v>
      </c>
      <c r="D22" s="8">
        <v>10500</v>
      </c>
      <c r="E22" s="8">
        <v>14000</v>
      </c>
      <c r="F22" s="8">
        <v>13065.588612</v>
      </c>
      <c r="G22" s="8">
        <v>2565.5886119999996</v>
      </c>
      <c r="H22" s="118">
        <v>3269.0186400000002</v>
      </c>
      <c r="I22" s="20"/>
      <c r="J22" s="89"/>
    </row>
    <row r="23" spans="1:10" ht="12.75" customHeight="1" x14ac:dyDescent="0.3">
      <c r="A23" s="117" t="s">
        <v>193</v>
      </c>
      <c r="B23" s="8">
        <v>10560.77234</v>
      </c>
      <c r="C23" s="8">
        <v>939.22766000000001</v>
      </c>
      <c r="D23" s="8">
        <v>11500</v>
      </c>
      <c r="E23" s="8">
        <v>12500</v>
      </c>
      <c r="F23" s="8">
        <v>11350.563217999999</v>
      </c>
      <c r="G23" s="8">
        <v>-149.43678200000068</v>
      </c>
      <c r="H23" s="118">
        <v>789.79087799999979</v>
      </c>
      <c r="I23" s="20"/>
      <c r="J23" s="89"/>
    </row>
    <row r="24" spans="1:10" ht="12.75" customHeight="1" x14ac:dyDescent="0.3">
      <c r="A24" s="117" t="s">
        <v>194</v>
      </c>
      <c r="B24" s="8">
        <v>5562.1059029999997</v>
      </c>
      <c r="C24" s="8">
        <v>437.89409699999999</v>
      </c>
      <c r="D24" s="8">
        <v>6000</v>
      </c>
      <c r="E24" s="8">
        <v>9000</v>
      </c>
      <c r="F24" s="8">
        <v>7968.3475959999996</v>
      </c>
      <c r="G24" s="8">
        <v>1968.3475959999996</v>
      </c>
      <c r="H24" s="118">
        <v>2406.2416929999999</v>
      </c>
      <c r="I24" s="20"/>
      <c r="J24" s="89"/>
    </row>
    <row r="25" spans="1:10" ht="15" customHeight="1" x14ac:dyDescent="0.3">
      <c r="A25" s="119" t="s">
        <v>187</v>
      </c>
      <c r="B25" s="8">
        <v>36458.619756</v>
      </c>
      <c r="C25" s="8">
        <v>2430.3802439999999</v>
      </c>
      <c r="D25" s="8">
        <v>38889</v>
      </c>
      <c r="E25" s="8">
        <v>47889</v>
      </c>
      <c r="F25" s="8">
        <v>44389.414509999995</v>
      </c>
      <c r="G25" s="8">
        <v>5500.4145099999987</v>
      </c>
      <c r="H25" s="118">
        <v>7930.794753999995</v>
      </c>
      <c r="I25" s="20"/>
      <c r="J25" s="89"/>
    </row>
    <row r="26" spans="1:10" ht="15" customHeight="1" x14ac:dyDescent="0.3">
      <c r="A26" s="120"/>
      <c r="B26" s="121"/>
      <c r="C26" s="122"/>
      <c r="D26" s="122"/>
      <c r="E26" s="122"/>
      <c r="F26" s="122"/>
      <c r="G26" s="122"/>
      <c r="H26" s="6"/>
      <c r="I26" s="6"/>
      <c r="J26" s="89"/>
    </row>
    <row r="27" spans="1:10" ht="12.75" customHeight="1" x14ac:dyDescent="0.3">
      <c r="A27" s="90">
        <v>42369</v>
      </c>
      <c r="B27" s="91" t="s">
        <v>214</v>
      </c>
      <c r="C27" s="93"/>
      <c r="D27" s="92"/>
      <c r="E27" s="92"/>
      <c r="F27" s="92"/>
      <c r="G27" s="93"/>
      <c r="H27" s="123"/>
      <c r="I27" s="123"/>
      <c r="J27" s="89"/>
    </row>
    <row r="28" spans="1:10" ht="20.25" customHeight="1" x14ac:dyDescent="0.3">
      <c r="A28" s="96"/>
      <c r="B28" s="97" t="s">
        <v>215</v>
      </c>
      <c r="C28" s="97" t="s">
        <v>216</v>
      </c>
      <c r="D28" s="97" t="s">
        <v>217</v>
      </c>
      <c r="E28" s="97" t="s">
        <v>218</v>
      </c>
      <c r="F28" s="97" t="s">
        <v>219</v>
      </c>
      <c r="G28" s="97" t="s">
        <v>195</v>
      </c>
      <c r="H28" s="93"/>
      <c r="I28" s="93"/>
      <c r="J28" s="89"/>
    </row>
    <row r="29" spans="1:10" ht="12.75" customHeight="1" x14ac:dyDescent="0.3">
      <c r="A29" s="99" t="s">
        <v>196</v>
      </c>
      <c r="B29" s="100">
        <v>0</v>
      </c>
      <c r="C29" s="100">
        <v>65645</v>
      </c>
      <c r="D29" s="100">
        <v>0</v>
      </c>
      <c r="E29" s="100">
        <v>88241.994999999995</v>
      </c>
      <c r="F29" s="100">
        <v>144345.93800000002</v>
      </c>
      <c r="G29" s="101">
        <v>298232.93300000002</v>
      </c>
      <c r="H29" s="124"/>
      <c r="I29" s="124"/>
      <c r="J29" s="89"/>
    </row>
    <row r="30" spans="1:10" ht="12.75" customHeight="1" x14ac:dyDescent="0.3">
      <c r="A30" s="99" t="s">
        <v>197</v>
      </c>
      <c r="B30" s="100">
        <v>0</v>
      </c>
      <c r="C30" s="100">
        <v>62441.038381999999</v>
      </c>
      <c r="D30" s="100">
        <v>0</v>
      </c>
      <c r="E30" s="100">
        <v>78638.893112999998</v>
      </c>
      <c r="F30" s="100">
        <v>124769.93863527235</v>
      </c>
      <c r="G30" s="101">
        <v>265849.87013027235</v>
      </c>
      <c r="H30" s="89"/>
      <c r="I30" s="89"/>
      <c r="J30" s="89"/>
    </row>
    <row r="31" spans="1:10" ht="12.75" customHeight="1" x14ac:dyDescent="0.3">
      <c r="A31" s="99" t="s">
        <v>198</v>
      </c>
      <c r="B31" s="100">
        <v>0</v>
      </c>
      <c r="C31" s="100">
        <v>9022.25</v>
      </c>
      <c r="D31" s="100">
        <v>0</v>
      </c>
      <c r="E31" s="100">
        <v>23299.912225</v>
      </c>
      <c r="F31" s="100">
        <v>188626.22725</v>
      </c>
      <c r="G31" s="101">
        <v>220948.389475</v>
      </c>
      <c r="H31" s="89"/>
      <c r="I31" s="89"/>
      <c r="J31" s="89"/>
    </row>
    <row r="32" spans="1:10" ht="12.75" customHeight="1" x14ac:dyDescent="0.3">
      <c r="A32" s="99" t="s">
        <v>199</v>
      </c>
      <c r="B32" s="125">
        <v>0</v>
      </c>
      <c r="C32" s="105">
        <v>0.12173120031990252</v>
      </c>
      <c r="D32" s="125">
        <v>0</v>
      </c>
      <c r="E32" s="105">
        <v>0.14105154939062745</v>
      </c>
      <c r="F32" s="105">
        <v>0.15014248724264065</v>
      </c>
      <c r="G32" s="105">
        <v>0.14119893632190511</v>
      </c>
      <c r="H32" s="126"/>
      <c r="I32" s="126"/>
      <c r="J32" s="89"/>
    </row>
    <row r="33" spans="1:10" ht="12.75" customHeight="1" x14ac:dyDescent="0.3">
      <c r="A33" s="99" t="s">
        <v>200</v>
      </c>
      <c r="B33" s="125">
        <v>0</v>
      </c>
      <c r="C33" s="107">
        <v>0.22011318247002587</v>
      </c>
      <c r="D33" s="125">
        <v>0</v>
      </c>
      <c r="E33" s="107">
        <v>0.29588279910052723</v>
      </c>
      <c r="F33" s="107">
        <v>0.48400401842944696</v>
      </c>
      <c r="G33" s="107">
        <v>1</v>
      </c>
      <c r="H33" s="112"/>
      <c r="I33" s="112"/>
      <c r="J33" s="89"/>
    </row>
    <row r="34" spans="1:10" ht="12.75" customHeight="1" x14ac:dyDescent="0.3">
      <c r="A34" s="110"/>
      <c r="B34" s="111"/>
      <c r="C34" s="127"/>
      <c r="D34" s="111"/>
      <c r="E34" s="111"/>
      <c r="F34" s="111"/>
      <c r="G34" s="112"/>
      <c r="H34" s="102"/>
      <c r="I34" s="102"/>
      <c r="J34" s="89"/>
    </row>
    <row r="35" spans="1:10" ht="12.75" customHeight="1" x14ac:dyDescent="0.3">
      <c r="A35" s="90">
        <v>42369</v>
      </c>
      <c r="B35" s="91" t="s">
        <v>220</v>
      </c>
      <c r="C35" s="93"/>
      <c r="D35" s="92"/>
      <c r="E35" s="92"/>
      <c r="F35" s="92"/>
      <c r="G35" s="93"/>
      <c r="H35" s="102"/>
      <c r="I35" s="102"/>
      <c r="J35" s="89"/>
    </row>
    <row r="36" spans="1:10" ht="12.75" customHeight="1" x14ac:dyDescent="0.3">
      <c r="A36" s="96"/>
      <c r="B36" s="97" t="s">
        <v>221</v>
      </c>
      <c r="C36" s="97" t="s">
        <v>215</v>
      </c>
      <c r="D36" s="97" t="s">
        <v>222</v>
      </c>
      <c r="E36" s="97" t="s">
        <v>223</v>
      </c>
      <c r="F36" s="97" t="s">
        <v>224</v>
      </c>
      <c r="G36" s="97" t="s">
        <v>225</v>
      </c>
      <c r="H36" s="97" t="s">
        <v>195</v>
      </c>
      <c r="I36" s="128"/>
      <c r="J36" s="89"/>
    </row>
    <row r="37" spans="1:10" ht="12.75" customHeight="1" x14ac:dyDescent="0.3">
      <c r="A37" s="99" t="s">
        <v>196</v>
      </c>
      <c r="B37" s="83">
        <v>32633.629999999997</v>
      </c>
      <c r="C37" s="83">
        <v>41391.862999999998</v>
      </c>
      <c r="D37" s="83">
        <v>66244.865999999995</v>
      </c>
      <c r="E37" s="82">
        <v>15690</v>
      </c>
      <c r="F37" s="83">
        <v>25204.186999999998</v>
      </c>
      <c r="G37" s="83">
        <v>117068.387</v>
      </c>
      <c r="H37" s="83">
        <v>298232.93300000002</v>
      </c>
      <c r="I37" s="129"/>
      <c r="J37" s="89"/>
    </row>
    <row r="38" spans="1:10" ht="12.75" customHeight="1" x14ac:dyDescent="0.3">
      <c r="A38" s="99" t="s">
        <v>197</v>
      </c>
      <c r="B38" s="83">
        <v>30931.338497745834</v>
      </c>
      <c r="C38" s="83">
        <v>38898.106733080036</v>
      </c>
      <c r="D38" s="83">
        <v>59961.497275000002</v>
      </c>
      <c r="E38" s="83">
        <v>14423.434536999999</v>
      </c>
      <c r="F38" s="83">
        <v>21855.4092510177</v>
      </c>
      <c r="G38" s="83">
        <v>99780.083836428777</v>
      </c>
      <c r="H38" s="83">
        <v>265849.87013027235</v>
      </c>
      <c r="I38" s="129"/>
      <c r="J38" s="89"/>
    </row>
    <row r="39" spans="1:10" ht="12.75" customHeight="1" x14ac:dyDescent="0.3">
      <c r="A39" s="99" t="s">
        <v>198</v>
      </c>
      <c r="B39" s="83">
        <v>30133.497495</v>
      </c>
      <c r="C39" s="83">
        <v>26493.203520000003</v>
      </c>
      <c r="D39" s="83">
        <v>21168.672760000001</v>
      </c>
      <c r="E39" s="83">
        <v>17226.778300000002</v>
      </c>
      <c r="F39" s="83">
        <v>15402.6783</v>
      </c>
      <c r="G39" s="83">
        <v>110523.5591</v>
      </c>
      <c r="H39" s="83">
        <v>220948.389475</v>
      </c>
      <c r="I39" s="129"/>
      <c r="J39" s="89"/>
    </row>
    <row r="40" spans="1:10" ht="12.75" customHeight="1" x14ac:dyDescent="0.3">
      <c r="A40" s="99" t="s">
        <v>199</v>
      </c>
      <c r="B40" s="104">
        <v>0.12866789475917945</v>
      </c>
      <c r="C40" s="104">
        <v>0.13006529698723635</v>
      </c>
      <c r="D40" s="104">
        <v>0.13842530766103447</v>
      </c>
      <c r="E40" s="130">
        <v>0.11076645697896749</v>
      </c>
      <c r="F40" s="104">
        <v>0.14691629562992856</v>
      </c>
      <c r="G40" s="104">
        <v>0.15304584350294326</v>
      </c>
      <c r="H40" s="131">
        <v>0.14119893632190511</v>
      </c>
      <c r="I40" s="132"/>
      <c r="J40" s="89"/>
    </row>
    <row r="41" spans="1:10" ht="12.75" customHeight="1" x14ac:dyDescent="0.3">
      <c r="A41" s="99" t="s">
        <v>200</v>
      </c>
      <c r="B41" s="133">
        <v>0.10942329430800989</v>
      </c>
      <c r="C41" s="133">
        <v>0.13879038301916843</v>
      </c>
      <c r="D41" s="133">
        <v>0.22212458340407359</v>
      </c>
      <c r="E41" s="133">
        <v>5.2609883966101084E-2</v>
      </c>
      <c r="F41" s="133">
        <v>8.4511749746967069E-2</v>
      </c>
      <c r="G41" s="133">
        <v>0.39254010555567986</v>
      </c>
      <c r="H41" s="133">
        <v>0.99999999999999989</v>
      </c>
      <c r="I41" s="111"/>
      <c r="J41" s="89"/>
    </row>
    <row r="42" spans="1:10" ht="12.75" customHeight="1" x14ac:dyDescent="0.3">
      <c r="A42" s="110"/>
      <c r="B42" s="134"/>
      <c r="C42" s="135"/>
      <c r="D42" s="136"/>
      <c r="E42" s="136"/>
      <c r="F42" s="136"/>
      <c r="G42" s="111"/>
      <c r="H42" s="102"/>
      <c r="I42" s="102"/>
      <c r="J42" s="89"/>
    </row>
    <row r="43" spans="1:10" ht="12.75" customHeight="1" x14ac:dyDescent="0.3">
      <c r="A43" s="90">
        <v>42369</v>
      </c>
      <c r="B43" s="91" t="s">
        <v>226</v>
      </c>
      <c r="C43" s="93"/>
      <c r="D43" s="137"/>
      <c r="E43" s="91"/>
      <c r="F43" s="93"/>
      <c r="G43" s="137"/>
      <c r="H43" s="138"/>
      <c r="I43" s="138"/>
      <c r="J43" s="89"/>
    </row>
    <row r="44" spans="1:10" ht="12.75" customHeight="1" x14ac:dyDescent="0.3">
      <c r="A44" s="116"/>
      <c r="B44" s="139" t="s">
        <v>227</v>
      </c>
      <c r="C44" s="99" t="s">
        <v>198</v>
      </c>
      <c r="D44" s="139" t="s">
        <v>195</v>
      </c>
      <c r="E44" s="119" t="s">
        <v>210</v>
      </c>
      <c r="F44" s="140" t="s">
        <v>211</v>
      </c>
      <c r="G44" s="140" t="s">
        <v>212</v>
      </c>
      <c r="H44" s="141" t="s">
        <v>213</v>
      </c>
      <c r="I44" s="21"/>
      <c r="J44" s="89"/>
    </row>
    <row r="45" spans="1:10" ht="12.75" customHeight="1" x14ac:dyDescent="0.3">
      <c r="A45" s="117" t="s">
        <v>215</v>
      </c>
      <c r="B45" s="8">
        <v>0</v>
      </c>
      <c r="C45" s="8">
        <v>0</v>
      </c>
      <c r="D45" s="8">
        <v>0</v>
      </c>
      <c r="E45" s="8">
        <v>0</v>
      </c>
      <c r="F45" s="8"/>
      <c r="G45" s="8">
        <v>0</v>
      </c>
      <c r="H45" s="118">
        <v>0</v>
      </c>
      <c r="I45" s="20"/>
      <c r="J45" s="89"/>
    </row>
    <row r="46" spans="1:10" ht="12.75" customHeight="1" x14ac:dyDescent="0.3">
      <c r="A46" s="117" t="s">
        <v>222</v>
      </c>
      <c r="B46" s="8">
        <v>25200</v>
      </c>
      <c r="C46" s="8">
        <v>5909.0196930000002</v>
      </c>
      <c r="D46" s="8">
        <v>31109.019693000002</v>
      </c>
      <c r="E46" s="8">
        <v>31000</v>
      </c>
      <c r="F46" s="8">
        <v>28153.167158</v>
      </c>
      <c r="G46" s="8">
        <v>-2955.8525350000018</v>
      </c>
      <c r="H46" s="118">
        <v>2953.1671580000002</v>
      </c>
      <c r="I46" s="20"/>
      <c r="J46" s="89"/>
    </row>
    <row r="47" spans="1:10" ht="12.75" customHeight="1" x14ac:dyDescent="0.3">
      <c r="A47" s="117" t="s">
        <v>223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18">
        <v>0</v>
      </c>
      <c r="I47" s="20"/>
      <c r="J47" s="89"/>
    </row>
    <row r="48" spans="1:10" ht="12.75" customHeight="1" x14ac:dyDescent="0.3">
      <c r="A48" s="117" t="s">
        <v>224</v>
      </c>
      <c r="B48" s="8">
        <v>29687.505000000001</v>
      </c>
      <c r="C48" s="8">
        <v>10235.552577</v>
      </c>
      <c r="D48" s="8">
        <v>39923.057577</v>
      </c>
      <c r="E48" s="8">
        <v>26930</v>
      </c>
      <c r="F48" s="8">
        <v>23011.009657999999</v>
      </c>
      <c r="G48" s="8">
        <v>-16912.047919000001</v>
      </c>
      <c r="H48" s="118">
        <v>-6676.495342000002</v>
      </c>
      <c r="I48" s="20"/>
      <c r="J48" s="89"/>
    </row>
    <row r="49" spans="1:10" ht="12.75" customHeight="1" x14ac:dyDescent="0.3">
      <c r="A49" s="142" t="s">
        <v>219</v>
      </c>
      <c r="B49" s="8">
        <v>19237.847000000002</v>
      </c>
      <c r="C49" s="8">
        <v>13427.212900999999</v>
      </c>
      <c r="D49" s="8">
        <v>32665.059901000001</v>
      </c>
      <c r="E49" s="8">
        <v>38113</v>
      </c>
      <c r="F49" s="8">
        <v>30634.305784</v>
      </c>
      <c r="G49" s="8">
        <v>-2030.7541170000004</v>
      </c>
      <c r="H49" s="118">
        <v>11396.458783999999</v>
      </c>
      <c r="I49" s="20"/>
      <c r="J49" s="89"/>
    </row>
    <row r="50" spans="1:10" ht="12.75" customHeight="1" x14ac:dyDescent="0.3">
      <c r="A50" s="119" t="s">
        <v>187</v>
      </c>
      <c r="B50" s="8">
        <v>74125.352000000014</v>
      </c>
      <c r="C50" s="8">
        <v>29571.785171</v>
      </c>
      <c r="D50" s="8">
        <v>103697.13717100001</v>
      </c>
      <c r="E50" s="8">
        <v>96043</v>
      </c>
      <c r="F50" s="8">
        <v>81798.482600000003</v>
      </c>
      <c r="G50" s="8">
        <v>-21898.654571000003</v>
      </c>
      <c r="H50" s="118">
        <v>7673.1305999999895</v>
      </c>
      <c r="I50" s="20"/>
      <c r="J50" s="89"/>
    </row>
    <row r="51" spans="1:10" ht="12.75" customHeight="1" x14ac:dyDescent="0.3">
      <c r="A51" s="90">
        <v>42369</v>
      </c>
      <c r="B51" s="91" t="s">
        <v>228</v>
      </c>
      <c r="C51" s="93"/>
      <c r="D51" s="92"/>
      <c r="E51" s="92"/>
      <c r="F51" s="92"/>
      <c r="G51" s="93"/>
      <c r="H51" s="102"/>
      <c r="I51" s="102"/>
      <c r="J51" s="89"/>
    </row>
    <row r="52" spans="1:10" ht="12.75" customHeight="1" x14ac:dyDescent="0.3">
      <c r="A52" s="96"/>
      <c r="B52" s="97" t="s">
        <v>221</v>
      </c>
      <c r="C52" s="97" t="s">
        <v>215</v>
      </c>
      <c r="D52" s="97" t="s">
        <v>222</v>
      </c>
      <c r="E52" s="97" t="s">
        <v>195</v>
      </c>
      <c r="F52" s="89"/>
      <c r="G52" s="93"/>
      <c r="H52" s="89"/>
      <c r="I52" s="89"/>
      <c r="J52" s="89"/>
    </row>
    <row r="53" spans="1:10" ht="12.75" customHeight="1" x14ac:dyDescent="0.3">
      <c r="A53" s="99" t="s">
        <v>196</v>
      </c>
      <c r="B53" s="143">
        <v>386.47899999999998</v>
      </c>
      <c r="C53" s="143">
        <v>153.11500000000001</v>
      </c>
      <c r="D53" s="143">
        <v>493.25400000000002</v>
      </c>
      <c r="E53" s="143">
        <v>1032.848</v>
      </c>
      <c r="F53" s="124"/>
      <c r="G53" s="102"/>
      <c r="H53" s="124"/>
      <c r="I53" s="124"/>
      <c r="J53" s="89"/>
    </row>
    <row r="54" spans="1:10" ht="12.75" customHeight="1" x14ac:dyDescent="0.3">
      <c r="A54" s="99" t="s">
        <v>197</v>
      </c>
      <c r="B54" s="143">
        <v>387.23399429999995</v>
      </c>
      <c r="C54" s="143">
        <v>153.75920149999999</v>
      </c>
      <c r="D54" s="143">
        <v>494.53623669999996</v>
      </c>
      <c r="E54" s="143">
        <v>1035.5294325</v>
      </c>
      <c r="F54" s="89"/>
      <c r="G54" s="93"/>
      <c r="H54" s="89"/>
      <c r="I54" s="89"/>
      <c r="J54" s="89"/>
    </row>
    <row r="55" spans="1:10" ht="12.75" customHeight="1" x14ac:dyDescent="0.3">
      <c r="A55" s="99" t="s">
        <v>198</v>
      </c>
      <c r="B55" s="143">
        <v>28.020495</v>
      </c>
      <c r="C55" s="143">
        <v>29.36864125</v>
      </c>
      <c r="D55" s="143">
        <v>112.047095</v>
      </c>
      <c r="E55" s="143">
        <v>169.43623124999999</v>
      </c>
      <c r="F55" s="89"/>
      <c r="G55" s="94"/>
      <c r="H55" s="89"/>
      <c r="I55" s="89"/>
      <c r="J55" s="89"/>
    </row>
    <row r="56" spans="1:10" ht="12.75" customHeight="1" x14ac:dyDescent="0.3">
      <c r="A56" s="99" t="s">
        <v>199</v>
      </c>
      <c r="B56" s="104">
        <v>0.13089787543437031</v>
      </c>
      <c r="C56" s="104">
        <v>0.13284746758972013</v>
      </c>
      <c r="D56" s="104">
        <v>0.12957957766181319</v>
      </c>
      <c r="E56" s="131">
        <v>0.13055731821139219</v>
      </c>
      <c r="F56" s="89"/>
      <c r="G56" s="93"/>
      <c r="H56" s="89"/>
      <c r="I56" s="89"/>
      <c r="J56" s="144"/>
    </row>
    <row r="57" spans="1:10" ht="12.75" customHeight="1" x14ac:dyDescent="0.3">
      <c r="A57" s="99" t="s">
        <v>200</v>
      </c>
      <c r="B57" s="145">
        <v>0.37418768298917171</v>
      </c>
      <c r="C57" s="145">
        <v>0.1482454339844779</v>
      </c>
      <c r="D57" s="145">
        <v>0.47756688302635047</v>
      </c>
      <c r="E57" s="133">
        <v>1</v>
      </c>
      <c r="F57" s="93"/>
      <c r="G57" s="93"/>
      <c r="H57" s="146"/>
      <c r="I57" s="89"/>
      <c r="J57" s="124"/>
    </row>
    <row r="58" spans="1:10" ht="12.75" customHeight="1" x14ac:dyDescent="0.3">
      <c r="A58" s="110"/>
      <c r="B58" s="136"/>
      <c r="C58" s="136"/>
      <c r="D58" s="136"/>
      <c r="E58" s="111"/>
      <c r="F58" s="89"/>
      <c r="G58" s="93"/>
      <c r="H58" s="89"/>
      <c r="I58" s="89"/>
      <c r="J58" s="124"/>
    </row>
    <row r="59" spans="1:10" ht="12.75" customHeight="1" x14ac:dyDescent="0.3">
      <c r="A59" s="90">
        <v>42369</v>
      </c>
      <c r="B59" s="91" t="s">
        <v>229</v>
      </c>
      <c r="C59" s="136"/>
      <c r="D59" s="136"/>
      <c r="E59" s="111"/>
      <c r="F59" s="89"/>
      <c r="G59" s="93"/>
      <c r="H59" s="89"/>
      <c r="I59" s="89"/>
      <c r="J59" s="124"/>
    </row>
    <row r="60" spans="1:10" ht="24.75" customHeight="1" x14ac:dyDescent="0.3">
      <c r="A60" s="96"/>
      <c r="B60" s="97" t="s">
        <v>221</v>
      </c>
      <c r="C60" s="97" t="s">
        <v>215</v>
      </c>
      <c r="D60" s="97" t="s">
        <v>222</v>
      </c>
      <c r="E60" s="97" t="s">
        <v>195</v>
      </c>
      <c r="F60" s="89"/>
      <c r="G60" s="93"/>
      <c r="H60" s="89"/>
      <c r="I60" s="21"/>
      <c r="J60" s="89"/>
    </row>
    <row r="61" spans="1:10" ht="12.75" customHeight="1" x14ac:dyDescent="0.3">
      <c r="A61" s="99" t="s">
        <v>196</v>
      </c>
      <c r="B61" s="83">
        <v>582.92399999999998</v>
      </c>
      <c r="C61" s="83">
        <v>297.38200000000001</v>
      </c>
      <c r="D61" s="83">
        <v>152.542</v>
      </c>
      <c r="E61" s="83">
        <v>1032.848</v>
      </c>
      <c r="F61" s="124"/>
      <c r="G61" s="102"/>
      <c r="H61" s="124"/>
      <c r="I61" s="20"/>
      <c r="J61" s="89"/>
    </row>
    <row r="62" spans="1:10" ht="15.75" customHeight="1" x14ac:dyDescent="0.3">
      <c r="A62" s="99" t="s">
        <v>197</v>
      </c>
      <c r="B62" s="83">
        <v>584.20036800000003</v>
      </c>
      <c r="C62" s="83">
        <v>298.2555989</v>
      </c>
      <c r="D62" s="83">
        <v>153.07346560000013</v>
      </c>
      <c r="E62" s="83">
        <v>1035.5294325000002</v>
      </c>
      <c r="F62" s="89"/>
      <c r="G62" s="93"/>
      <c r="H62" s="89"/>
      <c r="I62" s="20"/>
      <c r="J62" s="89"/>
    </row>
    <row r="63" spans="1:10" ht="17.25" customHeight="1" x14ac:dyDescent="0.3">
      <c r="A63" s="99" t="s">
        <v>198</v>
      </c>
      <c r="B63" s="83">
        <v>44.238932499999997</v>
      </c>
      <c r="C63" s="83">
        <v>64.658948749999993</v>
      </c>
      <c r="D63" s="83">
        <v>60.538350000000001</v>
      </c>
      <c r="E63" s="83">
        <v>169.43623124999999</v>
      </c>
      <c r="F63" s="89"/>
      <c r="G63" s="102"/>
      <c r="H63" s="89"/>
      <c r="I63" s="20"/>
      <c r="J63" s="89"/>
    </row>
    <row r="64" spans="1:10" ht="17.25" customHeight="1" x14ac:dyDescent="0.3">
      <c r="A64" s="99" t="s">
        <v>199</v>
      </c>
      <c r="B64" s="104">
        <v>0.12843519052226363</v>
      </c>
      <c r="C64" s="104">
        <v>0.12731126968007478</v>
      </c>
      <c r="D64" s="104">
        <v>0.14499501776559898</v>
      </c>
      <c r="E64" s="131">
        <v>0.13055731821139219</v>
      </c>
      <c r="F64" s="89"/>
      <c r="G64" s="93"/>
      <c r="H64" s="89"/>
      <c r="I64" s="20"/>
      <c r="J64" s="89"/>
    </row>
    <row r="65" spans="1:10" ht="18" customHeight="1" x14ac:dyDescent="0.3">
      <c r="A65" s="99" t="s">
        <v>200</v>
      </c>
      <c r="B65" s="145">
        <v>0.56438507892739298</v>
      </c>
      <c r="C65" s="145">
        <v>0.28792426378324787</v>
      </c>
      <c r="D65" s="145">
        <v>0.14769065728935915</v>
      </c>
      <c r="E65" s="133">
        <v>1</v>
      </c>
      <c r="F65" s="93"/>
      <c r="G65" s="93"/>
      <c r="H65" s="89"/>
      <c r="I65" s="20"/>
      <c r="J65" s="89"/>
    </row>
    <row r="66" spans="1:10" ht="17.25" customHeight="1" x14ac:dyDescent="0.3">
      <c r="A66" s="90">
        <v>42369</v>
      </c>
      <c r="B66" s="117" t="s">
        <v>230</v>
      </c>
      <c r="C66" s="117"/>
      <c r="D66" s="117"/>
      <c r="E66" s="147"/>
      <c r="F66" s="89"/>
      <c r="G66" s="93"/>
      <c r="H66" s="89"/>
      <c r="I66" s="89"/>
      <c r="J66" s="89"/>
    </row>
    <row r="67" spans="1:10" ht="12.75" customHeight="1" x14ac:dyDescent="0.3">
      <c r="A67" s="116"/>
      <c r="B67" s="97" t="s">
        <v>227</v>
      </c>
      <c r="C67" s="97" t="s">
        <v>198</v>
      </c>
      <c r="D67" s="97" t="s">
        <v>195</v>
      </c>
      <c r="E67" s="97" t="s">
        <v>210</v>
      </c>
      <c r="F67" s="97" t="s">
        <v>211</v>
      </c>
      <c r="G67" s="97" t="s">
        <v>212</v>
      </c>
      <c r="H67" s="97" t="s">
        <v>213</v>
      </c>
      <c r="I67" s="21"/>
      <c r="J67" s="89"/>
    </row>
    <row r="68" spans="1:10" ht="12.75" customHeight="1" x14ac:dyDescent="0.3">
      <c r="A68" s="117" t="s">
        <v>221</v>
      </c>
      <c r="B68" s="100">
        <v>505.70299999999997</v>
      </c>
      <c r="C68" s="148">
        <v>33.526751249999997</v>
      </c>
      <c r="D68" s="100">
        <v>539.22975124999994</v>
      </c>
      <c r="E68" s="149">
        <v>651.18100000000004</v>
      </c>
      <c r="F68" s="149">
        <v>653.2356668000001</v>
      </c>
      <c r="G68" s="8">
        <v>114.00591555000017</v>
      </c>
      <c r="H68" s="118">
        <v>147.53266680000013</v>
      </c>
      <c r="I68" s="20"/>
      <c r="J68" s="89"/>
    </row>
    <row r="69" spans="1:10" ht="12.75" customHeight="1" x14ac:dyDescent="0.3">
      <c r="A69" s="117" t="s">
        <v>215</v>
      </c>
      <c r="B69" s="100">
        <v>253.364</v>
      </c>
      <c r="C69" s="148">
        <v>26.077266250000001</v>
      </c>
      <c r="D69" s="100">
        <v>279.44126625000001</v>
      </c>
      <c r="E69" s="149">
        <v>111.69499999999999</v>
      </c>
      <c r="F69" s="149">
        <v>112.2448267</v>
      </c>
      <c r="G69" s="8">
        <v>-167.19643955000001</v>
      </c>
      <c r="H69" s="118">
        <v>-141.1191733</v>
      </c>
      <c r="I69" s="20"/>
      <c r="J69" s="89"/>
    </row>
    <row r="70" spans="1:10" ht="12.75" customHeight="1" x14ac:dyDescent="0.3">
      <c r="A70" s="117" t="s">
        <v>222</v>
      </c>
      <c r="B70" s="100">
        <v>199.77500000000001</v>
      </c>
      <c r="C70" s="148">
        <v>67.575011250000003</v>
      </c>
      <c r="D70" s="100">
        <v>267.35001125000002</v>
      </c>
      <c r="E70" s="149">
        <v>154.542</v>
      </c>
      <c r="F70" s="149">
        <v>155.0861323</v>
      </c>
      <c r="G70" s="8">
        <v>-112.26387895000002</v>
      </c>
      <c r="H70" s="118">
        <v>-44.688867700000003</v>
      </c>
      <c r="I70" s="20"/>
      <c r="J70" s="89"/>
    </row>
    <row r="71" spans="1:10" ht="12.75" customHeight="1" x14ac:dyDescent="0.3">
      <c r="A71" s="119" t="s">
        <v>187</v>
      </c>
      <c r="B71" s="8">
        <v>958.84199999999998</v>
      </c>
      <c r="C71" s="8">
        <v>127.17902875</v>
      </c>
      <c r="D71" s="8">
        <v>1086.0210287499999</v>
      </c>
      <c r="E71" s="83">
        <v>917.41800000000001</v>
      </c>
      <c r="F71" s="83">
        <v>920.56662580000011</v>
      </c>
      <c r="G71" s="8">
        <v>-165.45440294999986</v>
      </c>
      <c r="H71" s="118">
        <v>-38.275374199999874</v>
      </c>
      <c r="I71" s="20"/>
      <c r="J71" s="89"/>
    </row>
    <row r="72" spans="1:10" ht="15" customHeight="1" thickBot="1" x14ac:dyDescent="0.35">
      <c r="A72" s="150" t="s">
        <v>231</v>
      </c>
      <c r="B72" s="151"/>
      <c r="C72" s="152"/>
      <c r="D72" s="152"/>
      <c r="E72" s="153">
        <v>140.65116279069767</v>
      </c>
      <c r="F72" s="9"/>
      <c r="G72" s="10"/>
      <c r="H72" s="11"/>
      <c r="I72" s="11"/>
      <c r="J72" s="89"/>
    </row>
    <row r="73" spans="1:10" ht="15" customHeight="1" thickBot="1" x14ac:dyDescent="0.35">
      <c r="A73" s="150" t="s">
        <v>232</v>
      </c>
      <c r="B73" s="151"/>
      <c r="C73" s="152"/>
      <c r="D73" s="152"/>
      <c r="E73" s="153">
        <v>742.12189561567561</v>
      </c>
      <c r="F73" s="9"/>
      <c r="G73" s="89"/>
      <c r="H73" s="23" t="s">
        <v>233</v>
      </c>
      <c r="I73" s="23"/>
      <c r="J73" s="89"/>
    </row>
    <row r="74" spans="1:10" ht="15" customHeight="1" thickBot="1" x14ac:dyDescent="0.35">
      <c r="A74" s="150" t="s">
        <v>234</v>
      </c>
      <c r="B74" s="151"/>
      <c r="C74" s="152"/>
      <c r="D74" s="152"/>
      <c r="E74" s="153">
        <v>3773.3773010502036</v>
      </c>
      <c r="F74" s="9"/>
      <c r="G74" s="12" t="s">
        <v>235</v>
      </c>
      <c r="H74" s="154">
        <v>15565.649979799984</v>
      </c>
      <c r="I74" s="155"/>
      <c r="J74" s="89"/>
    </row>
    <row r="75" spans="1:10" ht="15" customHeight="1" thickBot="1" x14ac:dyDescent="0.35">
      <c r="A75" s="150" t="s">
        <v>236</v>
      </c>
      <c r="B75" s="151"/>
      <c r="C75" s="152"/>
      <c r="D75" s="152"/>
      <c r="E75" s="153">
        <v>413.32816058122785</v>
      </c>
      <c r="F75" s="9"/>
      <c r="G75" s="13" t="s">
        <v>237</v>
      </c>
      <c r="H75" s="156">
        <v>0.14606910520245667</v>
      </c>
      <c r="I75" s="22"/>
      <c r="J75" s="89"/>
    </row>
    <row r="76" spans="1:10" ht="15" customHeight="1" thickBot="1" x14ac:dyDescent="0.35">
      <c r="A76" s="150" t="s">
        <v>238</v>
      </c>
      <c r="B76" s="151"/>
      <c r="C76" s="151"/>
      <c r="D76" s="151"/>
      <c r="E76" s="157">
        <v>2064.8259221640601</v>
      </c>
      <c r="F76" s="14"/>
      <c r="G76" s="15" t="s">
        <v>239</v>
      </c>
      <c r="H76" s="156">
        <v>0.1399166243383112</v>
      </c>
      <c r="I76" s="158"/>
      <c r="J76" s="89"/>
    </row>
    <row r="77" spans="1:10" ht="15" customHeight="1" x14ac:dyDescent="0.3">
      <c r="A77" s="150"/>
      <c r="B77" s="159" t="s">
        <v>240</v>
      </c>
      <c r="C77" s="160">
        <v>42363</v>
      </c>
      <c r="D77" s="150" t="s">
        <v>241</v>
      </c>
      <c r="E77" s="89"/>
      <c r="F77" s="16"/>
      <c r="G77" s="13" t="s">
        <v>242</v>
      </c>
      <c r="H77" s="161">
        <v>32129.34444375</v>
      </c>
      <c r="I77" s="155"/>
      <c r="J77" s="89"/>
    </row>
    <row r="78" spans="1:10" ht="15" customHeight="1" x14ac:dyDescent="0.3">
      <c r="A78" s="89"/>
      <c r="B78" s="162"/>
      <c r="C78" s="163" t="s">
        <v>243</v>
      </c>
      <c r="D78" s="163" t="s">
        <v>244</v>
      </c>
      <c r="E78" s="164"/>
      <c r="F78" s="16"/>
      <c r="G78" s="17" t="s">
        <v>245</v>
      </c>
      <c r="H78" s="165">
        <v>30447.505000000001</v>
      </c>
      <c r="I78" s="166"/>
      <c r="J78" s="89"/>
    </row>
    <row r="79" spans="1:10" ht="15" customHeight="1" thickBot="1" x14ac:dyDescent="0.35">
      <c r="A79" s="115" t="s">
        <v>246</v>
      </c>
      <c r="B79" s="115"/>
      <c r="C79" s="167">
        <v>137635.209</v>
      </c>
      <c r="D79" s="19">
        <v>0.42975683381411994</v>
      </c>
      <c r="E79" s="164"/>
      <c r="F79" s="16"/>
      <c r="G79" s="18" t="s">
        <v>247</v>
      </c>
      <c r="H79" s="168">
        <v>320765.78100000002</v>
      </c>
      <c r="I79" s="81"/>
      <c r="J79" s="89"/>
    </row>
    <row r="80" spans="1:10" ht="15" customHeight="1" thickBot="1" x14ac:dyDescent="0.35">
      <c r="A80" s="169" t="s">
        <v>248</v>
      </c>
      <c r="B80" s="169"/>
      <c r="C80" s="167">
        <v>81290.350999999995</v>
      </c>
      <c r="D80" s="19">
        <v>0.25382374262532253</v>
      </c>
      <c r="E80" s="164"/>
      <c r="F80" s="16"/>
      <c r="G80" s="89"/>
      <c r="H80" s="89"/>
      <c r="I80" s="89"/>
      <c r="J80" s="89"/>
    </row>
    <row r="81" spans="1:10" ht="15" customHeight="1" x14ac:dyDescent="0.3">
      <c r="A81" s="89" t="s">
        <v>249</v>
      </c>
      <c r="B81" s="89"/>
      <c r="C81" s="167">
        <v>49994.482000000004</v>
      </c>
      <c r="D81" s="19">
        <v>0.1561044622854971</v>
      </c>
      <c r="E81" s="164"/>
      <c r="F81" s="89"/>
      <c r="G81" s="170" t="s">
        <v>250</v>
      </c>
      <c r="H81" s="171"/>
      <c r="I81" s="89"/>
      <c r="J81" s="89"/>
    </row>
    <row r="82" spans="1:10" ht="15" customHeight="1" x14ac:dyDescent="0.3">
      <c r="A82" s="115" t="s">
        <v>251</v>
      </c>
      <c r="B82" s="115"/>
      <c r="C82" s="167">
        <v>268920.04200000002</v>
      </c>
      <c r="D82" s="19">
        <v>0.8396850387249396</v>
      </c>
      <c r="E82" s="89"/>
      <c r="F82" s="89"/>
      <c r="G82" s="172" t="s">
        <v>252</v>
      </c>
      <c r="H82" s="173">
        <v>3.2199444615945488E-3</v>
      </c>
      <c r="I82" s="89"/>
      <c r="J82" s="89"/>
    </row>
    <row r="83" spans="1:10" ht="15" customHeight="1" x14ac:dyDescent="0.3">
      <c r="A83" s="169" t="s">
        <v>253</v>
      </c>
      <c r="B83" s="169"/>
      <c r="C83" s="167">
        <v>0</v>
      </c>
      <c r="D83" s="19">
        <v>0</v>
      </c>
      <c r="E83" s="164"/>
      <c r="F83" s="174"/>
      <c r="G83" s="172" t="s">
        <v>254</v>
      </c>
      <c r="H83" s="173">
        <v>6.7027099751640895E-2</v>
      </c>
      <c r="I83" s="89"/>
      <c r="J83" s="89"/>
    </row>
    <row r="84" spans="1:10" ht="15" customHeight="1" x14ac:dyDescent="0.3">
      <c r="A84" s="169" t="s">
        <v>255</v>
      </c>
      <c r="B84" s="169"/>
      <c r="C84" s="167">
        <v>50596.678999999996</v>
      </c>
      <c r="D84" s="19">
        <v>0.15798478257514303</v>
      </c>
      <c r="E84" s="164"/>
      <c r="F84" s="174"/>
      <c r="G84" s="175" t="s">
        <v>256</v>
      </c>
      <c r="H84" s="176">
        <v>0.47974878903931462</v>
      </c>
      <c r="I84" s="89"/>
      <c r="J84" s="89"/>
    </row>
    <row r="85" spans="1:10" ht="15" customHeight="1" thickBot="1" x14ac:dyDescent="0.35">
      <c r="A85" s="115" t="s">
        <v>257</v>
      </c>
      <c r="B85" s="115"/>
      <c r="C85" s="167">
        <v>319516.72100000002</v>
      </c>
      <c r="D85" s="19">
        <v>0.99766982130008264</v>
      </c>
      <c r="E85" s="164"/>
      <c r="F85" s="174"/>
      <c r="G85" s="177" t="s">
        <v>258</v>
      </c>
      <c r="H85" s="178">
        <v>0.45000416674744997</v>
      </c>
      <c r="I85" s="179"/>
      <c r="J85" s="89"/>
    </row>
    <row r="86" spans="1:10" ht="15" customHeight="1" thickBot="1" x14ac:dyDescent="0.35">
      <c r="A86" s="89" t="s">
        <v>259</v>
      </c>
      <c r="B86" s="89"/>
      <c r="C86" s="167">
        <v>0</v>
      </c>
      <c r="D86" s="19">
        <v>0</v>
      </c>
      <c r="E86" s="164"/>
      <c r="F86" s="174"/>
      <c r="G86" s="89"/>
      <c r="H86" s="89"/>
      <c r="I86" s="22"/>
      <c r="J86" s="89"/>
    </row>
    <row r="87" spans="1:10" ht="15" customHeight="1" x14ac:dyDescent="0.3">
      <c r="A87" s="89" t="s">
        <v>260</v>
      </c>
      <c r="B87" s="89"/>
      <c r="C87" s="167">
        <v>746.27</v>
      </c>
      <c r="D87" s="19">
        <v>2.3301786999172813E-3</v>
      </c>
      <c r="E87" s="164"/>
      <c r="F87" s="151"/>
      <c r="G87" s="170" t="s">
        <v>250</v>
      </c>
      <c r="H87" s="171"/>
      <c r="I87" s="22"/>
      <c r="J87" s="89"/>
    </row>
    <row r="88" spans="1:10" ht="15" customHeight="1" thickBot="1" x14ac:dyDescent="0.35">
      <c r="A88" s="180" t="s">
        <v>261</v>
      </c>
      <c r="B88" s="180"/>
      <c r="C88" s="181">
        <v>746.27</v>
      </c>
      <c r="D88" s="182">
        <v>2.3301786999172813E-3</v>
      </c>
      <c r="E88" s="89"/>
      <c r="F88" s="152"/>
      <c r="G88" s="183" t="s">
        <v>221</v>
      </c>
      <c r="H88" s="173">
        <v>0.17058101967553702</v>
      </c>
      <c r="I88" s="22"/>
      <c r="J88" s="89"/>
    </row>
    <row r="89" spans="1:10" ht="15" customHeight="1" x14ac:dyDescent="0.3">
      <c r="A89" s="89" t="s">
        <v>262</v>
      </c>
      <c r="B89" s="89"/>
      <c r="C89" s="167">
        <v>0</v>
      </c>
      <c r="D89" s="19">
        <v>0</v>
      </c>
      <c r="E89" s="184"/>
      <c r="F89" s="152"/>
      <c r="G89" s="183" t="s">
        <v>263</v>
      </c>
      <c r="H89" s="173">
        <v>0.46445365691922103</v>
      </c>
      <c r="I89" s="22"/>
      <c r="J89" s="89"/>
    </row>
    <row r="90" spans="1:10" ht="15" customHeight="1" thickBot="1" x14ac:dyDescent="0.35">
      <c r="A90" s="89" t="s">
        <v>264</v>
      </c>
      <c r="B90" s="89"/>
      <c r="C90" s="167">
        <v>0</v>
      </c>
      <c r="D90" s="19">
        <v>0</v>
      </c>
      <c r="E90" s="167"/>
      <c r="F90" s="152"/>
      <c r="G90" s="183" t="s">
        <v>225</v>
      </c>
      <c r="H90" s="178">
        <v>0.3649653234052419</v>
      </c>
      <c r="I90" s="22"/>
      <c r="J90" s="89"/>
    </row>
    <row r="91" spans="1:10" ht="15" customHeight="1" thickBot="1" x14ac:dyDescent="0.35">
      <c r="A91" s="180" t="s">
        <v>265</v>
      </c>
      <c r="B91" s="180"/>
      <c r="C91" s="181">
        <v>0</v>
      </c>
      <c r="D91" s="182">
        <v>0</v>
      </c>
      <c r="E91" s="167"/>
      <c r="F91" s="152"/>
      <c r="G91" s="152"/>
      <c r="H91" s="185"/>
      <c r="I91" s="185"/>
      <c r="J91" s="89"/>
    </row>
    <row r="92" spans="1:10" ht="15" customHeight="1" x14ac:dyDescent="0.3">
      <c r="A92" s="186" t="s">
        <v>187</v>
      </c>
      <c r="B92" s="186"/>
      <c r="C92" s="187">
        <v>320262.99100000004</v>
      </c>
      <c r="D92" s="188">
        <v>1</v>
      </c>
      <c r="E92" s="167"/>
      <c r="F92" s="167"/>
      <c r="G92" s="152"/>
      <c r="H92" s="88"/>
      <c r="I92" s="88"/>
      <c r="J92" s="89"/>
    </row>
    <row r="94" spans="1:10" ht="12.75" customHeight="1" x14ac:dyDescent="0.3">
      <c r="C94" s="189"/>
    </row>
  </sheetData>
  <phoneticPr fontId="0" type="noConversion"/>
  <pageMargins left="0.27" right="0.27" top="0.23" bottom="0.39" header="0.3" footer="0.2"/>
  <pageSetup paperSize="9" scale="61" firstPageNumber="1416" orientation="portrait" useFirstPageNumber="1" horizontalDpi="1200" verticalDpi="120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106"/>
  <sheetViews>
    <sheetView topLeftCell="A92" zoomScaleNormal="100" workbookViewId="0">
      <selection activeCell="B102" sqref="B102"/>
    </sheetView>
  </sheetViews>
  <sheetFormatPr defaultRowHeight="13.5" x14ac:dyDescent="0.25"/>
  <cols>
    <col min="1" max="1" width="4.28515625" style="1" customWidth="1"/>
    <col min="2" max="2" width="70.85546875" style="1" customWidth="1"/>
    <col min="3" max="3" width="17.140625" style="229" bestFit="1" customWidth="1"/>
    <col min="4" max="4" width="18.42578125" style="229" bestFit="1" customWidth="1"/>
    <col min="5" max="5" width="16.5703125" style="1" bestFit="1" customWidth="1"/>
    <col min="6" max="6" width="19.28515625" style="1" bestFit="1" customWidth="1"/>
    <col min="7" max="7" width="15.5703125" style="1" bestFit="1" customWidth="1"/>
    <col min="8" max="16384" width="9.140625" style="1"/>
  </cols>
  <sheetData>
    <row r="1" spans="1:256" ht="16.5" x14ac:dyDescent="0.3">
      <c r="A1" s="267" t="s">
        <v>0</v>
      </c>
      <c r="B1" s="267"/>
      <c r="C1" s="267"/>
      <c r="D1" s="267"/>
    </row>
    <row r="2" spans="1:256" ht="37.5" customHeight="1" x14ac:dyDescent="0.25">
      <c r="A2" s="268" t="s">
        <v>345</v>
      </c>
      <c r="B2" s="268"/>
      <c r="C2" s="268"/>
      <c r="D2" s="268"/>
    </row>
    <row r="4" spans="1:256" ht="18" customHeight="1" x14ac:dyDescent="0.25">
      <c r="A4" s="60" t="s">
        <v>2</v>
      </c>
      <c r="B4" s="60" t="s">
        <v>313</v>
      </c>
      <c r="C4" s="220" t="s">
        <v>1</v>
      </c>
      <c r="D4" s="220" t="s">
        <v>266</v>
      </c>
    </row>
    <row r="5" spans="1:256" ht="19.5" customHeight="1" x14ac:dyDescent="0.25">
      <c r="A5" s="265" t="s">
        <v>11</v>
      </c>
      <c r="B5" s="266"/>
      <c r="C5" s="221">
        <f>+C7+C24+C33+C38+C42+C45+C47+C58</f>
        <v>164200451.72613099</v>
      </c>
      <c r="D5" s="221">
        <f>+D7+D24+D33+D38+D42+D45+D47+D58</f>
        <v>353966011.07099998</v>
      </c>
    </row>
    <row r="6" spans="1:256" ht="13.5" customHeight="1" x14ac:dyDescent="0.25">
      <c r="A6" s="269" t="s">
        <v>314</v>
      </c>
      <c r="B6" s="270"/>
      <c r="C6" s="270"/>
      <c r="D6" s="271"/>
    </row>
    <row r="7" spans="1:256" ht="14.25" x14ac:dyDescent="0.25">
      <c r="A7" s="61" t="s">
        <v>14</v>
      </c>
      <c r="B7" s="61" t="s">
        <v>315</v>
      </c>
      <c r="C7" s="214">
        <f>SUM(C8:C23)</f>
        <v>45272616.488880001</v>
      </c>
      <c r="D7" s="214">
        <f>SUM(D8:D23)</f>
        <v>101702517.98899999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</row>
    <row r="8" spans="1:256" ht="27" x14ac:dyDescent="0.25">
      <c r="A8" s="63">
        <v>1</v>
      </c>
      <c r="B8" s="64" t="s">
        <v>267</v>
      </c>
      <c r="C8" s="222">
        <v>1450879.9981479999</v>
      </c>
      <c r="D8" s="222">
        <v>3018054.42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pans="1:256" ht="27" x14ac:dyDescent="0.25">
      <c r="A9" s="63">
        <v>2</v>
      </c>
      <c r="B9" s="64" t="s">
        <v>268</v>
      </c>
      <c r="C9" s="222">
        <v>2340860.9710809998</v>
      </c>
      <c r="D9" s="222">
        <v>4909286.22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pans="1:256" x14ac:dyDescent="0.25">
      <c r="A10" s="63">
        <v>3</v>
      </c>
      <c r="B10" s="64" t="s">
        <v>269</v>
      </c>
      <c r="C10" s="222">
        <v>10695947.970658001</v>
      </c>
      <c r="D10" s="222">
        <v>22348948.940000001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pans="1:256" x14ac:dyDescent="0.25">
      <c r="A11" s="63">
        <v>4</v>
      </c>
      <c r="B11" s="64" t="s">
        <v>270</v>
      </c>
      <c r="C11" s="222">
        <v>1481913.4355819998</v>
      </c>
      <c r="D11" s="222">
        <v>3113999.71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pans="1:256" x14ac:dyDescent="0.25">
      <c r="A12" s="63">
        <v>5</v>
      </c>
      <c r="B12" s="64" t="s">
        <v>271</v>
      </c>
      <c r="C12" s="222">
        <v>3462117.544487</v>
      </c>
      <c r="D12" s="222">
        <v>7236503.54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pans="1:256" x14ac:dyDescent="0.25">
      <c r="A13" s="63">
        <v>6</v>
      </c>
      <c r="B13" s="64" t="s">
        <v>272</v>
      </c>
      <c r="C13" s="222">
        <v>824595.00929899991</v>
      </c>
      <c r="D13" s="222">
        <v>1728502.22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pans="1:256" x14ac:dyDescent="0.25">
      <c r="A14" s="63">
        <v>7</v>
      </c>
      <c r="B14" s="64" t="s">
        <v>273</v>
      </c>
      <c r="C14" s="222">
        <v>2383051.5345999999</v>
      </c>
      <c r="D14" s="222">
        <v>4994682.699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pans="1:256" ht="15" x14ac:dyDescent="0.25">
      <c r="A15" s="63">
        <v>8</v>
      </c>
      <c r="B15" s="64" t="s">
        <v>316</v>
      </c>
      <c r="C15" s="222">
        <v>300270</v>
      </c>
      <c r="D15" s="222">
        <v>625000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pans="1:256" ht="27" x14ac:dyDescent="0.25">
      <c r="A16" s="63">
        <v>9</v>
      </c>
      <c r="B16" s="64" t="s">
        <v>310</v>
      </c>
      <c r="C16" s="222">
        <v>554435.5</v>
      </c>
      <c r="D16" s="222">
        <v>1175000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pans="1:256" ht="15" x14ac:dyDescent="0.25">
      <c r="A17" s="63">
        <v>10</v>
      </c>
      <c r="B17" s="64" t="s">
        <v>317</v>
      </c>
      <c r="C17" s="222">
        <v>447176.739</v>
      </c>
      <c r="D17" s="222">
        <v>944167.98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pans="1:256" ht="28.5" x14ac:dyDescent="0.25">
      <c r="A18" s="63">
        <v>11</v>
      </c>
      <c r="B18" s="64" t="s">
        <v>318</v>
      </c>
      <c r="C18" s="222">
        <v>27199.8</v>
      </c>
      <c r="D18" s="222">
        <v>57500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pans="1:256" ht="15" x14ac:dyDescent="0.25">
      <c r="A19" s="63">
        <v>12</v>
      </c>
      <c r="B19" s="64" t="s">
        <v>319</v>
      </c>
      <c r="C19" s="222">
        <v>633735.28602500004</v>
      </c>
      <c r="D19" s="222">
        <v>1320872.26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pans="1:256" ht="28.5" x14ac:dyDescent="0.25">
      <c r="A20" s="63">
        <v>13</v>
      </c>
      <c r="B20" s="64" t="s">
        <v>320</v>
      </c>
      <c r="C20" s="222">
        <v>47664</v>
      </c>
      <c r="D20" s="222">
        <v>100000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pans="1:256" ht="15" x14ac:dyDescent="0.25">
      <c r="A21" s="63">
        <v>14</v>
      </c>
      <c r="B21" s="64" t="s">
        <v>340</v>
      </c>
      <c r="C21" s="222">
        <f>20509098.75+51401.25</f>
        <v>20560500</v>
      </c>
      <c r="D21" s="222">
        <f>125000+49875000</f>
        <v>50000000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  <row r="22" spans="1:256" ht="15" x14ac:dyDescent="0.25">
      <c r="A22" s="63">
        <v>15</v>
      </c>
      <c r="B22" s="64" t="s">
        <v>341</v>
      </c>
      <c r="C22" s="222">
        <v>26098.352123000001</v>
      </c>
      <c r="D22" s="222">
        <v>54486.214999999997</v>
      </c>
      <c r="E22" s="65"/>
      <c r="F22" s="80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  <row r="23" spans="1:256" ht="15" x14ac:dyDescent="0.25">
      <c r="A23" s="63">
        <v>16</v>
      </c>
      <c r="B23" s="64" t="s">
        <v>342</v>
      </c>
      <c r="C23" s="222">
        <v>36170.347877</v>
      </c>
      <c r="D23" s="222">
        <v>75513.785000000003</v>
      </c>
      <c r="E23" s="65"/>
      <c r="F23" s="80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pans="1:256" ht="18" customHeight="1" x14ac:dyDescent="0.25">
      <c r="A24" s="61" t="s">
        <v>40</v>
      </c>
      <c r="B24" s="61" t="s">
        <v>321</v>
      </c>
      <c r="C24" s="214">
        <f>SUM(C25:C32)</f>
        <v>7301409.688804999</v>
      </c>
      <c r="D24" s="214">
        <f>SUM(D25:D32)</f>
        <v>15265011.914000001</v>
      </c>
      <c r="E24" s="66"/>
      <c r="F24" s="80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  <c r="IV24" s="66"/>
    </row>
    <row r="25" spans="1:256" x14ac:dyDescent="0.25">
      <c r="A25" s="63">
        <v>1</v>
      </c>
      <c r="B25" s="64" t="s">
        <v>279</v>
      </c>
      <c r="C25" s="222">
        <v>1742522.5048849999</v>
      </c>
      <c r="D25" s="222">
        <v>3638660.2660000003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</row>
    <row r="26" spans="1:256" ht="27" x14ac:dyDescent="0.25">
      <c r="A26" s="63">
        <v>2</v>
      </c>
      <c r="B26" s="64" t="s">
        <v>280</v>
      </c>
      <c r="C26" s="222">
        <v>1166848.784832</v>
      </c>
      <c r="D26" s="222">
        <v>2434528.2000000002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</row>
    <row r="27" spans="1:256" ht="27" x14ac:dyDescent="0.25">
      <c r="A27" s="63">
        <v>3</v>
      </c>
      <c r="B27" s="64" t="s">
        <v>281</v>
      </c>
      <c r="C27" s="222">
        <v>-17582.901763000002</v>
      </c>
      <c r="D27" s="222">
        <v>-36762.01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</row>
    <row r="28" spans="1:256" ht="17.25" customHeight="1" x14ac:dyDescent="0.25">
      <c r="A28" s="63">
        <v>4</v>
      </c>
      <c r="B28" s="64" t="s">
        <v>282</v>
      </c>
      <c r="C28" s="222">
        <v>1246277.149585</v>
      </c>
      <c r="D28" s="222">
        <v>2618986.7080000001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</row>
    <row r="29" spans="1:256" ht="18" customHeight="1" x14ac:dyDescent="0.25">
      <c r="A29" s="63">
        <v>5</v>
      </c>
      <c r="B29" s="64" t="s">
        <v>283</v>
      </c>
      <c r="C29" s="222">
        <v>1063689.6442730001</v>
      </c>
      <c r="D29" s="222">
        <v>2227407.34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</row>
    <row r="30" spans="1:256" ht="27" x14ac:dyDescent="0.25">
      <c r="A30" s="63">
        <v>6</v>
      </c>
      <c r="B30" s="64" t="s">
        <v>274</v>
      </c>
      <c r="C30" s="222">
        <v>1152742.4560479999</v>
      </c>
      <c r="D30" s="222">
        <v>2410189.09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</row>
    <row r="31" spans="1:256" ht="17.25" customHeight="1" x14ac:dyDescent="0.25">
      <c r="A31" s="63">
        <v>7</v>
      </c>
      <c r="B31" s="64" t="s">
        <v>277</v>
      </c>
      <c r="C31" s="222">
        <v>615923.66683200002</v>
      </c>
      <c r="D31" s="222">
        <v>1283371.75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</row>
    <row r="32" spans="1:256" ht="18" customHeight="1" x14ac:dyDescent="0.25">
      <c r="A32" s="63">
        <v>8</v>
      </c>
      <c r="B32" s="64" t="s">
        <v>284</v>
      </c>
      <c r="C32" s="222">
        <v>330988.38411300001</v>
      </c>
      <c r="D32" s="222">
        <v>688630.57000000007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</row>
    <row r="33" spans="1:256" ht="14.25" x14ac:dyDescent="0.25">
      <c r="A33" s="61" t="s">
        <v>103</v>
      </c>
      <c r="B33" s="61" t="s">
        <v>322</v>
      </c>
      <c r="C33" s="214">
        <f>SUM(C34:C37)</f>
        <v>742096.72708200011</v>
      </c>
      <c r="D33" s="214">
        <f>SUM(D34:D37)</f>
        <v>1542459.0649999999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  <c r="IQ33" s="66"/>
      <c r="IR33" s="66"/>
      <c r="IS33" s="66"/>
      <c r="IT33" s="66"/>
      <c r="IU33" s="66"/>
      <c r="IV33" s="66"/>
    </row>
    <row r="34" spans="1:256" x14ac:dyDescent="0.25">
      <c r="A34" s="63">
        <v>1</v>
      </c>
      <c r="B34" s="64" t="s">
        <v>285</v>
      </c>
      <c r="C34" s="222">
        <v>250683.00297999999</v>
      </c>
      <c r="D34" s="222">
        <v>524322.09199999995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</row>
    <row r="35" spans="1:256" x14ac:dyDescent="0.25">
      <c r="A35" s="63">
        <v>2</v>
      </c>
      <c r="B35" s="64" t="s">
        <v>286</v>
      </c>
      <c r="C35" s="222">
        <v>280106.633065</v>
      </c>
      <c r="D35" s="222">
        <v>579702.88300000003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</row>
    <row r="36" spans="1:256" ht="15" x14ac:dyDescent="0.25">
      <c r="A36" s="63">
        <v>3</v>
      </c>
      <c r="B36" s="64" t="s">
        <v>323</v>
      </c>
      <c r="C36" s="222">
        <v>211307.09103700001</v>
      </c>
      <c r="D36" s="222">
        <v>438434.08999999997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  <c r="IQ36" s="65"/>
      <c r="IR36" s="65"/>
      <c r="IS36" s="65"/>
      <c r="IT36" s="65"/>
      <c r="IU36" s="65"/>
      <c r="IV36" s="65"/>
    </row>
    <row r="37" spans="1:256" ht="30.75" customHeight="1" x14ac:dyDescent="0.25">
      <c r="A37" s="63">
        <v>4</v>
      </c>
      <c r="B37" s="64" t="s">
        <v>288</v>
      </c>
      <c r="C37" s="222">
        <v>0</v>
      </c>
      <c r="D37" s="222">
        <v>0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  <c r="IL37" s="65"/>
      <c r="IM37" s="65"/>
      <c r="IN37" s="65"/>
      <c r="IO37" s="65"/>
      <c r="IP37" s="65"/>
      <c r="IQ37" s="65"/>
      <c r="IR37" s="65"/>
      <c r="IS37" s="65"/>
      <c r="IT37" s="65"/>
      <c r="IU37" s="65"/>
      <c r="IV37" s="65"/>
    </row>
    <row r="38" spans="1:256" ht="14.25" x14ac:dyDescent="0.25">
      <c r="A38" s="61" t="s">
        <v>109</v>
      </c>
      <c r="B38" s="61" t="s">
        <v>324</v>
      </c>
      <c r="C38" s="214">
        <f>SUM(C39:C41)</f>
        <v>12460284</v>
      </c>
      <c r="D38" s="214">
        <f>SUM(D39:D41)</f>
        <v>25793315.741999999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</row>
    <row r="39" spans="1:256" ht="14.25" x14ac:dyDescent="0.25">
      <c r="A39" s="63">
        <v>1</v>
      </c>
      <c r="B39" s="64" t="s">
        <v>133</v>
      </c>
      <c r="C39" s="222">
        <v>311664</v>
      </c>
      <c r="D39" s="222">
        <v>651294.59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</row>
    <row r="40" spans="1:256" ht="14.25" x14ac:dyDescent="0.25">
      <c r="A40" s="63">
        <v>2</v>
      </c>
      <c r="B40" s="64" t="s">
        <v>285</v>
      </c>
      <c r="C40" s="222">
        <v>1054320</v>
      </c>
      <c r="D40" s="222">
        <v>2203800.088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66"/>
      <c r="IM40" s="66"/>
      <c r="IN40" s="66"/>
      <c r="IO40" s="66"/>
      <c r="IP40" s="66"/>
      <c r="IQ40" s="66"/>
      <c r="IR40" s="66"/>
      <c r="IS40" s="66"/>
      <c r="IT40" s="66"/>
      <c r="IU40" s="66"/>
      <c r="IV40" s="66"/>
    </row>
    <row r="41" spans="1:256" x14ac:dyDescent="0.25">
      <c r="A41" s="63">
        <v>3</v>
      </c>
      <c r="B41" s="64" t="s">
        <v>287</v>
      </c>
      <c r="C41" s="222">
        <v>11094300</v>
      </c>
      <c r="D41" s="222">
        <v>22938221.063999999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</row>
    <row r="42" spans="1:256" ht="14.25" x14ac:dyDescent="0.25">
      <c r="A42" s="61" t="s">
        <v>123</v>
      </c>
      <c r="B42" s="61" t="s">
        <v>325</v>
      </c>
      <c r="C42" s="214">
        <f>SUM(C43:C44)</f>
        <v>1371377.4773570001</v>
      </c>
      <c r="D42" s="214">
        <f>SUM(D43:D44)</f>
        <v>2847982.59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</row>
    <row r="43" spans="1:256" x14ac:dyDescent="0.25">
      <c r="A43" s="63">
        <v>1</v>
      </c>
      <c r="B43" s="64" t="s">
        <v>289</v>
      </c>
      <c r="C43" s="222">
        <v>1456212.6283570002</v>
      </c>
      <c r="D43" s="222">
        <v>3021540.59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  <c r="IV43" s="65"/>
    </row>
    <row r="44" spans="1:256" x14ac:dyDescent="0.25">
      <c r="A44" s="63">
        <v>2</v>
      </c>
      <c r="B44" s="64" t="s">
        <v>290</v>
      </c>
      <c r="C44" s="222">
        <v>-84835.150999999998</v>
      </c>
      <c r="D44" s="222">
        <v>-173558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  <c r="IL44" s="65"/>
      <c r="IM44" s="65"/>
      <c r="IN44" s="65"/>
      <c r="IO44" s="65"/>
      <c r="IP44" s="65"/>
      <c r="IQ44" s="65"/>
      <c r="IR44" s="65"/>
      <c r="IS44" s="65"/>
      <c r="IT44" s="65"/>
      <c r="IU44" s="65"/>
      <c r="IV44" s="65"/>
    </row>
    <row r="45" spans="1:256" ht="14.25" x14ac:dyDescent="0.25">
      <c r="A45" s="61" t="s">
        <v>127</v>
      </c>
      <c r="B45" s="61" t="s">
        <v>326</v>
      </c>
      <c r="C45" s="214">
        <f>SUM(C46)</f>
        <v>3653630.2312929998</v>
      </c>
      <c r="D45" s="214">
        <f>SUM(D46)</f>
        <v>7656412.2350000003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  <c r="IH45" s="66"/>
      <c r="II45" s="66"/>
      <c r="IJ45" s="66"/>
      <c r="IK45" s="66"/>
      <c r="IL45" s="66"/>
      <c r="IM45" s="66"/>
      <c r="IN45" s="66"/>
      <c r="IO45" s="66"/>
      <c r="IP45" s="66"/>
      <c r="IQ45" s="66"/>
      <c r="IR45" s="66"/>
      <c r="IS45" s="66"/>
      <c r="IT45" s="66"/>
      <c r="IU45" s="66"/>
      <c r="IV45" s="66"/>
    </row>
    <row r="46" spans="1:256" x14ac:dyDescent="0.25">
      <c r="A46" s="63">
        <v>1</v>
      </c>
      <c r="B46" s="64" t="s">
        <v>289</v>
      </c>
      <c r="C46" s="222">
        <v>3653630.2312929998</v>
      </c>
      <c r="D46" s="222">
        <v>7656412.2350000003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</row>
    <row r="47" spans="1:256" ht="14.25" x14ac:dyDescent="0.25">
      <c r="A47" s="61" t="s">
        <v>135</v>
      </c>
      <c r="B47" s="61" t="s">
        <v>327</v>
      </c>
      <c r="C47" s="214">
        <f>SUM(C48:C57)</f>
        <v>45719037.112713993</v>
      </c>
      <c r="D47" s="214">
        <f>SUM(D48:D57)</f>
        <v>99158311.535999998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66"/>
      <c r="IM47" s="66"/>
      <c r="IN47" s="66"/>
      <c r="IO47" s="66"/>
      <c r="IP47" s="66"/>
      <c r="IQ47" s="66"/>
      <c r="IR47" s="66"/>
      <c r="IS47" s="66"/>
      <c r="IT47" s="66"/>
      <c r="IU47" s="66"/>
      <c r="IV47" s="66"/>
    </row>
    <row r="48" spans="1:256" ht="15" x14ac:dyDescent="0.25">
      <c r="A48" s="63">
        <v>1</v>
      </c>
      <c r="B48" s="64" t="s">
        <v>328</v>
      </c>
      <c r="C48" s="222">
        <v>4009449.7553130002</v>
      </c>
      <c r="D48" s="222">
        <v>8426024.3389999997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  <c r="IL48" s="65"/>
      <c r="IM48" s="65"/>
      <c r="IN48" s="65"/>
      <c r="IO48" s="65"/>
      <c r="IP48" s="65"/>
      <c r="IQ48" s="65"/>
      <c r="IR48" s="65"/>
      <c r="IS48" s="65"/>
      <c r="IT48" s="65"/>
      <c r="IU48" s="65"/>
      <c r="IV48" s="65"/>
    </row>
    <row r="49" spans="1:256" ht="15" x14ac:dyDescent="0.25">
      <c r="A49" s="63">
        <v>2</v>
      </c>
      <c r="B49" s="64" t="s">
        <v>329</v>
      </c>
      <c r="C49" s="222">
        <v>5135464.1326189991</v>
      </c>
      <c r="D49" s="222">
        <v>10764643.67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5"/>
      <c r="GD49" s="65"/>
      <c r="GE49" s="65"/>
      <c r="GF49" s="65"/>
      <c r="GG49" s="65"/>
      <c r="GH49" s="65"/>
      <c r="GI49" s="65"/>
      <c r="GJ49" s="65"/>
      <c r="GK49" s="65"/>
      <c r="GL49" s="65"/>
      <c r="GM49" s="65"/>
      <c r="GN49" s="65"/>
      <c r="GO49" s="65"/>
      <c r="GP49" s="65"/>
      <c r="GQ49" s="65"/>
      <c r="GR49" s="65"/>
      <c r="GS49" s="65"/>
      <c r="GT49" s="65"/>
      <c r="GU49" s="65"/>
      <c r="GV49" s="65"/>
      <c r="GW49" s="65"/>
      <c r="GX49" s="65"/>
      <c r="GY49" s="65"/>
      <c r="GZ49" s="65"/>
      <c r="HA49" s="65"/>
      <c r="HB49" s="65"/>
      <c r="HC49" s="65"/>
      <c r="HD49" s="65"/>
      <c r="HE49" s="65"/>
      <c r="HF49" s="65"/>
      <c r="HG49" s="65"/>
      <c r="HH49" s="65"/>
      <c r="HI49" s="65"/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5"/>
      <c r="HU49" s="65"/>
      <c r="HV49" s="65"/>
      <c r="HW49" s="65"/>
      <c r="HX49" s="65"/>
      <c r="HY49" s="65"/>
      <c r="HZ49" s="65"/>
      <c r="IA49" s="65"/>
      <c r="IB49" s="65"/>
      <c r="IC49" s="65"/>
      <c r="ID49" s="65"/>
      <c r="IE49" s="65"/>
      <c r="IF49" s="65"/>
      <c r="IG49" s="65"/>
      <c r="IH49" s="65"/>
      <c r="II49" s="65"/>
      <c r="IJ49" s="65"/>
      <c r="IK49" s="65"/>
      <c r="IL49" s="65"/>
      <c r="IM49" s="65"/>
      <c r="IN49" s="65"/>
      <c r="IO49" s="65"/>
      <c r="IP49" s="65"/>
      <c r="IQ49" s="65"/>
      <c r="IR49" s="65"/>
      <c r="IS49" s="65"/>
      <c r="IT49" s="65"/>
      <c r="IU49" s="65"/>
      <c r="IV49" s="65"/>
    </row>
    <row r="50" spans="1:256" ht="15" x14ac:dyDescent="0.25">
      <c r="A50" s="63">
        <v>3</v>
      </c>
      <c r="B50" s="64" t="s">
        <v>330</v>
      </c>
      <c r="C50" s="222">
        <v>4695589.9978360003</v>
      </c>
      <c r="D50" s="222">
        <v>9828370.2599999998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  <c r="IV50" s="65"/>
    </row>
    <row r="51" spans="1:256" ht="15" x14ac:dyDescent="0.25">
      <c r="A51" s="63">
        <v>4</v>
      </c>
      <c r="B51" s="64" t="s">
        <v>331</v>
      </c>
      <c r="C51" s="222">
        <v>933287.03077099996</v>
      </c>
      <c r="D51" s="222">
        <v>1952362.53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ht="15" x14ac:dyDescent="0.25">
      <c r="A52" s="63">
        <v>5</v>
      </c>
      <c r="B52" s="64" t="s">
        <v>332</v>
      </c>
      <c r="C52" s="222">
        <v>4837674.7870169999</v>
      </c>
      <c r="D52" s="222">
        <v>10103744.24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  <c r="EO52" s="65"/>
      <c r="EP52" s="65"/>
      <c r="EQ52" s="65"/>
      <c r="ER52" s="65"/>
      <c r="ES52" s="65"/>
      <c r="ET52" s="65"/>
      <c r="EU52" s="65"/>
      <c r="EV52" s="65"/>
      <c r="EW52" s="65"/>
      <c r="EX52" s="65"/>
      <c r="EY52" s="65"/>
      <c r="EZ52" s="65"/>
      <c r="FA52" s="65"/>
      <c r="FB52" s="65"/>
      <c r="FC52" s="65"/>
      <c r="FD52" s="65"/>
      <c r="FE52" s="65"/>
      <c r="FF52" s="65"/>
      <c r="FG52" s="65"/>
      <c r="FH52" s="65"/>
      <c r="FI52" s="65"/>
      <c r="FJ52" s="65"/>
      <c r="FK52" s="65"/>
      <c r="FL52" s="65"/>
      <c r="FM52" s="65"/>
      <c r="FN52" s="65"/>
      <c r="FO52" s="65"/>
      <c r="FP52" s="65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5"/>
      <c r="GD52" s="65"/>
      <c r="GE52" s="65"/>
      <c r="GF52" s="65"/>
      <c r="GG52" s="65"/>
      <c r="GH52" s="65"/>
      <c r="GI52" s="65"/>
      <c r="GJ52" s="65"/>
      <c r="GK52" s="65"/>
      <c r="GL52" s="65"/>
      <c r="GM52" s="65"/>
      <c r="GN52" s="65"/>
      <c r="GO52" s="65"/>
      <c r="GP52" s="65"/>
      <c r="GQ52" s="65"/>
      <c r="GR52" s="65"/>
      <c r="GS52" s="65"/>
      <c r="GT52" s="65"/>
      <c r="GU52" s="65"/>
      <c r="GV52" s="65"/>
      <c r="GW52" s="65"/>
      <c r="GX52" s="65"/>
      <c r="GY52" s="65"/>
      <c r="GZ52" s="65"/>
      <c r="HA52" s="65"/>
      <c r="HB52" s="65"/>
      <c r="HC52" s="65"/>
      <c r="HD52" s="65"/>
      <c r="HE52" s="65"/>
      <c r="HF52" s="65"/>
      <c r="HG52" s="65"/>
      <c r="HH52" s="65"/>
      <c r="HI52" s="65"/>
      <c r="HJ52" s="65"/>
      <c r="HK52" s="65"/>
      <c r="HL52" s="65"/>
      <c r="HM52" s="65"/>
      <c r="HN52" s="65"/>
      <c r="HO52" s="65"/>
      <c r="HP52" s="65"/>
      <c r="HQ52" s="65"/>
      <c r="HR52" s="65"/>
      <c r="HS52" s="65"/>
      <c r="HT52" s="65"/>
      <c r="HU52" s="65"/>
      <c r="HV52" s="65"/>
      <c r="HW52" s="65"/>
      <c r="HX52" s="65"/>
      <c r="HY52" s="65"/>
      <c r="HZ52" s="65"/>
      <c r="IA52" s="65"/>
      <c r="IB52" s="65"/>
      <c r="IC52" s="65"/>
      <c r="ID52" s="65"/>
      <c r="IE52" s="65"/>
      <c r="IF52" s="65"/>
      <c r="IG52" s="65"/>
      <c r="IH52" s="65"/>
      <c r="II52" s="65"/>
      <c r="IJ52" s="65"/>
      <c r="IK52" s="65"/>
      <c r="IL52" s="65"/>
      <c r="IM52" s="65"/>
      <c r="IN52" s="65"/>
      <c r="IO52" s="65"/>
      <c r="IP52" s="65"/>
      <c r="IQ52" s="65"/>
      <c r="IR52" s="65"/>
      <c r="IS52" s="65"/>
      <c r="IT52" s="65"/>
      <c r="IU52" s="65"/>
      <c r="IV52" s="65"/>
    </row>
    <row r="53" spans="1:256" ht="42" x14ac:dyDescent="0.25">
      <c r="A53" s="63">
        <v>6</v>
      </c>
      <c r="B53" s="64" t="s">
        <v>333</v>
      </c>
      <c r="C53" s="222">
        <v>125335.49753399999</v>
      </c>
      <c r="D53" s="222">
        <v>258728.557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45.75" customHeight="1" x14ac:dyDescent="0.25">
      <c r="A54" s="63">
        <v>7</v>
      </c>
      <c r="B54" s="64" t="s">
        <v>334</v>
      </c>
      <c r="C54" s="222">
        <v>128163.54307499999</v>
      </c>
      <c r="D54" s="222">
        <v>269029.65000000002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9.5" customHeight="1" x14ac:dyDescent="0.25">
      <c r="A55" s="63">
        <v>8</v>
      </c>
      <c r="B55" s="67" t="s">
        <v>121</v>
      </c>
      <c r="C55" s="222">
        <v>10924901.741699999</v>
      </c>
      <c r="D55" s="222">
        <v>26567694.710000001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7.25" customHeight="1" x14ac:dyDescent="0.25">
      <c r="A56" s="63">
        <v>9</v>
      </c>
      <c r="B56" s="67" t="s">
        <v>311</v>
      </c>
      <c r="C56" s="222">
        <v>4337311.0532</v>
      </c>
      <c r="D56" s="222">
        <v>9037947.5999999996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ht="18" customHeight="1" x14ac:dyDescent="0.25">
      <c r="A57" s="63">
        <v>10</v>
      </c>
      <c r="B57" s="67" t="s">
        <v>296</v>
      </c>
      <c r="C57" s="222">
        <v>10591859.573649</v>
      </c>
      <c r="D57" s="222">
        <v>21949765.98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</row>
    <row r="58" spans="1:256" ht="28.5" x14ac:dyDescent="0.25">
      <c r="A58" s="61" t="s">
        <v>142</v>
      </c>
      <c r="B58" s="61" t="s">
        <v>297</v>
      </c>
      <c r="C58" s="214">
        <f>SUM(C59)</f>
        <v>47680000</v>
      </c>
      <c r="D58" s="214">
        <f>SUM(D59)</f>
        <v>100000000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</row>
    <row r="59" spans="1:256" ht="16.5" customHeight="1" x14ac:dyDescent="0.25">
      <c r="A59" s="63">
        <v>1</v>
      </c>
      <c r="B59" s="64" t="s">
        <v>312</v>
      </c>
      <c r="C59" s="222">
        <v>47680000</v>
      </c>
      <c r="D59" s="222">
        <v>100000000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  <c r="EO59" s="65"/>
      <c r="EP59" s="65"/>
      <c r="EQ59" s="65"/>
      <c r="ER59" s="65"/>
      <c r="ES59" s="65"/>
      <c r="ET59" s="65"/>
      <c r="EU59" s="65"/>
      <c r="EV59" s="65"/>
      <c r="EW59" s="65"/>
      <c r="EX59" s="65"/>
      <c r="EY59" s="65"/>
      <c r="EZ59" s="65"/>
      <c r="FA59" s="65"/>
      <c r="FB59" s="65"/>
      <c r="FC59" s="65"/>
      <c r="FD59" s="65"/>
      <c r="FE59" s="65"/>
      <c r="FF59" s="65"/>
      <c r="FG59" s="65"/>
      <c r="FH59" s="65"/>
      <c r="FI59" s="65"/>
      <c r="FJ59" s="65"/>
      <c r="FK59" s="65"/>
      <c r="FL59" s="65"/>
      <c r="FM59" s="65"/>
      <c r="FN59" s="65"/>
      <c r="FO59" s="65"/>
      <c r="FP59" s="65"/>
      <c r="FQ59" s="65"/>
      <c r="FR59" s="65"/>
      <c r="FS59" s="65"/>
      <c r="FT59" s="65"/>
      <c r="FU59" s="65"/>
      <c r="FV59" s="65"/>
      <c r="FW59" s="65"/>
      <c r="FX59" s="65"/>
      <c r="FY59" s="65"/>
      <c r="FZ59" s="65"/>
      <c r="GA59" s="65"/>
      <c r="GB59" s="65"/>
      <c r="GC59" s="65"/>
      <c r="GD59" s="65"/>
      <c r="GE59" s="65"/>
      <c r="GF59" s="65"/>
      <c r="GG59" s="65"/>
      <c r="GH59" s="65"/>
      <c r="GI59" s="65"/>
      <c r="GJ59" s="65"/>
      <c r="GK59" s="65"/>
      <c r="GL59" s="65"/>
      <c r="GM59" s="65"/>
      <c r="GN59" s="65"/>
      <c r="GO59" s="65"/>
      <c r="GP59" s="65"/>
      <c r="GQ59" s="65"/>
      <c r="GR59" s="65"/>
      <c r="GS59" s="65"/>
      <c r="GT59" s="65"/>
      <c r="GU59" s="65"/>
      <c r="GV59" s="65"/>
      <c r="GW59" s="65"/>
      <c r="GX59" s="65"/>
      <c r="GY59" s="65"/>
      <c r="GZ59" s="65"/>
      <c r="HA59" s="65"/>
      <c r="HB59" s="65"/>
      <c r="HC59" s="65"/>
      <c r="HD59" s="65"/>
      <c r="HE59" s="65"/>
      <c r="HF59" s="65"/>
      <c r="HG59" s="65"/>
      <c r="HH59" s="65"/>
      <c r="HI59" s="65"/>
      <c r="HJ59" s="65"/>
      <c r="HK59" s="65"/>
      <c r="HL59" s="65"/>
      <c r="HM59" s="65"/>
      <c r="HN59" s="65"/>
      <c r="HO59" s="65"/>
      <c r="HP59" s="65"/>
      <c r="HQ59" s="65"/>
      <c r="HR59" s="65"/>
      <c r="HS59" s="65"/>
      <c r="HT59" s="65"/>
      <c r="HU59" s="65"/>
      <c r="HV59" s="65"/>
      <c r="HW59" s="65"/>
      <c r="HX59" s="65"/>
      <c r="HY59" s="65"/>
      <c r="HZ59" s="65"/>
      <c r="IA59" s="65"/>
      <c r="IB59" s="65"/>
      <c r="IC59" s="65"/>
      <c r="ID59" s="65"/>
      <c r="IE59" s="65"/>
      <c r="IF59" s="65"/>
      <c r="IG59" s="65"/>
      <c r="IH59" s="65"/>
      <c r="II59" s="65"/>
      <c r="IJ59" s="65"/>
      <c r="IK59" s="65"/>
      <c r="IL59" s="65"/>
      <c r="IM59" s="65"/>
      <c r="IN59" s="65"/>
      <c r="IO59" s="65"/>
      <c r="IP59" s="65"/>
      <c r="IQ59" s="65"/>
      <c r="IR59" s="65"/>
      <c r="IS59" s="65"/>
      <c r="IT59" s="65"/>
      <c r="IU59" s="65"/>
      <c r="IV59" s="65"/>
    </row>
    <row r="60" spans="1:256" ht="14.25" customHeight="1" x14ac:dyDescent="0.25">
      <c r="A60" s="265" t="s">
        <v>151</v>
      </c>
      <c r="B60" s="266"/>
      <c r="C60" s="221">
        <f>+C62+C65+C67+C69+C71</f>
        <v>22322748.685066998</v>
      </c>
      <c r="D60" s="221">
        <f>+D62+D65+D67+D69+D71</f>
        <v>46745819.196999997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8"/>
      <c r="FY60" s="68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8"/>
      <c r="GN60" s="68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8"/>
      <c r="HC60" s="68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8"/>
      <c r="HR60" s="68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8"/>
      <c r="IG60" s="68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8"/>
      <c r="IV60" s="68"/>
    </row>
    <row r="61" spans="1:256" ht="13.5" customHeight="1" x14ac:dyDescent="0.25">
      <c r="A61" s="273" t="s">
        <v>335</v>
      </c>
      <c r="B61" s="274"/>
      <c r="C61" s="274"/>
      <c r="D61" s="275"/>
    </row>
    <row r="62" spans="1:256" ht="14.25" x14ac:dyDescent="0.25">
      <c r="A62" s="61" t="s">
        <v>14</v>
      </c>
      <c r="B62" s="61" t="s">
        <v>298</v>
      </c>
      <c r="C62" s="214">
        <f>SUM(C63:C64)</f>
        <v>1871613.6230350002</v>
      </c>
      <c r="D62" s="214">
        <f>SUM(D63:D64)</f>
        <v>3931922.3160000001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6"/>
      <c r="GZ62" s="66"/>
      <c r="HA62" s="66"/>
      <c r="HB62" s="66"/>
      <c r="HC62" s="66"/>
      <c r="HD62" s="66"/>
      <c r="HE62" s="66"/>
      <c r="HF62" s="66"/>
      <c r="HG62" s="66"/>
      <c r="HH62" s="66"/>
      <c r="HI62" s="66"/>
      <c r="HJ62" s="66"/>
      <c r="HK62" s="66"/>
      <c r="HL62" s="66"/>
      <c r="HM62" s="66"/>
      <c r="HN62" s="66"/>
      <c r="HO62" s="66"/>
      <c r="HP62" s="66"/>
      <c r="HQ62" s="66"/>
      <c r="HR62" s="66"/>
      <c r="HS62" s="66"/>
      <c r="HT62" s="66"/>
      <c r="HU62" s="66"/>
      <c r="HV62" s="66"/>
      <c r="HW62" s="66"/>
      <c r="HX62" s="66"/>
      <c r="HY62" s="66"/>
      <c r="HZ62" s="66"/>
      <c r="IA62" s="66"/>
      <c r="IB62" s="66"/>
      <c r="IC62" s="66"/>
      <c r="ID62" s="66"/>
      <c r="IE62" s="66"/>
      <c r="IF62" s="66"/>
      <c r="IG62" s="66"/>
      <c r="IH62" s="66"/>
      <c r="II62" s="66"/>
      <c r="IJ62" s="66"/>
      <c r="IK62" s="66"/>
      <c r="IL62" s="66"/>
      <c r="IM62" s="66"/>
      <c r="IN62" s="66"/>
      <c r="IO62" s="66"/>
      <c r="IP62" s="66"/>
      <c r="IQ62" s="66"/>
      <c r="IR62" s="66"/>
      <c r="IS62" s="66"/>
      <c r="IT62" s="66"/>
      <c r="IU62" s="66"/>
      <c r="IV62" s="66"/>
    </row>
    <row r="63" spans="1:256" ht="27" x14ac:dyDescent="0.25">
      <c r="A63" s="63">
        <v>1</v>
      </c>
      <c r="B63" s="64" t="s">
        <v>299</v>
      </c>
      <c r="C63" s="222">
        <v>372779.89615799999</v>
      </c>
      <c r="D63" s="222">
        <v>780144.22399999993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5"/>
      <c r="FP63" s="65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5"/>
      <c r="GD63" s="65"/>
      <c r="GE63" s="65"/>
      <c r="GF63" s="65"/>
      <c r="GG63" s="65"/>
      <c r="GH63" s="65"/>
      <c r="GI63" s="65"/>
      <c r="GJ63" s="65"/>
      <c r="GK63" s="65"/>
      <c r="GL63" s="65"/>
      <c r="GM63" s="65"/>
      <c r="GN63" s="65"/>
      <c r="GO63" s="65"/>
      <c r="GP63" s="65"/>
      <c r="GQ63" s="65"/>
      <c r="GR63" s="65"/>
      <c r="GS63" s="65"/>
      <c r="GT63" s="65"/>
      <c r="GU63" s="65"/>
      <c r="GV63" s="65"/>
      <c r="GW63" s="65"/>
      <c r="GX63" s="65"/>
      <c r="GY63" s="65"/>
      <c r="GZ63" s="65"/>
      <c r="HA63" s="65"/>
      <c r="HB63" s="65"/>
      <c r="HC63" s="65"/>
      <c r="HD63" s="65"/>
      <c r="HE63" s="65"/>
      <c r="HF63" s="65"/>
      <c r="HG63" s="65"/>
      <c r="HH63" s="65"/>
      <c r="HI63" s="65"/>
      <c r="HJ63" s="65"/>
      <c r="HK63" s="65"/>
      <c r="HL63" s="65"/>
      <c r="HM63" s="65"/>
      <c r="HN63" s="65"/>
      <c r="HO63" s="65"/>
      <c r="HP63" s="65"/>
      <c r="HQ63" s="65"/>
      <c r="HR63" s="65"/>
      <c r="HS63" s="65"/>
      <c r="HT63" s="65"/>
      <c r="HU63" s="65"/>
      <c r="HV63" s="65"/>
      <c r="HW63" s="65"/>
      <c r="HX63" s="65"/>
      <c r="HY63" s="65"/>
      <c r="HZ63" s="65"/>
      <c r="IA63" s="65"/>
      <c r="IB63" s="65"/>
      <c r="IC63" s="65"/>
      <c r="ID63" s="65"/>
      <c r="IE63" s="65"/>
      <c r="IF63" s="65"/>
      <c r="IG63" s="65"/>
      <c r="IH63" s="65"/>
      <c r="II63" s="65"/>
      <c r="IJ63" s="65"/>
      <c r="IK63" s="65"/>
      <c r="IL63" s="65"/>
      <c r="IM63" s="65"/>
      <c r="IN63" s="65"/>
      <c r="IO63" s="65"/>
      <c r="IP63" s="65"/>
      <c r="IQ63" s="65"/>
      <c r="IR63" s="65"/>
      <c r="IS63" s="65"/>
      <c r="IT63" s="65"/>
      <c r="IU63" s="65"/>
      <c r="IV63" s="65"/>
    </row>
    <row r="64" spans="1:256" ht="27" x14ac:dyDescent="0.25">
      <c r="A64" s="63">
        <v>2</v>
      </c>
      <c r="B64" s="64" t="s">
        <v>300</v>
      </c>
      <c r="C64" s="222">
        <v>1498833.7268770002</v>
      </c>
      <c r="D64" s="222">
        <v>3151778.0920000002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65"/>
      <c r="FG64" s="65"/>
      <c r="FH64" s="65"/>
      <c r="FI64" s="65"/>
      <c r="FJ64" s="65"/>
      <c r="FK64" s="65"/>
      <c r="FL64" s="65"/>
      <c r="FM64" s="65"/>
      <c r="FN64" s="65"/>
      <c r="FO64" s="65"/>
      <c r="FP64" s="65"/>
      <c r="FQ64" s="65"/>
      <c r="FR64" s="65"/>
      <c r="FS64" s="65"/>
      <c r="FT64" s="65"/>
      <c r="FU64" s="65"/>
      <c r="FV64" s="65"/>
      <c r="FW64" s="65"/>
      <c r="FX64" s="65"/>
      <c r="FY64" s="65"/>
      <c r="FZ64" s="65"/>
      <c r="GA64" s="65"/>
      <c r="GB64" s="65"/>
      <c r="GC64" s="65"/>
      <c r="GD64" s="65"/>
      <c r="GE64" s="65"/>
      <c r="GF64" s="65"/>
      <c r="GG64" s="65"/>
      <c r="GH64" s="65"/>
      <c r="GI64" s="65"/>
      <c r="GJ64" s="65"/>
      <c r="GK64" s="65"/>
      <c r="GL64" s="65"/>
      <c r="GM64" s="65"/>
      <c r="GN64" s="65"/>
      <c r="GO64" s="65"/>
      <c r="GP64" s="65"/>
      <c r="GQ64" s="65"/>
      <c r="GR64" s="65"/>
      <c r="GS64" s="65"/>
      <c r="GT64" s="65"/>
      <c r="GU64" s="65"/>
      <c r="GV64" s="65"/>
      <c r="GW64" s="65"/>
      <c r="GX64" s="65"/>
      <c r="GY64" s="65"/>
      <c r="GZ64" s="65"/>
      <c r="HA64" s="65"/>
      <c r="HB64" s="65"/>
      <c r="HC64" s="65"/>
      <c r="HD64" s="65"/>
      <c r="HE64" s="65"/>
      <c r="HF64" s="65"/>
      <c r="HG64" s="65"/>
      <c r="HH64" s="65"/>
      <c r="HI64" s="65"/>
      <c r="HJ64" s="65"/>
      <c r="HK64" s="65"/>
      <c r="HL64" s="65"/>
      <c r="HM64" s="65"/>
      <c r="HN64" s="65"/>
      <c r="HO64" s="65"/>
      <c r="HP64" s="65"/>
      <c r="HQ64" s="65"/>
      <c r="HR64" s="65"/>
      <c r="HS64" s="65"/>
      <c r="HT64" s="65"/>
      <c r="HU64" s="65"/>
      <c r="HV64" s="65"/>
      <c r="HW64" s="65"/>
      <c r="HX64" s="65"/>
      <c r="HY64" s="65"/>
      <c r="HZ64" s="65"/>
      <c r="IA64" s="65"/>
      <c r="IB64" s="65"/>
      <c r="IC64" s="65"/>
      <c r="ID64" s="65"/>
      <c r="IE64" s="65"/>
      <c r="IF64" s="65"/>
      <c r="IG64" s="65"/>
      <c r="IH64" s="65"/>
      <c r="II64" s="65"/>
      <c r="IJ64" s="65"/>
      <c r="IK64" s="65"/>
      <c r="IL64" s="65"/>
      <c r="IM64" s="65"/>
      <c r="IN64" s="65"/>
      <c r="IO64" s="65"/>
      <c r="IP64" s="65"/>
      <c r="IQ64" s="65"/>
      <c r="IR64" s="65"/>
      <c r="IS64" s="65"/>
      <c r="IT64" s="65"/>
      <c r="IU64" s="65"/>
      <c r="IV64" s="65"/>
    </row>
    <row r="65" spans="1:256" ht="14.25" x14ac:dyDescent="0.25">
      <c r="A65" s="61" t="s">
        <v>40</v>
      </c>
      <c r="B65" s="61" t="s">
        <v>173</v>
      </c>
      <c r="C65" s="214">
        <f>SUM(C66:C66)</f>
        <v>5913310.0117769996</v>
      </c>
      <c r="D65" s="214">
        <f>SUM(D66:D66)</f>
        <v>12381325.013</v>
      </c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  <c r="EO65" s="65"/>
      <c r="EP65" s="65"/>
      <c r="EQ65" s="65"/>
      <c r="ER65" s="65"/>
      <c r="ES65" s="65"/>
      <c r="ET65" s="65"/>
      <c r="EU65" s="65"/>
      <c r="EV65" s="65"/>
      <c r="EW65" s="65"/>
      <c r="EX65" s="65"/>
      <c r="EY65" s="65"/>
      <c r="EZ65" s="65"/>
      <c r="FA65" s="65"/>
      <c r="FB65" s="65"/>
      <c r="FC65" s="65"/>
      <c r="FD65" s="65"/>
      <c r="FE65" s="65"/>
      <c r="FF65" s="65"/>
      <c r="FG65" s="65"/>
      <c r="FH65" s="65"/>
      <c r="FI65" s="65"/>
      <c r="FJ65" s="65"/>
      <c r="FK65" s="65"/>
      <c r="FL65" s="65"/>
      <c r="FM65" s="65"/>
      <c r="FN65" s="65"/>
      <c r="FO65" s="65"/>
      <c r="FP65" s="65"/>
      <c r="FQ65" s="65"/>
      <c r="FR65" s="65"/>
      <c r="FS65" s="65"/>
      <c r="FT65" s="65"/>
      <c r="FU65" s="65"/>
      <c r="FV65" s="65"/>
      <c r="FW65" s="65"/>
      <c r="FX65" s="65"/>
      <c r="FY65" s="65"/>
      <c r="FZ65" s="65"/>
      <c r="GA65" s="65"/>
      <c r="GB65" s="65"/>
      <c r="GC65" s="65"/>
      <c r="GD65" s="65"/>
      <c r="GE65" s="65"/>
      <c r="GF65" s="65"/>
      <c r="GG65" s="65"/>
      <c r="GH65" s="65"/>
      <c r="GI65" s="65"/>
      <c r="GJ65" s="65"/>
      <c r="GK65" s="65"/>
      <c r="GL65" s="65"/>
      <c r="GM65" s="65"/>
      <c r="GN65" s="65"/>
      <c r="GO65" s="65"/>
      <c r="GP65" s="65"/>
      <c r="GQ65" s="65"/>
      <c r="GR65" s="65"/>
      <c r="GS65" s="65"/>
      <c r="GT65" s="65"/>
      <c r="GU65" s="65"/>
      <c r="GV65" s="65"/>
      <c r="GW65" s="65"/>
      <c r="GX65" s="65"/>
      <c r="GY65" s="65"/>
      <c r="GZ65" s="65"/>
      <c r="HA65" s="65"/>
      <c r="HB65" s="65"/>
      <c r="HC65" s="65"/>
      <c r="HD65" s="65"/>
      <c r="HE65" s="65"/>
      <c r="HF65" s="65"/>
      <c r="HG65" s="65"/>
      <c r="HH65" s="65"/>
      <c r="HI65" s="65"/>
      <c r="HJ65" s="65"/>
      <c r="HK65" s="65"/>
      <c r="HL65" s="65"/>
      <c r="HM65" s="65"/>
      <c r="HN65" s="65"/>
      <c r="HO65" s="65"/>
      <c r="HP65" s="65"/>
      <c r="HQ65" s="65"/>
      <c r="HR65" s="65"/>
      <c r="HS65" s="65"/>
      <c r="HT65" s="65"/>
      <c r="HU65" s="65"/>
      <c r="HV65" s="65"/>
      <c r="HW65" s="65"/>
      <c r="HX65" s="65"/>
      <c r="HY65" s="65"/>
      <c r="HZ65" s="65"/>
      <c r="IA65" s="65"/>
      <c r="IB65" s="65"/>
      <c r="IC65" s="65"/>
      <c r="ID65" s="65"/>
      <c r="IE65" s="65"/>
      <c r="IF65" s="65"/>
      <c r="IG65" s="65"/>
      <c r="IH65" s="65"/>
      <c r="II65" s="65"/>
      <c r="IJ65" s="65"/>
      <c r="IK65" s="65"/>
      <c r="IL65" s="65"/>
      <c r="IM65" s="65"/>
      <c r="IN65" s="65"/>
      <c r="IO65" s="65"/>
      <c r="IP65" s="65"/>
      <c r="IQ65" s="65"/>
      <c r="IR65" s="65"/>
      <c r="IS65" s="65"/>
      <c r="IT65" s="65"/>
      <c r="IU65" s="65"/>
      <c r="IV65" s="65"/>
    </row>
    <row r="66" spans="1:256" ht="27" x14ac:dyDescent="0.25">
      <c r="A66" s="63">
        <v>1</v>
      </c>
      <c r="B66" s="64" t="s">
        <v>301</v>
      </c>
      <c r="C66" s="222">
        <v>5913310.0117769996</v>
      </c>
      <c r="D66" s="222">
        <v>12381325.013</v>
      </c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5"/>
      <c r="FP66" s="65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5"/>
      <c r="GD66" s="65"/>
      <c r="GE66" s="65"/>
      <c r="GF66" s="65"/>
      <c r="GG66" s="65"/>
      <c r="GH66" s="65"/>
      <c r="GI66" s="65"/>
      <c r="GJ66" s="65"/>
      <c r="GK66" s="65"/>
      <c r="GL66" s="65"/>
      <c r="GM66" s="65"/>
      <c r="GN66" s="65"/>
      <c r="GO66" s="65"/>
      <c r="GP66" s="65"/>
      <c r="GQ66" s="65"/>
      <c r="GR66" s="65"/>
      <c r="GS66" s="65"/>
      <c r="GT66" s="65"/>
      <c r="GU66" s="65"/>
      <c r="GV66" s="65"/>
      <c r="GW66" s="65"/>
      <c r="GX66" s="65"/>
      <c r="GY66" s="65"/>
      <c r="GZ66" s="65"/>
      <c r="HA66" s="65"/>
      <c r="HB66" s="65"/>
      <c r="HC66" s="65"/>
      <c r="HD66" s="65"/>
      <c r="HE66" s="65"/>
      <c r="HF66" s="65"/>
      <c r="HG66" s="65"/>
      <c r="HH66" s="65"/>
      <c r="HI66" s="65"/>
      <c r="HJ66" s="65"/>
      <c r="HK66" s="65"/>
      <c r="HL66" s="65"/>
      <c r="HM66" s="65"/>
      <c r="HN66" s="65"/>
      <c r="HO66" s="65"/>
      <c r="HP66" s="65"/>
      <c r="HQ66" s="65"/>
      <c r="HR66" s="65"/>
      <c r="HS66" s="65"/>
      <c r="HT66" s="65"/>
      <c r="HU66" s="65"/>
      <c r="HV66" s="65"/>
      <c r="HW66" s="65"/>
      <c r="HX66" s="65"/>
      <c r="HY66" s="65"/>
      <c r="HZ66" s="65"/>
      <c r="IA66" s="65"/>
      <c r="IB66" s="65"/>
      <c r="IC66" s="65"/>
      <c r="ID66" s="65"/>
      <c r="IE66" s="65"/>
      <c r="IF66" s="65"/>
      <c r="IG66" s="65"/>
      <c r="IH66" s="65"/>
      <c r="II66" s="65"/>
      <c r="IJ66" s="65"/>
      <c r="IK66" s="65"/>
      <c r="IL66" s="65"/>
      <c r="IM66" s="65"/>
      <c r="IN66" s="65"/>
      <c r="IO66" s="65"/>
      <c r="IP66" s="65"/>
      <c r="IQ66" s="65"/>
      <c r="IR66" s="65"/>
      <c r="IS66" s="65"/>
      <c r="IT66" s="65"/>
      <c r="IU66" s="65"/>
      <c r="IV66" s="65"/>
    </row>
    <row r="67" spans="1:256" ht="14.25" x14ac:dyDescent="0.25">
      <c r="A67" s="61" t="s">
        <v>103</v>
      </c>
      <c r="B67" s="61" t="s">
        <v>302</v>
      </c>
      <c r="C67" s="214">
        <f>SUM(C68)</f>
        <v>633033.70055000007</v>
      </c>
      <c r="D67" s="214">
        <f>SUM(D68)</f>
        <v>1326130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  <c r="IV67" s="66"/>
    </row>
    <row r="68" spans="1:256" x14ac:dyDescent="0.25">
      <c r="A68" s="63">
        <v>1</v>
      </c>
      <c r="B68" s="64" t="s">
        <v>176</v>
      </c>
      <c r="C68" s="222">
        <v>633033.70055000007</v>
      </c>
      <c r="D68" s="222">
        <v>1326130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  <c r="HF68" s="65"/>
      <c r="HG68" s="65"/>
      <c r="HH68" s="65"/>
      <c r="HI68" s="65"/>
      <c r="HJ68" s="65"/>
      <c r="HK68" s="65"/>
      <c r="HL68" s="65"/>
      <c r="HM68" s="65"/>
      <c r="HN68" s="65"/>
      <c r="HO68" s="65"/>
      <c r="HP68" s="65"/>
      <c r="HQ68" s="65"/>
      <c r="HR68" s="65"/>
      <c r="HS68" s="65"/>
      <c r="HT68" s="65"/>
      <c r="HU68" s="65"/>
      <c r="HV68" s="65"/>
      <c r="HW68" s="65"/>
      <c r="HX68" s="65"/>
      <c r="HY68" s="65"/>
      <c r="HZ68" s="65"/>
      <c r="IA68" s="65"/>
      <c r="IB68" s="65"/>
      <c r="IC68" s="65"/>
      <c r="ID68" s="65"/>
      <c r="IE68" s="65"/>
      <c r="IF68" s="65"/>
      <c r="IG68" s="65"/>
      <c r="IH68" s="65"/>
      <c r="II68" s="65"/>
      <c r="IJ68" s="65"/>
      <c r="IK68" s="65"/>
      <c r="IL68" s="65"/>
      <c r="IM68" s="65"/>
      <c r="IN68" s="65"/>
      <c r="IO68" s="65"/>
      <c r="IP68" s="65"/>
      <c r="IQ68" s="65"/>
      <c r="IR68" s="65"/>
      <c r="IS68" s="65"/>
      <c r="IT68" s="65"/>
      <c r="IU68" s="65"/>
      <c r="IV68" s="65"/>
    </row>
    <row r="69" spans="1:256" ht="14.25" x14ac:dyDescent="0.25">
      <c r="A69" s="61" t="s">
        <v>109</v>
      </c>
      <c r="B69" s="61" t="s">
        <v>336</v>
      </c>
      <c r="C69" s="214">
        <f>SUM(C70)</f>
        <v>10165531.138193</v>
      </c>
      <c r="D69" s="214">
        <f>SUM(D70)</f>
        <v>21340382.818</v>
      </c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  <c r="IH69" s="66"/>
      <c r="II69" s="66"/>
      <c r="IJ69" s="66"/>
      <c r="IK69" s="66"/>
      <c r="IL69" s="66"/>
      <c r="IM69" s="66"/>
      <c r="IN69" s="66"/>
      <c r="IO69" s="66"/>
      <c r="IP69" s="66"/>
      <c r="IQ69" s="66"/>
      <c r="IR69" s="66"/>
      <c r="IS69" s="66"/>
      <c r="IT69" s="66"/>
      <c r="IU69" s="66"/>
      <c r="IV69" s="66"/>
    </row>
    <row r="70" spans="1:256" ht="27" x14ac:dyDescent="0.25">
      <c r="A70" s="63">
        <v>1</v>
      </c>
      <c r="B70" s="64" t="s">
        <v>307</v>
      </c>
      <c r="C70" s="222">
        <v>10165531.138193</v>
      </c>
      <c r="D70" s="222">
        <v>21340382.818</v>
      </c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5"/>
      <c r="GB70" s="65"/>
      <c r="GC70" s="65"/>
      <c r="GD70" s="65"/>
      <c r="GE70" s="65"/>
      <c r="GF70" s="65"/>
      <c r="GG70" s="65"/>
      <c r="GH70" s="65"/>
      <c r="GI70" s="65"/>
      <c r="GJ70" s="65"/>
      <c r="GK70" s="65"/>
      <c r="GL70" s="65"/>
      <c r="GM70" s="65"/>
      <c r="GN70" s="65"/>
      <c r="GO70" s="65"/>
      <c r="GP70" s="65"/>
      <c r="GQ70" s="65"/>
      <c r="GR70" s="65"/>
      <c r="GS70" s="65"/>
      <c r="GT70" s="65"/>
      <c r="GU70" s="65"/>
      <c r="GV70" s="65"/>
      <c r="GW70" s="65"/>
      <c r="GX70" s="65"/>
      <c r="GY70" s="65"/>
      <c r="GZ70" s="65"/>
      <c r="HA70" s="65"/>
      <c r="HB70" s="65"/>
      <c r="HC70" s="65"/>
      <c r="HD70" s="65"/>
      <c r="HE70" s="65"/>
      <c r="HF70" s="65"/>
      <c r="HG70" s="65"/>
      <c r="HH70" s="65"/>
      <c r="HI70" s="65"/>
      <c r="HJ70" s="65"/>
      <c r="HK70" s="65"/>
      <c r="HL70" s="65"/>
      <c r="HM70" s="65"/>
      <c r="HN70" s="65"/>
      <c r="HO70" s="65"/>
      <c r="HP70" s="65"/>
      <c r="HQ70" s="65"/>
      <c r="HR70" s="65"/>
      <c r="HS70" s="65"/>
      <c r="HT70" s="65"/>
      <c r="HU70" s="65"/>
      <c r="HV70" s="65"/>
      <c r="HW70" s="65"/>
      <c r="HX70" s="65"/>
      <c r="HY70" s="65"/>
      <c r="HZ70" s="65"/>
      <c r="IA70" s="65"/>
      <c r="IB70" s="65"/>
      <c r="IC70" s="65"/>
      <c r="ID70" s="65"/>
      <c r="IE70" s="65"/>
      <c r="IF70" s="65"/>
      <c r="IG70" s="65"/>
      <c r="IH70" s="65"/>
      <c r="II70" s="65"/>
      <c r="IJ70" s="65"/>
      <c r="IK70" s="65"/>
      <c r="IL70" s="65"/>
      <c r="IM70" s="65"/>
      <c r="IN70" s="65"/>
      <c r="IO70" s="65"/>
      <c r="IP70" s="65"/>
      <c r="IQ70" s="65"/>
      <c r="IR70" s="65"/>
      <c r="IS70" s="65"/>
      <c r="IT70" s="65"/>
      <c r="IU70" s="65"/>
      <c r="IV70" s="65"/>
    </row>
    <row r="71" spans="1:256" ht="14.25" customHeight="1" x14ac:dyDescent="0.25">
      <c r="A71" s="61" t="s">
        <v>109</v>
      </c>
      <c r="B71" s="61" t="s">
        <v>343</v>
      </c>
      <c r="C71" s="214">
        <f>SUM(C72)</f>
        <v>3739260.2115119998</v>
      </c>
      <c r="D71" s="214">
        <f>SUM(D72)</f>
        <v>7766059.0499999998</v>
      </c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65"/>
      <c r="GB71" s="65"/>
      <c r="GC71" s="65"/>
      <c r="GD71" s="65"/>
      <c r="GE71" s="65"/>
      <c r="GF71" s="65"/>
      <c r="GG71" s="65"/>
      <c r="GH71" s="65"/>
      <c r="GI71" s="65"/>
      <c r="GJ71" s="65"/>
      <c r="GK71" s="65"/>
      <c r="GL71" s="65"/>
      <c r="GM71" s="65"/>
      <c r="GN71" s="65"/>
      <c r="GO71" s="65"/>
      <c r="GP71" s="65"/>
      <c r="GQ71" s="65"/>
      <c r="GR71" s="65"/>
      <c r="GS71" s="65"/>
      <c r="GT71" s="65"/>
      <c r="GU71" s="65"/>
      <c r="GV71" s="65"/>
      <c r="GW71" s="65"/>
      <c r="GX71" s="65"/>
      <c r="GY71" s="65"/>
      <c r="GZ71" s="65"/>
      <c r="HA71" s="65"/>
      <c r="HB71" s="65"/>
      <c r="HC71" s="65"/>
      <c r="HD71" s="65"/>
      <c r="HE71" s="65"/>
      <c r="HF71" s="65"/>
      <c r="HG71" s="65"/>
      <c r="HH71" s="65"/>
      <c r="HI71" s="65"/>
      <c r="HJ71" s="65"/>
      <c r="HK71" s="65"/>
      <c r="HL71" s="65"/>
      <c r="HM71" s="65"/>
      <c r="HN71" s="65"/>
      <c r="HO71" s="65"/>
      <c r="HP71" s="65"/>
      <c r="HQ71" s="65"/>
      <c r="HR71" s="65"/>
      <c r="HS71" s="65"/>
      <c r="HT71" s="65"/>
      <c r="HU71" s="65"/>
      <c r="HV71" s="65"/>
      <c r="HW71" s="65"/>
      <c r="HX71" s="65"/>
      <c r="HY71" s="65"/>
      <c r="HZ71" s="65"/>
      <c r="IA71" s="65"/>
      <c r="IB71" s="65"/>
      <c r="IC71" s="65"/>
      <c r="ID71" s="65"/>
      <c r="IE71" s="65"/>
      <c r="IF71" s="65"/>
      <c r="IG71" s="65"/>
      <c r="IH71" s="65"/>
      <c r="II71" s="65"/>
      <c r="IJ71" s="65"/>
      <c r="IK71" s="65"/>
      <c r="IL71" s="65"/>
      <c r="IM71" s="65"/>
      <c r="IN71" s="65"/>
      <c r="IO71" s="65"/>
      <c r="IP71" s="65"/>
      <c r="IQ71" s="65"/>
      <c r="IR71" s="65"/>
      <c r="IS71" s="65"/>
      <c r="IT71" s="65"/>
      <c r="IU71" s="65"/>
      <c r="IV71" s="65"/>
    </row>
    <row r="72" spans="1:256" ht="45.75" customHeight="1" x14ac:dyDescent="0.25">
      <c r="A72" s="63">
        <v>1</v>
      </c>
      <c r="B72" s="64" t="s">
        <v>308</v>
      </c>
      <c r="C72" s="222">
        <v>3739260.2115119998</v>
      </c>
      <c r="D72" s="222">
        <v>7766059.0499999998</v>
      </c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  <c r="EO72" s="65"/>
      <c r="EP72" s="65"/>
      <c r="EQ72" s="65"/>
      <c r="ER72" s="65"/>
      <c r="ES72" s="65"/>
      <c r="ET72" s="65"/>
      <c r="EU72" s="65"/>
      <c r="EV72" s="65"/>
      <c r="EW72" s="65"/>
      <c r="EX72" s="65"/>
      <c r="EY72" s="65"/>
      <c r="EZ72" s="65"/>
      <c r="FA72" s="65"/>
      <c r="FB72" s="65"/>
      <c r="FC72" s="65"/>
      <c r="FD72" s="65"/>
      <c r="FE72" s="65"/>
      <c r="FF72" s="65"/>
      <c r="FG72" s="65"/>
      <c r="FH72" s="65"/>
      <c r="FI72" s="65"/>
      <c r="FJ72" s="65"/>
      <c r="FK72" s="65"/>
      <c r="FL72" s="65"/>
      <c r="FM72" s="65"/>
      <c r="FN72" s="65"/>
      <c r="FO72" s="65"/>
      <c r="FP72" s="65"/>
      <c r="FQ72" s="65"/>
      <c r="FR72" s="65"/>
      <c r="FS72" s="65"/>
      <c r="FT72" s="65"/>
      <c r="FU72" s="65"/>
      <c r="FV72" s="65"/>
      <c r="FW72" s="65"/>
      <c r="FX72" s="65"/>
      <c r="FY72" s="65"/>
      <c r="FZ72" s="65"/>
      <c r="GA72" s="65"/>
      <c r="GB72" s="65"/>
      <c r="GC72" s="65"/>
      <c r="GD72" s="65"/>
      <c r="GE72" s="65"/>
      <c r="GF72" s="65"/>
      <c r="GG72" s="65"/>
      <c r="GH72" s="65"/>
      <c r="GI72" s="65"/>
      <c r="GJ72" s="65"/>
      <c r="GK72" s="65"/>
      <c r="GL72" s="65"/>
      <c r="GM72" s="65"/>
      <c r="GN72" s="65"/>
      <c r="GO72" s="65"/>
      <c r="GP72" s="65"/>
      <c r="GQ72" s="65"/>
      <c r="GR72" s="65"/>
      <c r="GS72" s="65"/>
      <c r="GT72" s="65"/>
      <c r="GU72" s="65"/>
      <c r="GV72" s="65"/>
      <c r="GW72" s="65"/>
      <c r="GX72" s="65"/>
      <c r="GY72" s="65"/>
      <c r="GZ72" s="65"/>
      <c r="HA72" s="65"/>
      <c r="HB72" s="65"/>
      <c r="HC72" s="65"/>
      <c r="HD72" s="65"/>
      <c r="HE72" s="65"/>
      <c r="HF72" s="65"/>
      <c r="HG72" s="65"/>
      <c r="HH72" s="65"/>
      <c r="HI72" s="65"/>
      <c r="HJ72" s="65"/>
      <c r="HK72" s="65"/>
      <c r="HL72" s="65"/>
      <c r="HM72" s="65"/>
      <c r="HN72" s="65"/>
      <c r="HO72" s="65"/>
      <c r="HP72" s="65"/>
      <c r="HQ72" s="65"/>
      <c r="HR72" s="65"/>
      <c r="HS72" s="65"/>
      <c r="HT72" s="65"/>
      <c r="HU72" s="65"/>
      <c r="HV72" s="65"/>
      <c r="HW72" s="65"/>
      <c r="HX72" s="65"/>
      <c r="HY72" s="65"/>
      <c r="HZ72" s="65"/>
      <c r="IA72" s="65"/>
      <c r="IB72" s="65"/>
      <c r="IC72" s="65"/>
      <c r="ID72" s="65"/>
      <c r="IE72" s="65"/>
      <c r="IF72" s="65"/>
      <c r="IG72" s="65"/>
      <c r="IH72" s="65"/>
      <c r="II72" s="65"/>
      <c r="IJ72" s="65"/>
      <c r="IK72" s="65"/>
      <c r="IL72" s="65"/>
      <c r="IM72" s="65"/>
      <c r="IN72" s="65"/>
      <c r="IO72" s="65"/>
      <c r="IP72" s="65"/>
      <c r="IQ72" s="65"/>
      <c r="IR72" s="65"/>
      <c r="IS72" s="65"/>
      <c r="IT72" s="65"/>
      <c r="IU72" s="65"/>
      <c r="IV72" s="65"/>
    </row>
    <row r="73" spans="1:256" ht="14.25" x14ac:dyDescent="0.25">
      <c r="A73" s="265" t="s">
        <v>179</v>
      </c>
      <c r="B73" s="266"/>
      <c r="C73" s="221">
        <f>+C75+C77</f>
        <v>4379570.9597399998</v>
      </c>
      <c r="D73" s="221">
        <f>+D75+D77</f>
        <v>9183157.7909999993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  <c r="EO73" s="65"/>
      <c r="EP73" s="65"/>
      <c r="EQ73" s="65"/>
      <c r="ER73" s="65"/>
      <c r="ES73" s="65"/>
      <c r="ET73" s="65"/>
      <c r="EU73" s="65"/>
      <c r="EV73" s="65"/>
      <c r="EW73" s="65"/>
      <c r="EX73" s="65"/>
      <c r="EY73" s="65"/>
      <c r="EZ73" s="65"/>
      <c r="FA73" s="65"/>
      <c r="FB73" s="65"/>
      <c r="FC73" s="65"/>
      <c r="FD73" s="65"/>
      <c r="FE73" s="65"/>
      <c r="FF73" s="65"/>
      <c r="FG73" s="65"/>
      <c r="FH73" s="65"/>
      <c r="FI73" s="65"/>
      <c r="FJ73" s="65"/>
      <c r="FK73" s="65"/>
      <c r="FL73" s="65"/>
      <c r="FM73" s="65"/>
      <c r="FN73" s="65"/>
      <c r="FO73" s="65"/>
      <c r="FP73" s="65"/>
      <c r="FQ73" s="65"/>
      <c r="FR73" s="65"/>
      <c r="FS73" s="65"/>
      <c r="FT73" s="65"/>
      <c r="FU73" s="65"/>
      <c r="FV73" s="65"/>
      <c r="FW73" s="65"/>
      <c r="FX73" s="65"/>
      <c r="FY73" s="65"/>
      <c r="FZ73" s="65"/>
      <c r="GA73" s="65"/>
      <c r="GB73" s="65"/>
      <c r="GC73" s="65"/>
      <c r="GD73" s="65"/>
      <c r="GE73" s="65"/>
      <c r="GF73" s="65"/>
      <c r="GG73" s="65"/>
      <c r="GH73" s="65"/>
      <c r="GI73" s="65"/>
      <c r="GJ73" s="65"/>
      <c r="GK73" s="65"/>
      <c r="GL73" s="65"/>
      <c r="GM73" s="65"/>
      <c r="GN73" s="65"/>
      <c r="GO73" s="65"/>
      <c r="GP73" s="65"/>
      <c r="GQ73" s="65"/>
      <c r="GR73" s="65"/>
      <c r="GS73" s="65"/>
      <c r="GT73" s="65"/>
      <c r="GU73" s="65"/>
      <c r="GV73" s="65"/>
      <c r="GW73" s="65"/>
      <c r="GX73" s="65"/>
      <c r="GY73" s="65"/>
      <c r="GZ73" s="65"/>
      <c r="HA73" s="65"/>
      <c r="HB73" s="65"/>
      <c r="HC73" s="65"/>
      <c r="HD73" s="65"/>
      <c r="HE73" s="65"/>
      <c r="HF73" s="65"/>
      <c r="HG73" s="65"/>
      <c r="HH73" s="65"/>
      <c r="HI73" s="65"/>
      <c r="HJ73" s="65"/>
      <c r="HK73" s="65"/>
      <c r="HL73" s="65"/>
      <c r="HM73" s="65"/>
      <c r="HN73" s="65"/>
      <c r="HO73" s="65"/>
      <c r="HP73" s="65"/>
      <c r="HQ73" s="65"/>
      <c r="HR73" s="65"/>
      <c r="HS73" s="65"/>
      <c r="HT73" s="65"/>
      <c r="HU73" s="65"/>
      <c r="HV73" s="65"/>
      <c r="HW73" s="65"/>
      <c r="HX73" s="65"/>
      <c r="HY73" s="65"/>
      <c r="HZ73" s="65"/>
      <c r="IA73" s="65"/>
      <c r="IB73" s="65"/>
      <c r="IC73" s="65"/>
      <c r="ID73" s="65"/>
      <c r="IE73" s="65"/>
      <c r="IF73" s="65"/>
      <c r="IG73" s="65"/>
      <c r="IH73" s="65"/>
      <c r="II73" s="65"/>
      <c r="IJ73" s="65"/>
      <c r="IK73" s="65"/>
      <c r="IL73" s="65"/>
      <c r="IM73" s="65"/>
      <c r="IN73" s="65"/>
      <c r="IO73" s="65"/>
      <c r="IP73" s="65"/>
      <c r="IQ73" s="65"/>
      <c r="IR73" s="65"/>
      <c r="IS73" s="65"/>
      <c r="IT73" s="65"/>
      <c r="IU73" s="65"/>
      <c r="IV73" s="65"/>
    </row>
    <row r="74" spans="1:256" x14ac:dyDescent="0.25">
      <c r="A74" s="273" t="s">
        <v>335</v>
      </c>
      <c r="B74" s="274"/>
      <c r="C74" s="274"/>
      <c r="D74" s="27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65"/>
      <c r="GA74" s="65"/>
      <c r="GB74" s="65"/>
      <c r="GC74" s="65"/>
      <c r="GD74" s="65"/>
      <c r="GE74" s="65"/>
      <c r="GF74" s="65"/>
      <c r="GG74" s="65"/>
      <c r="GH74" s="65"/>
      <c r="GI74" s="65"/>
      <c r="GJ74" s="65"/>
      <c r="GK74" s="65"/>
      <c r="GL74" s="65"/>
      <c r="GM74" s="65"/>
      <c r="GN74" s="65"/>
      <c r="GO74" s="65"/>
      <c r="GP74" s="65"/>
      <c r="GQ74" s="65"/>
      <c r="GR74" s="65"/>
      <c r="GS74" s="65"/>
      <c r="GT74" s="65"/>
      <c r="GU74" s="65"/>
      <c r="GV74" s="65"/>
      <c r="GW74" s="65"/>
      <c r="GX74" s="65"/>
      <c r="GY74" s="65"/>
      <c r="GZ74" s="65"/>
      <c r="HA74" s="65"/>
      <c r="HB74" s="65"/>
      <c r="HC74" s="65"/>
      <c r="HD74" s="65"/>
      <c r="HE74" s="65"/>
      <c r="HF74" s="65"/>
      <c r="HG74" s="65"/>
      <c r="HH74" s="65"/>
      <c r="HI74" s="65"/>
      <c r="HJ74" s="65"/>
      <c r="HK74" s="65"/>
      <c r="HL74" s="65"/>
      <c r="HM74" s="65"/>
      <c r="HN74" s="65"/>
      <c r="HO74" s="65"/>
      <c r="HP74" s="65"/>
      <c r="HQ74" s="65"/>
      <c r="HR74" s="65"/>
      <c r="HS74" s="65"/>
      <c r="HT74" s="65"/>
      <c r="HU74" s="65"/>
      <c r="HV74" s="65"/>
      <c r="HW74" s="65"/>
      <c r="HX74" s="65"/>
      <c r="HY74" s="65"/>
      <c r="HZ74" s="65"/>
      <c r="IA74" s="65"/>
      <c r="IB74" s="65"/>
      <c r="IC74" s="65"/>
      <c r="ID74" s="65"/>
      <c r="IE74" s="65"/>
      <c r="IF74" s="65"/>
      <c r="IG74" s="65"/>
      <c r="IH74" s="65"/>
      <c r="II74" s="65"/>
      <c r="IJ74" s="65"/>
      <c r="IK74" s="65"/>
      <c r="IL74" s="65"/>
      <c r="IM74" s="65"/>
      <c r="IN74" s="65"/>
      <c r="IO74" s="65"/>
      <c r="IP74" s="65"/>
      <c r="IQ74" s="65"/>
      <c r="IR74" s="65"/>
      <c r="IS74" s="65"/>
      <c r="IT74" s="65"/>
      <c r="IU74" s="65"/>
      <c r="IV74" s="65"/>
    </row>
    <row r="75" spans="1:256" ht="14.25" x14ac:dyDescent="0.25">
      <c r="A75" s="61" t="s">
        <v>14</v>
      </c>
      <c r="B75" s="61" t="s">
        <v>337</v>
      </c>
      <c r="C75" s="214">
        <f>SUM(C76)</f>
        <v>317474.64939799998</v>
      </c>
      <c r="D75" s="214">
        <f>SUM(D76)</f>
        <v>657589.18099999998</v>
      </c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  <c r="FG75" s="65"/>
      <c r="FH75" s="65"/>
      <c r="FI75" s="65"/>
      <c r="FJ75" s="65"/>
      <c r="FK75" s="65"/>
      <c r="FL75" s="65"/>
      <c r="FM75" s="65"/>
      <c r="FN75" s="65"/>
      <c r="FO75" s="65"/>
      <c r="FP75" s="65"/>
      <c r="FQ75" s="65"/>
      <c r="FR75" s="65"/>
      <c r="FS75" s="65"/>
      <c r="FT75" s="65"/>
      <c r="FU75" s="65"/>
      <c r="FV75" s="65"/>
      <c r="FW75" s="65"/>
      <c r="FX75" s="65"/>
      <c r="FY75" s="65"/>
      <c r="FZ75" s="65"/>
      <c r="GA75" s="65"/>
      <c r="GB75" s="65"/>
      <c r="GC75" s="65"/>
      <c r="GD75" s="65"/>
      <c r="GE75" s="65"/>
      <c r="GF75" s="65"/>
      <c r="GG75" s="65"/>
      <c r="GH75" s="65"/>
      <c r="GI75" s="65"/>
      <c r="GJ75" s="65"/>
      <c r="GK75" s="65"/>
      <c r="GL75" s="65"/>
      <c r="GM75" s="65"/>
      <c r="GN75" s="65"/>
      <c r="GO75" s="65"/>
      <c r="GP75" s="65"/>
      <c r="GQ75" s="65"/>
      <c r="GR75" s="65"/>
      <c r="GS75" s="65"/>
      <c r="GT75" s="65"/>
      <c r="GU75" s="65"/>
      <c r="GV75" s="65"/>
      <c r="GW75" s="65"/>
      <c r="GX75" s="65"/>
      <c r="GY75" s="65"/>
      <c r="GZ75" s="65"/>
      <c r="HA75" s="65"/>
      <c r="HB75" s="65"/>
      <c r="HC75" s="65"/>
      <c r="HD75" s="65"/>
      <c r="HE75" s="65"/>
      <c r="HF75" s="65"/>
      <c r="HG75" s="65"/>
      <c r="HH75" s="65"/>
      <c r="HI75" s="65"/>
      <c r="HJ75" s="65"/>
      <c r="HK75" s="65"/>
      <c r="HL75" s="65"/>
      <c r="HM75" s="65"/>
      <c r="HN75" s="65"/>
      <c r="HO75" s="65"/>
      <c r="HP75" s="65"/>
      <c r="HQ75" s="65"/>
      <c r="HR75" s="65"/>
      <c r="HS75" s="65"/>
      <c r="HT75" s="65"/>
      <c r="HU75" s="65"/>
      <c r="HV75" s="65"/>
      <c r="HW75" s="65"/>
      <c r="HX75" s="65"/>
      <c r="HY75" s="65"/>
      <c r="HZ75" s="65"/>
      <c r="IA75" s="65"/>
      <c r="IB75" s="65"/>
      <c r="IC75" s="65"/>
      <c r="ID75" s="65"/>
      <c r="IE75" s="65"/>
      <c r="IF75" s="65"/>
      <c r="IG75" s="65"/>
      <c r="IH75" s="65"/>
      <c r="II75" s="65"/>
      <c r="IJ75" s="65"/>
      <c r="IK75" s="65"/>
      <c r="IL75" s="65"/>
      <c r="IM75" s="65"/>
      <c r="IN75" s="65"/>
      <c r="IO75" s="65"/>
      <c r="IP75" s="65"/>
      <c r="IQ75" s="65"/>
      <c r="IR75" s="65"/>
      <c r="IS75" s="65"/>
      <c r="IT75" s="65"/>
      <c r="IU75" s="65"/>
      <c r="IV75" s="65"/>
    </row>
    <row r="76" spans="1:256" x14ac:dyDescent="0.25">
      <c r="A76" s="63">
        <v>1</v>
      </c>
      <c r="B76" s="64" t="s">
        <v>303</v>
      </c>
      <c r="C76" s="222">
        <v>317474.64939799998</v>
      </c>
      <c r="D76" s="222">
        <v>657589.18099999998</v>
      </c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  <c r="FI76" s="65"/>
      <c r="FJ76" s="65"/>
      <c r="FK76" s="65"/>
      <c r="FL76" s="65"/>
      <c r="FM76" s="65"/>
      <c r="FN76" s="65"/>
      <c r="FO76" s="65"/>
      <c r="FP76" s="65"/>
      <c r="FQ76" s="65"/>
      <c r="FR76" s="65"/>
      <c r="FS76" s="65"/>
      <c r="FT76" s="65"/>
      <c r="FU76" s="65"/>
      <c r="FV76" s="65"/>
      <c r="FW76" s="65"/>
      <c r="FX76" s="65"/>
      <c r="FY76" s="65"/>
      <c r="FZ76" s="65"/>
      <c r="GA76" s="65"/>
      <c r="GB76" s="65"/>
      <c r="GC76" s="65"/>
      <c r="GD76" s="65"/>
      <c r="GE76" s="65"/>
      <c r="GF76" s="65"/>
      <c r="GG76" s="65"/>
      <c r="GH76" s="65"/>
      <c r="GI76" s="65"/>
      <c r="GJ76" s="65"/>
      <c r="GK76" s="65"/>
      <c r="GL76" s="65"/>
      <c r="GM76" s="65"/>
      <c r="GN76" s="65"/>
      <c r="GO76" s="65"/>
      <c r="GP76" s="65"/>
      <c r="GQ76" s="65"/>
      <c r="GR76" s="65"/>
      <c r="GS76" s="65"/>
      <c r="GT76" s="65"/>
      <c r="GU76" s="65"/>
      <c r="GV76" s="65"/>
      <c r="GW76" s="65"/>
      <c r="GX76" s="65"/>
      <c r="GY76" s="65"/>
      <c r="GZ76" s="65"/>
      <c r="HA76" s="65"/>
      <c r="HB76" s="65"/>
      <c r="HC76" s="65"/>
      <c r="HD76" s="65"/>
      <c r="HE76" s="65"/>
      <c r="HF76" s="65"/>
      <c r="HG76" s="65"/>
      <c r="HH76" s="65"/>
      <c r="HI76" s="65"/>
      <c r="HJ76" s="65"/>
      <c r="HK76" s="65"/>
      <c r="HL76" s="65"/>
      <c r="HM76" s="65"/>
      <c r="HN76" s="65"/>
      <c r="HO76" s="65"/>
      <c r="HP76" s="65"/>
      <c r="HQ76" s="65"/>
      <c r="HR76" s="65"/>
      <c r="HS76" s="65"/>
      <c r="HT76" s="65"/>
      <c r="HU76" s="65"/>
      <c r="HV76" s="65"/>
      <c r="HW76" s="65"/>
      <c r="HX76" s="65"/>
      <c r="HY76" s="65"/>
      <c r="HZ76" s="65"/>
      <c r="IA76" s="65"/>
      <c r="IB76" s="65"/>
      <c r="IC76" s="65"/>
      <c r="ID76" s="65"/>
      <c r="IE76" s="65"/>
      <c r="IF76" s="65"/>
      <c r="IG76" s="65"/>
      <c r="IH76" s="65"/>
      <c r="II76" s="65"/>
      <c r="IJ76" s="65"/>
      <c r="IK76" s="65"/>
      <c r="IL76" s="65"/>
      <c r="IM76" s="65"/>
      <c r="IN76" s="65"/>
      <c r="IO76" s="65"/>
      <c r="IP76" s="65"/>
      <c r="IQ76" s="65"/>
      <c r="IR76" s="65"/>
      <c r="IS76" s="65"/>
      <c r="IT76" s="65"/>
      <c r="IU76" s="65"/>
      <c r="IV76" s="65"/>
    </row>
    <row r="77" spans="1:256" ht="14.25" x14ac:dyDescent="0.25">
      <c r="A77" s="61" t="s">
        <v>40</v>
      </c>
      <c r="B77" s="61" t="s">
        <v>304</v>
      </c>
      <c r="C77" s="214">
        <f>SUM(C78:C79)</f>
        <v>4062096.3103419999</v>
      </c>
      <c r="D77" s="214">
        <f>SUM(D78:D79)</f>
        <v>8525568.6099999994</v>
      </c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5"/>
      <c r="EY77" s="65"/>
      <c r="EZ77" s="65"/>
      <c r="FA77" s="65"/>
      <c r="FB77" s="65"/>
      <c r="FC77" s="65"/>
      <c r="FD77" s="65"/>
      <c r="FE77" s="65"/>
      <c r="FF77" s="65"/>
      <c r="FG77" s="65"/>
      <c r="FH77" s="65"/>
      <c r="FI77" s="65"/>
      <c r="FJ77" s="65"/>
      <c r="FK77" s="65"/>
      <c r="FL77" s="65"/>
      <c r="FM77" s="65"/>
      <c r="FN77" s="65"/>
      <c r="FO77" s="65"/>
      <c r="FP77" s="65"/>
      <c r="FQ77" s="65"/>
      <c r="FR77" s="65"/>
      <c r="FS77" s="65"/>
      <c r="FT77" s="65"/>
      <c r="FU77" s="65"/>
      <c r="FV77" s="65"/>
      <c r="FW77" s="65"/>
      <c r="FX77" s="65"/>
      <c r="FY77" s="65"/>
      <c r="FZ77" s="65"/>
      <c r="GA77" s="65"/>
      <c r="GB77" s="65"/>
      <c r="GC77" s="65"/>
      <c r="GD77" s="65"/>
      <c r="GE77" s="65"/>
      <c r="GF77" s="65"/>
      <c r="GG77" s="65"/>
      <c r="GH77" s="65"/>
      <c r="GI77" s="65"/>
      <c r="GJ77" s="65"/>
      <c r="GK77" s="65"/>
      <c r="GL77" s="65"/>
      <c r="GM77" s="65"/>
      <c r="GN77" s="65"/>
      <c r="GO77" s="65"/>
      <c r="GP77" s="65"/>
      <c r="GQ77" s="65"/>
      <c r="GR77" s="65"/>
      <c r="GS77" s="65"/>
      <c r="GT77" s="65"/>
      <c r="GU77" s="65"/>
      <c r="GV77" s="65"/>
      <c r="GW77" s="65"/>
      <c r="GX77" s="65"/>
      <c r="GY77" s="65"/>
      <c r="GZ77" s="65"/>
      <c r="HA77" s="65"/>
      <c r="HB77" s="65"/>
      <c r="HC77" s="65"/>
      <c r="HD77" s="65"/>
      <c r="HE77" s="65"/>
      <c r="HF77" s="65"/>
      <c r="HG77" s="65"/>
      <c r="HH77" s="65"/>
      <c r="HI77" s="65"/>
      <c r="HJ77" s="65"/>
      <c r="HK77" s="65"/>
      <c r="HL77" s="65"/>
      <c r="HM77" s="65"/>
      <c r="HN77" s="65"/>
      <c r="HO77" s="65"/>
      <c r="HP77" s="65"/>
      <c r="HQ77" s="65"/>
      <c r="HR77" s="65"/>
      <c r="HS77" s="65"/>
      <c r="HT77" s="65"/>
      <c r="HU77" s="65"/>
      <c r="HV77" s="65"/>
      <c r="HW77" s="65"/>
      <c r="HX77" s="65"/>
      <c r="HY77" s="65"/>
      <c r="HZ77" s="65"/>
      <c r="IA77" s="65"/>
      <c r="IB77" s="65"/>
      <c r="IC77" s="65"/>
      <c r="ID77" s="65"/>
      <c r="IE77" s="65"/>
      <c r="IF77" s="65"/>
      <c r="IG77" s="65"/>
      <c r="IH77" s="65"/>
      <c r="II77" s="65"/>
      <c r="IJ77" s="65"/>
      <c r="IK77" s="65"/>
      <c r="IL77" s="65"/>
      <c r="IM77" s="65"/>
      <c r="IN77" s="65"/>
      <c r="IO77" s="65"/>
      <c r="IP77" s="65"/>
      <c r="IQ77" s="65"/>
      <c r="IR77" s="65"/>
      <c r="IS77" s="65"/>
      <c r="IT77" s="65"/>
      <c r="IU77" s="65"/>
      <c r="IV77" s="65"/>
    </row>
    <row r="78" spans="1:256" ht="27" x14ac:dyDescent="0.3">
      <c r="A78" s="63">
        <v>1</v>
      </c>
      <c r="B78" s="64" t="s">
        <v>305</v>
      </c>
      <c r="C78" s="222">
        <v>753991.72417199996</v>
      </c>
      <c r="D78" s="222">
        <v>1581129.4720000001</v>
      </c>
      <c r="E78" s="79"/>
      <c r="F78" s="78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</row>
    <row r="79" spans="1:256" ht="18.75" customHeight="1" x14ac:dyDescent="0.25">
      <c r="A79" s="63">
        <v>2</v>
      </c>
      <c r="B79" s="64" t="s">
        <v>306</v>
      </c>
      <c r="C79" s="222">
        <v>3308104.58617</v>
      </c>
      <c r="D79" s="222">
        <v>6944439.1379999993</v>
      </c>
      <c r="E79" s="7"/>
      <c r="F79" s="7"/>
    </row>
    <row r="80" spans="1:256" ht="38.25" customHeight="1" x14ac:dyDescent="0.25">
      <c r="A80" s="276" t="s">
        <v>187</v>
      </c>
      <c r="B80" s="277"/>
      <c r="C80" s="223">
        <f>+C73+C60+C5</f>
        <v>190902771.370938</v>
      </c>
      <c r="D80" s="223">
        <f>+D73+D60+D5</f>
        <v>409894988.05899996</v>
      </c>
    </row>
    <row r="81" spans="1:256" x14ac:dyDescent="0.25">
      <c r="A81" s="70"/>
      <c r="C81" s="224"/>
      <c r="D81" s="224"/>
    </row>
    <row r="82" spans="1:256" ht="36.75" customHeight="1" x14ac:dyDescent="0.25">
      <c r="A82" s="278" t="s">
        <v>338</v>
      </c>
      <c r="B82" s="278"/>
      <c r="C82" s="278"/>
      <c r="D82" s="278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7"/>
      <c r="FE82" s="77"/>
      <c r="FF82" s="77"/>
      <c r="FG82" s="77"/>
      <c r="FH82" s="77"/>
      <c r="FI82" s="77"/>
      <c r="FJ82" s="77"/>
      <c r="FK82" s="77"/>
      <c r="FL82" s="77"/>
      <c r="FM82" s="77"/>
      <c r="FN82" s="77"/>
      <c r="FO82" s="77"/>
      <c r="FP82" s="77"/>
      <c r="FQ82" s="77"/>
      <c r="FR82" s="77"/>
      <c r="FS82" s="77"/>
      <c r="FT82" s="77"/>
      <c r="FU82" s="77"/>
      <c r="FV82" s="77"/>
      <c r="FW82" s="77"/>
      <c r="FX82" s="77"/>
      <c r="FY82" s="77"/>
      <c r="FZ82" s="77"/>
      <c r="GA82" s="77"/>
      <c r="GB82" s="77"/>
      <c r="GC82" s="77"/>
      <c r="GD82" s="77"/>
      <c r="GE82" s="77"/>
      <c r="GF82" s="77"/>
      <c r="GG82" s="77"/>
      <c r="GH82" s="77"/>
      <c r="GI82" s="77"/>
      <c r="GJ82" s="77"/>
      <c r="GK82" s="77"/>
      <c r="GL82" s="77"/>
      <c r="GM82" s="77"/>
      <c r="GN82" s="77"/>
      <c r="GO82" s="77"/>
      <c r="GP82" s="77"/>
      <c r="GQ82" s="77"/>
      <c r="GR82" s="77"/>
      <c r="GS82" s="77"/>
      <c r="GT82" s="77"/>
      <c r="GU82" s="77"/>
      <c r="GV82" s="77"/>
      <c r="GW82" s="77"/>
      <c r="GX82" s="77"/>
      <c r="GY82" s="77"/>
      <c r="GZ82" s="77"/>
      <c r="HA82" s="77"/>
      <c r="HB82" s="77"/>
      <c r="HC82" s="77"/>
      <c r="HD82" s="77"/>
      <c r="HE82" s="77"/>
      <c r="HF82" s="77"/>
      <c r="HG82" s="77"/>
      <c r="HH82" s="77"/>
      <c r="HI82" s="77"/>
      <c r="HJ82" s="77"/>
      <c r="HK82" s="77"/>
      <c r="HL82" s="77"/>
      <c r="HM82" s="77"/>
      <c r="HN82" s="77"/>
      <c r="HO82" s="77"/>
      <c r="HP82" s="77"/>
      <c r="HQ82" s="77"/>
      <c r="HR82" s="77"/>
      <c r="HS82" s="77"/>
      <c r="HT82" s="77"/>
      <c r="HU82" s="77"/>
      <c r="HV82" s="77"/>
      <c r="HW82" s="77"/>
      <c r="HX82" s="77"/>
      <c r="HY82" s="77"/>
      <c r="HZ82" s="77"/>
      <c r="IA82" s="77"/>
      <c r="IB82" s="77"/>
      <c r="IC82" s="77"/>
      <c r="ID82" s="77"/>
      <c r="IE82" s="77"/>
      <c r="IF82" s="77"/>
      <c r="IG82" s="77"/>
      <c r="IH82" s="77"/>
      <c r="II82" s="77"/>
      <c r="IJ82" s="77"/>
      <c r="IK82" s="77"/>
      <c r="IL82" s="77"/>
      <c r="IM82" s="77"/>
      <c r="IN82" s="77"/>
      <c r="IO82" s="77"/>
      <c r="IP82" s="77"/>
      <c r="IQ82" s="77"/>
      <c r="IR82" s="77"/>
      <c r="IS82" s="77"/>
      <c r="IT82" s="77"/>
      <c r="IU82" s="77"/>
      <c r="IV82" s="77"/>
    </row>
    <row r="83" spans="1:256" ht="17.25" customHeight="1" x14ac:dyDescent="0.25">
      <c r="A83" s="71" t="s">
        <v>2</v>
      </c>
      <c r="B83" s="71" t="s">
        <v>313</v>
      </c>
      <c r="C83" s="225" t="s">
        <v>1</v>
      </c>
      <c r="D83" s="225" t="s">
        <v>266</v>
      </c>
    </row>
    <row r="84" spans="1:256" ht="14.25" x14ac:dyDescent="0.25">
      <c r="A84" s="72" t="s">
        <v>14</v>
      </c>
      <c r="B84" s="61" t="s">
        <v>315</v>
      </c>
      <c r="C84" s="226">
        <f>SUM(C85:C92)</f>
        <v>301899.375</v>
      </c>
      <c r="D84" s="226">
        <f>SUM(D85:D92)</f>
        <v>650000</v>
      </c>
    </row>
    <row r="85" spans="1:256" x14ac:dyDescent="0.25">
      <c r="A85" s="73">
        <v>1</v>
      </c>
      <c r="B85" s="64" t="s">
        <v>339</v>
      </c>
      <c r="C85" s="227">
        <v>59630</v>
      </c>
      <c r="D85" s="227">
        <v>125000</v>
      </c>
    </row>
    <row r="86" spans="1:256" ht="27" x14ac:dyDescent="0.25">
      <c r="A86" s="73">
        <v>2</v>
      </c>
      <c r="B86" s="64" t="s">
        <v>274</v>
      </c>
      <c r="C86" s="227">
        <v>27199.8</v>
      </c>
      <c r="D86" s="227">
        <v>57500</v>
      </c>
    </row>
    <row r="87" spans="1:256" ht="16.5" customHeight="1" x14ac:dyDescent="0.25">
      <c r="A87" s="73">
        <v>3</v>
      </c>
      <c r="B87" s="64" t="s">
        <v>277</v>
      </c>
      <c r="C87" s="227">
        <v>17811.375</v>
      </c>
      <c r="D87" s="227">
        <v>37500</v>
      </c>
    </row>
    <row r="88" spans="1:256" ht="27" x14ac:dyDescent="0.25">
      <c r="A88" s="74">
        <v>4</v>
      </c>
      <c r="B88" s="75" t="s">
        <v>278</v>
      </c>
      <c r="C88" s="228">
        <v>47664</v>
      </c>
      <c r="D88" s="227">
        <v>100000</v>
      </c>
    </row>
    <row r="89" spans="1:256" ht="18" customHeight="1" x14ac:dyDescent="0.25">
      <c r="A89" s="74">
        <v>5</v>
      </c>
      <c r="B89" s="64" t="s">
        <v>37</v>
      </c>
      <c r="C89" s="228">
        <v>35924.25</v>
      </c>
      <c r="D89" s="227">
        <v>75000</v>
      </c>
    </row>
    <row r="90" spans="1:256" ht="15.75" customHeight="1" x14ac:dyDescent="0.25">
      <c r="A90" s="74">
        <v>6</v>
      </c>
      <c r="B90" s="64" t="s">
        <v>309</v>
      </c>
      <c r="C90" s="228">
        <v>51401.25</v>
      </c>
      <c r="D90" s="228">
        <v>125000</v>
      </c>
    </row>
    <row r="91" spans="1:256" ht="18.75" customHeight="1" x14ac:dyDescent="0.25">
      <c r="A91" s="74">
        <v>7</v>
      </c>
      <c r="B91" s="64" t="s">
        <v>275</v>
      </c>
      <c r="C91" s="222">
        <v>26098.352123000001</v>
      </c>
      <c r="D91" s="222">
        <v>54486.214999999997</v>
      </c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7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  <c r="GA91" s="77"/>
      <c r="GB91" s="77"/>
      <c r="GC91" s="77"/>
      <c r="GD91" s="77"/>
      <c r="GE91" s="77"/>
      <c r="GF91" s="77"/>
      <c r="GG91" s="77"/>
      <c r="GH91" s="77"/>
      <c r="GI91" s="77"/>
      <c r="GJ91" s="77"/>
      <c r="GK91" s="77"/>
      <c r="GL91" s="77"/>
      <c r="GM91" s="77"/>
      <c r="GN91" s="77"/>
      <c r="GO91" s="77"/>
      <c r="GP91" s="77"/>
      <c r="GQ91" s="77"/>
      <c r="GR91" s="77"/>
      <c r="GS91" s="77"/>
      <c r="GT91" s="77"/>
      <c r="GU91" s="77"/>
      <c r="GV91" s="77"/>
      <c r="GW91" s="77"/>
      <c r="GX91" s="77"/>
      <c r="GY91" s="77"/>
      <c r="GZ91" s="77"/>
      <c r="HA91" s="77"/>
      <c r="HB91" s="77"/>
      <c r="HC91" s="77"/>
      <c r="HD91" s="77"/>
      <c r="HE91" s="77"/>
      <c r="HF91" s="77"/>
      <c r="HG91" s="77"/>
      <c r="HH91" s="77"/>
      <c r="HI91" s="77"/>
      <c r="HJ91" s="77"/>
      <c r="HK91" s="77"/>
      <c r="HL91" s="77"/>
      <c r="HM91" s="77"/>
      <c r="HN91" s="77"/>
      <c r="HO91" s="77"/>
      <c r="HP91" s="77"/>
      <c r="HQ91" s="77"/>
      <c r="HR91" s="77"/>
      <c r="HS91" s="77"/>
      <c r="HT91" s="77"/>
      <c r="HU91" s="77"/>
      <c r="HV91" s="77"/>
      <c r="HW91" s="77"/>
      <c r="HX91" s="77"/>
      <c r="HY91" s="77"/>
      <c r="HZ91" s="77"/>
      <c r="IA91" s="77"/>
      <c r="IB91" s="77"/>
      <c r="IC91" s="77"/>
      <c r="ID91" s="77"/>
      <c r="IE91" s="77"/>
      <c r="IF91" s="77"/>
      <c r="IG91" s="77"/>
      <c r="IH91" s="77"/>
      <c r="II91" s="77"/>
      <c r="IJ91" s="77"/>
      <c r="IK91" s="77"/>
      <c r="IL91" s="77"/>
      <c r="IM91" s="77"/>
      <c r="IN91" s="77"/>
      <c r="IO91" s="77"/>
      <c r="IP91" s="77"/>
      <c r="IQ91" s="77"/>
      <c r="IR91" s="77"/>
      <c r="IS91" s="77"/>
      <c r="IT91" s="77"/>
      <c r="IU91" s="77"/>
      <c r="IV91" s="77"/>
    </row>
    <row r="92" spans="1:256" ht="19.5" customHeight="1" x14ac:dyDescent="0.25">
      <c r="A92" s="74">
        <v>8</v>
      </c>
      <c r="B92" s="64" t="s">
        <v>276</v>
      </c>
      <c r="C92" s="222">
        <v>36170.347877</v>
      </c>
      <c r="D92" s="222">
        <v>75513.785000000003</v>
      </c>
    </row>
    <row r="93" spans="1:256" ht="14.25" x14ac:dyDescent="0.25">
      <c r="A93" s="72" t="s">
        <v>40</v>
      </c>
      <c r="B93" s="76" t="s">
        <v>327</v>
      </c>
      <c r="C93" s="226">
        <f>SUM(C94:C100)</f>
        <v>624470.32922800002</v>
      </c>
      <c r="D93" s="226">
        <f>SUM(D94:D100)</f>
        <v>1307751.1500000001</v>
      </c>
    </row>
    <row r="94" spans="1:256" ht="20.25" customHeight="1" x14ac:dyDescent="0.25">
      <c r="A94" s="73">
        <v>1</v>
      </c>
      <c r="B94" s="64" t="s">
        <v>291</v>
      </c>
      <c r="C94" s="228">
        <f>20417.120304+35891.78567</f>
        <v>56308.905973999994</v>
      </c>
      <c r="D94" s="227">
        <f>42705.6+75112.56</f>
        <v>117818.16</v>
      </c>
    </row>
    <row r="95" spans="1:256" ht="18.75" customHeight="1" x14ac:dyDescent="0.25">
      <c r="A95" s="73">
        <v>2</v>
      </c>
      <c r="B95" s="64" t="s">
        <v>292</v>
      </c>
      <c r="C95" s="227">
        <f>92258.902221+107045.882741</f>
        <v>199304.78496199998</v>
      </c>
      <c r="D95" s="227">
        <f>191694.86+220676.76</f>
        <v>412371.62</v>
      </c>
    </row>
    <row r="96" spans="1:256" ht="15.75" customHeight="1" x14ac:dyDescent="0.25">
      <c r="A96" s="73">
        <v>3</v>
      </c>
      <c r="B96" s="64" t="s">
        <v>293</v>
      </c>
      <c r="C96" s="227">
        <f>89630.800566+99637.603366</f>
        <v>189268.40393199999</v>
      </c>
      <c r="D96" s="227">
        <f>190246.43+210334.6</f>
        <v>400581.03</v>
      </c>
    </row>
    <row r="97" spans="1:256" ht="15.75" customHeight="1" x14ac:dyDescent="0.25">
      <c r="A97" s="73">
        <v>4</v>
      </c>
      <c r="B97" s="64" t="s">
        <v>287</v>
      </c>
      <c r="C97" s="227">
        <f>35933.735526+37222.475275</f>
        <v>73156.210800999994</v>
      </c>
      <c r="D97" s="227">
        <f>75424.49+78731.07</f>
        <v>154155.56</v>
      </c>
      <c r="F97" s="7"/>
    </row>
    <row r="98" spans="1:256" ht="22.5" customHeight="1" x14ac:dyDescent="0.25">
      <c r="A98" s="73">
        <v>5</v>
      </c>
      <c r="B98" s="64" t="s">
        <v>294</v>
      </c>
      <c r="C98" s="227">
        <f>45667.062855+59982.693269</f>
        <v>105649.75612400001</v>
      </c>
      <c r="D98" s="227">
        <f>95790.29+125410.72</f>
        <v>221201.01</v>
      </c>
      <c r="E98" s="77"/>
      <c r="F98" s="7"/>
    </row>
    <row r="99" spans="1:256" ht="40.5" x14ac:dyDescent="0.25">
      <c r="A99" s="73">
        <v>6</v>
      </c>
      <c r="B99" s="64" t="s">
        <v>295</v>
      </c>
      <c r="C99" s="227">
        <v>6.1135339999999996</v>
      </c>
      <c r="D99" s="227">
        <v>12.69</v>
      </c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7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77"/>
      <c r="GP99" s="77"/>
      <c r="GQ99" s="77"/>
      <c r="GR99" s="77"/>
      <c r="GS99" s="77"/>
      <c r="GT99" s="77"/>
      <c r="GU99" s="77"/>
      <c r="GV99" s="77"/>
      <c r="GW99" s="77"/>
      <c r="GX99" s="77"/>
      <c r="GY99" s="77"/>
      <c r="GZ99" s="77"/>
      <c r="HA99" s="77"/>
      <c r="HB99" s="77"/>
      <c r="HC99" s="77"/>
      <c r="HD99" s="77"/>
      <c r="HE99" s="77"/>
      <c r="HF99" s="77"/>
      <c r="HG99" s="77"/>
      <c r="HH99" s="77"/>
      <c r="HI99" s="77"/>
      <c r="HJ99" s="77"/>
      <c r="HK99" s="77"/>
      <c r="HL99" s="77"/>
      <c r="HM99" s="77"/>
      <c r="HN99" s="77"/>
      <c r="HO99" s="77"/>
      <c r="HP99" s="77"/>
      <c r="HQ99" s="77"/>
      <c r="HR99" s="77"/>
      <c r="HS99" s="77"/>
      <c r="HT99" s="77"/>
      <c r="HU99" s="77"/>
      <c r="HV99" s="77"/>
      <c r="HW99" s="77"/>
      <c r="HX99" s="77"/>
      <c r="HY99" s="77"/>
      <c r="HZ99" s="77"/>
      <c r="IA99" s="77"/>
      <c r="IB99" s="77"/>
      <c r="IC99" s="77"/>
      <c r="ID99" s="77"/>
      <c r="IE99" s="77"/>
      <c r="IF99" s="77"/>
      <c r="IG99" s="77"/>
      <c r="IH99" s="77"/>
      <c r="II99" s="77"/>
      <c r="IJ99" s="77"/>
      <c r="IK99" s="77"/>
      <c r="IL99" s="77"/>
      <c r="IM99" s="77"/>
      <c r="IN99" s="77"/>
      <c r="IO99" s="77"/>
      <c r="IP99" s="77"/>
      <c r="IQ99" s="77"/>
      <c r="IR99" s="77"/>
      <c r="IS99" s="77"/>
      <c r="IT99" s="77"/>
      <c r="IU99" s="77"/>
      <c r="IV99" s="77"/>
    </row>
    <row r="100" spans="1:256" ht="46.5" customHeight="1" x14ac:dyDescent="0.25">
      <c r="A100" s="73">
        <v>7</v>
      </c>
      <c r="B100" s="64" t="s">
        <v>344</v>
      </c>
      <c r="C100" s="227">
        <v>776.15390100000002</v>
      </c>
      <c r="D100" s="227">
        <v>1611.08</v>
      </c>
    </row>
    <row r="101" spans="1:256" ht="20.25" customHeight="1" x14ac:dyDescent="0.25">
      <c r="A101" s="72" t="s">
        <v>103</v>
      </c>
      <c r="B101" s="61" t="s">
        <v>322</v>
      </c>
      <c r="C101" s="226">
        <f>+C102</f>
        <v>33077.1</v>
      </c>
      <c r="D101" s="226">
        <f>+D102</f>
        <v>70000</v>
      </c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69"/>
      <c r="HP101" s="69"/>
      <c r="HQ101" s="69"/>
      <c r="HR101" s="69"/>
      <c r="HS101" s="69"/>
      <c r="HT101" s="69"/>
      <c r="HU101" s="69"/>
      <c r="HV101" s="69"/>
      <c r="HW101" s="69"/>
      <c r="HX101" s="69"/>
      <c r="HY101" s="69"/>
      <c r="HZ101" s="69"/>
      <c r="IA101" s="69"/>
      <c r="IB101" s="69"/>
      <c r="IC101" s="69"/>
      <c r="ID101" s="69"/>
      <c r="IE101" s="69"/>
      <c r="IF101" s="69"/>
      <c r="IG101" s="69"/>
      <c r="IH101" s="69"/>
      <c r="II101" s="69"/>
      <c r="IJ101" s="69"/>
      <c r="IK101" s="69"/>
      <c r="IL101" s="69"/>
      <c r="IM101" s="69"/>
      <c r="IN101" s="69"/>
      <c r="IO101" s="69"/>
      <c r="IP101" s="69"/>
      <c r="IQ101" s="69"/>
      <c r="IR101" s="69"/>
      <c r="IS101" s="69"/>
      <c r="IT101" s="69"/>
      <c r="IU101" s="69"/>
      <c r="IV101" s="69"/>
    </row>
    <row r="102" spans="1:256" ht="20.25" customHeight="1" x14ac:dyDescent="0.25">
      <c r="A102" s="73">
        <v>1</v>
      </c>
      <c r="B102" s="64" t="s">
        <v>141</v>
      </c>
      <c r="C102" s="227">
        <v>33077.1</v>
      </c>
      <c r="D102" s="227">
        <v>70000</v>
      </c>
    </row>
    <row r="103" spans="1:256" ht="19.5" customHeight="1" x14ac:dyDescent="0.25">
      <c r="A103" s="276" t="s">
        <v>187</v>
      </c>
      <c r="B103" s="277"/>
      <c r="C103" s="223">
        <f>+C101+C93+C84</f>
        <v>959446.80422799999</v>
      </c>
      <c r="D103" s="223">
        <f>+D101+D93+D84</f>
        <v>2027751.1500000001</v>
      </c>
    </row>
    <row r="105" spans="1:256" ht="14.25" x14ac:dyDescent="0.25">
      <c r="A105" s="279"/>
      <c r="B105" s="279"/>
      <c r="C105" s="279"/>
      <c r="D105" s="279"/>
    </row>
    <row r="106" spans="1:256" ht="14.25" x14ac:dyDescent="0.25">
      <c r="A106" s="77"/>
      <c r="B106" s="84"/>
      <c r="C106" s="272"/>
      <c r="D106" s="272"/>
    </row>
  </sheetData>
  <mergeCells count="13">
    <mergeCell ref="A82:D82"/>
    <mergeCell ref="A103:B103"/>
    <mergeCell ref="A105:D105"/>
    <mergeCell ref="A60:B60"/>
    <mergeCell ref="A1:D1"/>
    <mergeCell ref="A2:D2"/>
    <mergeCell ref="A5:B5"/>
    <mergeCell ref="A6:D6"/>
    <mergeCell ref="C106:D106"/>
    <mergeCell ref="A61:D61"/>
    <mergeCell ref="A74:D74"/>
    <mergeCell ref="A73:B73"/>
    <mergeCell ref="A80:B80"/>
  </mergeCells>
  <phoneticPr fontId="0" type="noConversion"/>
  <pageMargins left="0.25" right="0.25" top="0.2" bottom="0.43" header="0.2" footer="0.2"/>
  <pageSetup paperSize="9" scale="80" firstPageNumber="1417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39" workbookViewId="0">
      <selection activeCell="A10" sqref="A10"/>
    </sheetView>
  </sheetViews>
  <sheetFormatPr defaultRowHeight="15" x14ac:dyDescent="0.25"/>
  <cols>
    <col min="1" max="1" width="60.28515625" customWidth="1"/>
    <col min="2" max="2" width="17.28515625" customWidth="1"/>
    <col min="3" max="3" width="15" customWidth="1"/>
  </cols>
  <sheetData>
    <row r="1" spans="1:4" ht="17.25" x14ac:dyDescent="0.25">
      <c r="A1" s="280" t="s">
        <v>0</v>
      </c>
      <c r="B1" s="280"/>
      <c r="C1" s="280"/>
      <c r="D1" s="230"/>
    </row>
    <row r="2" spans="1:4" ht="17.25" x14ac:dyDescent="0.25">
      <c r="A2" s="280" t="s">
        <v>347</v>
      </c>
      <c r="B2" s="280"/>
      <c r="C2" s="280"/>
      <c r="D2" s="230"/>
    </row>
    <row r="3" spans="1:4" ht="15" customHeight="1" x14ac:dyDescent="0.25">
      <c r="A3" s="196"/>
      <c r="B3" s="196"/>
      <c r="C3" s="196"/>
    </row>
    <row r="4" spans="1:4" ht="16.5" x14ac:dyDescent="0.25">
      <c r="A4" s="203"/>
      <c r="B4" s="203">
        <v>2014</v>
      </c>
      <c r="C4" s="203">
        <v>2015</v>
      </c>
    </row>
    <row r="5" spans="1:4" ht="32.25" customHeight="1" x14ac:dyDescent="0.25">
      <c r="A5" s="213" t="s">
        <v>348</v>
      </c>
      <c r="B5" s="218">
        <v>2109.5908610450001</v>
      </c>
      <c r="C5" s="219">
        <v>2456.8680771889221</v>
      </c>
    </row>
    <row r="6" spans="1:4" x14ac:dyDescent="0.25">
      <c r="A6" s="197" t="s">
        <v>349</v>
      </c>
      <c r="B6" s="195"/>
      <c r="C6" s="195"/>
    </row>
    <row r="7" spans="1:4" x14ac:dyDescent="0.25">
      <c r="A7" s="198" t="s">
        <v>350</v>
      </c>
      <c r="B7" s="214">
        <v>1900.6261911209049</v>
      </c>
      <c r="C7" s="214">
        <v>2226.4401701688962</v>
      </c>
    </row>
    <row r="8" spans="1:4" x14ac:dyDescent="0.25">
      <c r="A8" s="199" t="s">
        <v>351</v>
      </c>
      <c r="B8" s="215">
        <v>1588.8958572722449</v>
      </c>
      <c r="C8" s="215">
        <v>1858.0768233113963</v>
      </c>
    </row>
    <row r="9" spans="1:4" x14ac:dyDescent="0.25">
      <c r="A9" s="200" t="s">
        <v>352</v>
      </c>
      <c r="B9" s="215">
        <v>1275.3382889622449</v>
      </c>
      <c r="C9" s="215">
        <v>1420.9280683113961</v>
      </c>
    </row>
    <row r="10" spans="1:4" ht="30" customHeight="1" x14ac:dyDescent="0.25">
      <c r="A10" s="201" t="s">
        <v>353</v>
      </c>
      <c r="B10" s="215">
        <v>0.44642000000000004</v>
      </c>
      <c r="C10" s="215">
        <v>0.74626999999999999</v>
      </c>
    </row>
    <row r="11" spans="1:4" ht="29.25" customHeight="1" x14ac:dyDescent="0.25">
      <c r="A11" s="200" t="s">
        <v>354</v>
      </c>
      <c r="B11" s="215">
        <v>313.11114831000003</v>
      </c>
      <c r="C11" s="215">
        <v>436.40248500000001</v>
      </c>
    </row>
    <row r="12" spans="1:4" x14ac:dyDescent="0.25">
      <c r="A12" s="200" t="s">
        <v>355</v>
      </c>
      <c r="B12" s="215">
        <v>0</v>
      </c>
      <c r="C12" s="215">
        <v>0</v>
      </c>
    </row>
    <row r="13" spans="1:4" x14ac:dyDescent="0.25">
      <c r="A13" s="199" t="s">
        <v>356</v>
      </c>
      <c r="B13" s="215">
        <v>311.73033384866</v>
      </c>
      <c r="C13" s="215">
        <v>368.36334685750001</v>
      </c>
    </row>
    <row r="14" spans="1:4" x14ac:dyDescent="0.25">
      <c r="A14" s="200" t="s">
        <v>352</v>
      </c>
      <c r="B14" s="215">
        <v>1.89988</v>
      </c>
      <c r="C14" s="215">
        <v>0</v>
      </c>
    </row>
    <row r="15" spans="1:4" ht="33.75" customHeight="1" x14ac:dyDescent="0.25">
      <c r="A15" s="200" t="s">
        <v>357</v>
      </c>
      <c r="B15" s="215">
        <v>289.44313699999998</v>
      </c>
      <c r="C15" s="215">
        <v>320.01951100000002</v>
      </c>
    </row>
    <row r="16" spans="1:4" ht="30" customHeight="1" x14ac:dyDescent="0.25">
      <c r="A16" s="200" t="s">
        <v>358</v>
      </c>
      <c r="B16" s="215">
        <v>19.367851690000002</v>
      </c>
      <c r="C16" s="215">
        <v>47.382344999999994</v>
      </c>
    </row>
    <row r="17" spans="1:3" x14ac:dyDescent="0.25">
      <c r="A17" s="200" t="s">
        <v>359</v>
      </c>
      <c r="B17" s="215">
        <v>1.0194651586600001</v>
      </c>
      <c r="C17" s="215">
        <v>0.96149085750000007</v>
      </c>
    </row>
    <row r="18" spans="1:3" x14ac:dyDescent="0.25">
      <c r="A18" s="198" t="s">
        <v>360</v>
      </c>
      <c r="B18" s="214">
        <v>208.96466992409924</v>
      </c>
      <c r="C18" s="214">
        <v>230.42790702002597</v>
      </c>
    </row>
    <row r="19" spans="1:3" x14ac:dyDescent="0.25">
      <c r="A19" s="202" t="s">
        <v>361</v>
      </c>
      <c r="B19" s="195"/>
      <c r="C19" s="195"/>
    </row>
    <row r="20" spans="1:3" ht="16.5" customHeight="1" x14ac:dyDescent="0.25">
      <c r="A20" s="199" t="s">
        <v>362</v>
      </c>
      <c r="B20" s="215">
        <v>71.181122004579066</v>
      </c>
      <c r="C20" s="215">
        <v>68.100555851882191</v>
      </c>
    </row>
    <row r="21" spans="1:3" s="212" customFormat="1" ht="16.5" x14ac:dyDescent="0.25">
      <c r="A21" s="217"/>
      <c r="B21" s="217"/>
      <c r="C21" s="217"/>
    </row>
    <row r="22" spans="1:3" ht="16.5" x14ac:dyDescent="0.25">
      <c r="A22" s="213" t="s">
        <v>363</v>
      </c>
      <c r="B22" s="218">
        <v>4441.5244353222388</v>
      </c>
      <c r="C22" s="218">
        <v>5078.7970587884693</v>
      </c>
    </row>
    <row r="23" spans="1:3" x14ac:dyDescent="0.25">
      <c r="A23" s="197" t="s">
        <v>349</v>
      </c>
      <c r="B23" s="214"/>
      <c r="C23" s="214"/>
    </row>
    <row r="24" spans="1:3" x14ac:dyDescent="0.25">
      <c r="A24" s="198" t="s">
        <v>350</v>
      </c>
      <c r="B24" s="214">
        <v>4001.5710278984034</v>
      </c>
      <c r="C24" s="214">
        <v>4602.4603000907409</v>
      </c>
    </row>
    <row r="25" spans="1:3" x14ac:dyDescent="0.25">
      <c r="A25" s="199" t="s">
        <v>351</v>
      </c>
      <c r="B25" s="215">
        <v>3345.2551893219461</v>
      </c>
      <c r="C25" s="215">
        <v>3840.9856812638673</v>
      </c>
    </row>
    <row r="26" spans="1:3" x14ac:dyDescent="0.25">
      <c r="A26" s="200" t="s">
        <v>352</v>
      </c>
      <c r="B26" s="215">
        <v>2685.0922983814658</v>
      </c>
      <c r="C26" s="215">
        <v>2937.3190042612837</v>
      </c>
    </row>
    <row r="27" spans="1:3" ht="27.75" customHeight="1" x14ac:dyDescent="0.25">
      <c r="A27" s="201" t="s">
        <v>353</v>
      </c>
      <c r="B27" s="215">
        <v>0.93989094048045141</v>
      </c>
      <c r="C27" s="215">
        <v>1.5426770025839793</v>
      </c>
    </row>
    <row r="28" spans="1:3" ht="28.5" customHeight="1" x14ac:dyDescent="0.25">
      <c r="A28" s="200" t="s">
        <v>354</v>
      </c>
      <c r="B28" s="215">
        <v>659.22299999999996</v>
      </c>
      <c r="C28" s="215">
        <v>902.12400000000002</v>
      </c>
    </row>
    <row r="29" spans="1:3" x14ac:dyDescent="0.25">
      <c r="A29" s="200" t="s">
        <v>355</v>
      </c>
      <c r="B29" s="215">
        <v>0</v>
      </c>
      <c r="C29" s="215">
        <v>0</v>
      </c>
    </row>
    <row r="30" spans="1:3" x14ac:dyDescent="0.25">
      <c r="A30" s="199" t="s">
        <v>356</v>
      </c>
      <c r="B30" s="215">
        <v>656.31583857645739</v>
      </c>
      <c r="C30" s="215">
        <v>761.47461882687344</v>
      </c>
    </row>
    <row r="31" spans="1:3" x14ac:dyDescent="0.25">
      <c r="A31" s="200" t="s">
        <v>352</v>
      </c>
      <c r="B31" s="215">
        <v>4</v>
      </c>
      <c r="C31" s="215">
        <v>0</v>
      </c>
    </row>
    <row r="32" spans="1:3" ht="29.25" customHeight="1" x14ac:dyDescent="0.25">
      <c r="A32" s="200" t="s">
        <v>357</v>
      </c>
      <c r="B32" s="215">
        <v>609.39246057645732</v>
      </c>
      <c r="C32" s="215">
        <v>661.53904082687347</v>
      </c>
    </row>
    <row r="33" spans="1:3" ht="28.5" customHeight="1" x14ac:dyDescent="0.25">
      <c r="A33" s="200" t="s">
        <v>358</v>
      </c>
      <c r="B33" s="215">
        <v>40.777000000000001</v>
      </c>
      <c r="C33" s="215">
        <v>97.947999999999993</v>
      </c>
    </row>
    <row r="34" spans="1:3" x14ac:dyDescent="0.25">
      <c r="A34" s="200" t="s">
        <v>359</v>
      </c>
      <c r="B34" s="215">
        <v>2.1463779999999999</v>
      </c>
      <c r="C34" s="215">
        <v>1.9875780000000001</v>
      </c>
    </row>
    <row r="35" spans="1:3" x14ac:dyDescent="0.25">
      <c r="A35" s="198" t="s">
        <v>360</v>
      </c>
      <c r="B35" s="214">
        <v>439.95340742383564</v>
      </c>
      <c r="C35" s="214">
        <v>476.3367586977281</v>
      </c>
    </row>
    <row r="36" spans="1:3" x14ac:dyDescent="0.25">
      <c r="A36" s="202" t="s">
        <v>361</v>
      </c>
      <c r="B36" s="195"/>
      <c r="C36" s="195"/>
    </row>
    <row r="37" spans="1:3" ht="14.25" customHeight="1" x14ac:dyDescent="0.25">
      <c r="A37" s="199" t="s">
        <v>362</v>
      </c>
      <c r="B37" s="215">
        <v>149.86445881756546</v>
      </c>
      <c r="C37" s="215">
        <v>140.77634284626811</v>
      </c>
    </row>
    <row r="38" spans="1:3" ht="10.5" customHeight="1" x14ac:dyDescent="0.25">
      <c r="B38" s="192"/>
      <c r="C38" s="192"/>
    </row>
    <row r="39" spans="1:3" ht="16.5" x14ac:dyDescent="0.25">
      <c r="A39" s="203"/>
      <c r="B39" s="203">
        <v>2014</v>
      </c>
      <c r="C39" s="203">
        <v>2015</v>
      </c>
    </row>
    <row r="40" spans="1:3" ht="16.5" x14ac:dyDescent="0.25">
      <c r="A40" s="213" t="s">
        <v>348</v>
      </c>
      <c r="B40" s="218">
        <v>2109.5908610450042</v>
      </c>
      <c r="C40" s="218">
        <v>2456.8680771889221</v>
      </c>
    </row>
    <row r="41" spans="1:3" x14ac:dyDescent="0.25">
      <c r="A41" s="96" t="s">
        <v>349</v>
      </c>
      <c r="B41" s="216"/>
      <c r="C41" s="216"/>
    </row>
    <row r="42" spans="1:3" x14ac:dyDescent="0.25">
      <c r="A42" s="194" t="s">
        <v>364</v>
      </c>
      <c r="B42" s="215">
        <v>1797.8605271963443</v>
      </c>
      <c r="C42" s="215">
        <v>2088.5047303314223</v>
      </c>
    </row>
    <row r="43" spans="1:3" x14ac:dyDescent="0.25">
      <c r="A43" s="194" t="s">
        <v>365</v>
      </c>
      <c r="B43" s="215">
        <v>311.73033384866</v>
      </c>
      <c r="C43" s="215">
        <v>368.36334685750001</v>
      </c>
    </row>
    <row r="44" spans="1:3" ht="13.5" customHeight="1" x14ac:dyDescent="0.25">
      <c r="A44" s="211"/>
      <c r="B44" s="192"/>
      <c r="C44" s="192"/>
    </row>
    <row r="45" spans="1:3" ht="16.5" x14ac:dyDescent="0.25">
      <c r="A45" s="213" t="s">
        <v>366</v>
      </c>
      <c r="B45" s="218">
        <v>4441.5244353222397</v>
      </c>
      <c r="C45" s="218">
        <v>5078.7970587884693</v>
      </c>
    </row>
    <row r="46" spans="1:3" x14ac:dyDescent="0.25">
      <c r="A46" s="96" t="s">
        <v>349</v>
      </c>
      <c r="B46" s="216"/>
      <c r="C46" s="216"/>
    </row>
    <row r="47" spans="1:3" x14ac:dyDescent="0.25">
      <c r="A47" s="194" t="s">
        <v>367</v>
      </c>
      <c r="B47" s="215">
        <v>3785.2085967457815</v>
      </c>
      <c r="C47" s="215">
        <v>4317.3224399615956</v>
      </c>
    </row>
    <row r="48" spans="1:3" x14ac:dyDescent="0.25">
      <c r="A48" s="194" t="s">
        <v>368</v>
      </c>
      <c r="B48" s="215">
        <v>656.31583857645739</v>
      </c>
      <c r="C48" s="215">
        <v>761.47461882687344</v>
      </c>
    </row>
    <row r="49" spans="1:3" x14ac:dyDescent="0.25">
      <c r="A49" s="194"/>
      <c r="B49" s="215"/>
      <c r="C49" s="215"/>
    </row>
    <row r="50" spans="1:3" ht="16.5" x14ac:dyDescent="0.25">
      <c r="A50" s="203"/>
      <c r="B50" s="203">
        <v>2014</v>
      </c>
      <c r="C50" s="203">
        <v>2015</v>
      </c>
    </row>
    <row r="51" spans="1:3" ht="19.5" customHeight="1" x14ac:dyDescent="0.25">
      <c r="A51" s="194" t="s">
        <v>369</v>
      </c>
      <c r="B51" s="215">
        <v>474.97</v>
      </c>
      <c r="C51" s="215">
        <v>483.75</v>
      </c>
    </row>
  </sheetData>
  <mergeCells count="2">
    <mergeCell ref="A1:C1"/>
    <mergeCell ref="A2:C2"/>
  </mergeCells>
  <phoneticPr fontId="0" type="noConversion"/>
  <pageMargins left="0.61" right="0.24" top="0.2" bottom="0.37" header="0.2" footer="0.19"/>
  <pageSetup paperSize="9" scale="90" firstPageNumber="1419" orientation="portrait" useFirstPageNumber="1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9" zoomScale="115" zoomScaleNormal="115" workbookViewId="0">
      <selection activeCell="E24" sqref="E24"/>
    </sheetView>
  </sheetViews>
  <sheetFormatPr defaultRowHeight="15" x14ac:dyDescent="0.25"/>
  <cols>
    <col min="1" max="1" width="55.5703125" customWidth="1"/>
    <col min="2" max="2" width="8.7109375" bestFit="1" customWidth="1"/>
    <col min="3" max="3" width="14.7109375" customWidth="1"/>
    <col min="4" max="4" width="16.42578125" customWidth="1"/>
    <col min="5" max="5" width="12.42578125" bestFit="1" customWidth="1"/>
    <col min="6" max="6" width="11.140625" bestFit="1" customWidth="1"/>
    <col min="7" max="7" width="13.140625" bestFit="1" customWidth="1"/>
  </cols>
  <sheetData>
    <row r="1" spans="1:4" s="233" customFormat="1" ht="21.75" customHeight="1" x14ac:dyDescent="0.25">
      <c r="A1" s="286" t="s">
        <v>374</v>
      </c>
      <c r="B1" s="286"/>
      <c r="C1" s="286"/>
      <c r="D1" s="286"/>
    </row>
    <row r="2" spans="1:4" s="233" customFormat="1" ht="66" customHeight="1" x14ac:dyDescent="0.25">
      <c r="A2" s="287" t="s">
        <v>412</v>
      </c>
      <c r="B2" s="287"/>
      <c r="C2" s="287"/>
      <c r="D2" s="287"/>
    </row>
    <row r="3" spans="1:4" ht="18" customHeight="1" x14ac:dyDescent="0.25"/>
    <row r="4" spans="1:4" ht="36" customHeight="1" x14ac:dyDescent="0.25">
      <c r="A4" s="234" t="s">
        <v>375</v>
      </c>
      <c r="B4" s="288" t="s">
        <v>376</v>
      </c>
      <c r="C4" s="288"/>
      <c r="D4" s="288"/>
    </row>
    <row r="5" spans="1:4" ht="21" customHeight="1" x14ac:dyDescent="0.25">
      <c r="A5" s="236" t="s">
        <v>377</v>
      </c>
      <c r="B5" s="281">
        <v>500000000</v>
      </c>
      <c r="C5" s="281"/>
      <c r="D5" s="237" t="s">
        <v>266</v>
      </c>
    </row>
    <row r="6" spans="1:4" ht="21" customHeight="1" x14ac:dyDescent="0.25">
      <c r="A6" s="236" t="s">
        <v>378</v>
      </c>
      <c r="B6" s="289" t="s">
        <v>379</v>
      </c>
      <c r="C6" s="289"/>
      <c r="D6" s="289"/>
    </row>
    <row r="7" spans="1:4" ht="21" customHeight="1" x14ac:dyDescent="0.25">
      <c r="A7" s="236" t="s">
        <v>380</v>
      </c>
      <c r="B7" s="281">
        <f>+B5*B6%</f>
        <v>487840000</v>
      </c>
      <c r="C7" s="281"/>
      <c r="D7" s="237" t="s">
        <v>266</v>
      </c>
    </row>
    <row r="8" spans="1:4" ht="21" customHeight="1" x14ac:dyDescent="0.25">
      <c r="A8" s="236" t="s">
        <v>381</v>
      </c>
      <c r="B8" s="281">
        <f>+B7-(B5+199928000)*0.075%</f>
        <v>487315054</v>
      </c>
      <c r="C8" s="281"/>
      <c r="D8" s="237" t="s">
        <v>382</v>
      </c>
    </row>
    <row r="9" spans="1:4" ht="21" customHeight="1" x14ac:dyDescent="0.25">
      <c r="A9" s="236" t="s">
        <v>383</v>
      </c>
      <c r="B9" s="293">
        <v>7.4999999999999997E-2</v>
      </c>
      <c r="C9" s="293"/>
      <c r="D9" s="293"/>
    </row>
    <row r="10" spans="1:4" ht="21" customHeight="1" x14ac:dyDescent="0.25">
      <c r="A10" s="236" t="s">
        <v>384</v>
      </c>
      <c r="B10" s="294">
        <v>7.1499999999999994E-2</v>
      </c>
      <c r="C10" s="294"/>
      <c r="D10" s="294"/>
    </row>
    <row r="11" spans="1:4" ht="21" customHeight="1" x14ac:dyDescent="0.25">
      <c r="A11" s="290" t="s">
        <v>385</v>
      </c>
      <c r="B11" s="281" t="s">
        <v>386</v>
      </c>
      <c r="C11" s="281"/>
      <c r="D11" s="281"/>
    </row>
    <row r="12" spans="1:4" ht="21" customHeight="1" x14ac:dyDescent="0.25">
      <c r="A12" s="291"/>
      <c r="B12" s="292" t="s">
        <v>387</v>
      </c>
      <c r="C12" s="292"/>
      <c r="D12" s="292"/>
    </row>
    <row r="13" spans="1:4" ht="21" customHeight="1" x14ac:dyDescent="0.25">
      <c r="A13" s="236" t="s">
        <v>388</v>
      </c>
      <c r="B13" s="292" t="s">
        <v>389</v>
      </c>
      <c r="C13" s="292"/>
      <c r="D13" s="292"/>
    </row>
    <row r="14" spans="1:4" ht="21" customHeight="1" x14ac:dyDescent="0.25">
      <c r="A14" s="236" t="s">
        <v>413</v>
      </c>
      <c r="B14" s="281">
        <f>+B5*B10/2</f>
        <v>17875000</v>
      </c>
      <c r="C14" s="281"/>
      <c r="D14" s="238" t="s">
        <v>266</v>
      </c>
    </row>
    <row r="15" spans="1:4" ht="21" customHeight="1" x14ac:dyDescent="0.25">
      <c r="A15" s="236" t="s">
        <v>390</v>
      </c>
      <c r="B15" s="281" t="s">
        <v>391</v>
      </c>
      <c r="C15" s="281"/>
      <c r="D15" s="281"/>
    </row>
    <row r="16" spans="1:4" ht="21" customHeight="1" x14ac:dyDescent="0.25">
      <c r="A16" s="236" t="s">
        <v>392</v>
      </c>
      <c r="B16" s="292" t="s">
        <v>393</v>
      </c>
      <c r="C16" s="292"/>
      <c r="D16" s="292"/>
    </row>
    <row r="17" spans="1:7" ht="21" customHeight="1" x14ac:dyDescent="0.25">
      <c r="A17" s="236" t="s">
        <v>394</v>
      </c>
      <c r="B17" s="281" t="s">
        <v>395</v>
      </c>
      <c r="C17" s="281"/>
      <c r="D17" s="281"/>
    </row>
    <row r="18" spans="1:7" ht="21" customHeight="1" x14ac:dyDescent="0.25">
      <c r="A18" s="236" t="s">
        <v>396</v>
      </c>
      <c r="B18" s="281">
        <f>+B5</f>
        <v>500000000</v>
      </c>
      <c r="C18" s="281"/>
      <c r="D18" s="237" t="s">
        <v>266</v>
      </c>
    </row>
    <row r="19" spans="1:7" ht="15.75" customHeight="1" x14ac:dyDescent="0.25">
      <c r="A19" s="239"/>
      <c r="B19" s="240"/>
      <c r="C19" s="240"/>
      <c r="D19" s="241"/>
    </row>
    <row r="20" spans="1:7" ht="53.25" customHeight="1" x14ac:dyDescent="0.25">
      <c r="A20" s="284" t="s">
        <v>418</v>
      </c>
      <c r="B20" s="284"/>
      <c r="C20" s="284"/>
      <c r="D20" s="284"/>
    </row>
    <row r="21" spans="1:7" ht="12" customHeight="1" x14ac:dyDescent="0.25"/>
    <row r="22" spans="1:7" ht="33" customHeight="1" x14ac:dyDescent="0.25">
      <c r="A22" s="288" t="s">
        <v>420</v>
      </c>
      <c r="B22" s="288"/>
      <c r="C22" s="288"/>
      <c r="D22" s="288"/>
    </row>
    <row r="23" spans="1:7" s="210" customFormat="1" ht="16.5" customHeight="1" x14ac:dyDescent="0.25">
      <c r="A23" s="298" t="s">
        <v>397</v>
      </c>
      <c r="B23" s="298"/>
      <c r="C23" s="298"/>
      <c r="D23" s="242" t="s">
        <v>370</v>
      </c>
    </row>
    <row r="24" spans="1:7" s="244" customFormat="1" ht="39.75" customHeight="1" x14ac:dyDescent="0.25">
      <c r="A24" s="283" t="s">
        <v>414</v>
      </c>
      <c r="B24" s="283"/>
      <c r="C24" s="283"/>
      <c r="D24" s="243">
        <v>94.208072900000005</v>
      </c>
    </row>
    <row r="25" spans="1:7" s="244" customFormat="1" ht="39.75" customHeight="1" x14ac:dyDescent="0.25">
      <c r="A25" s="283" t="s">
        <v>415</v>
      </c>
      <c r="B25" s="283"/>
      <c r="C25" s="283"/>
      <c r="D25" s="243">
        <v>40</v>
      </c>
    </row>
    <row r="26" spans="1:7" s="244" customFormat="1" ht="30" customHeight="1" x14ac:dyDescent="0.25">
      <c r="A26" s="283" t="s">
        <v>398</v>
      </c>
      <c r="B26" s="283"/>
      <c r="C26" s="283"/>
      <c r="D26" s="243">
        <v>33.800400000000003</v>
      </c>
      <c r="G26" s="245"/>
    </row>
    <row r="27" spans="1:7" s="244" customFormat="1" ht="15.75" customHeight="1" x14ac:dyDescent="0.25">
      <c r="A27" s="297" t="s">
        <v>399</v>
      </c>
      <c r="B27" s="297"/>
      <c r="C27" s="297"/>
      <c r="D27" s="243"/>
    </row>
    <row r="28" spans="1:7" s="244" customFormat="1" ht="24.75" customHeight="1" x14ac:dyDescent="0.25">
      <c r="A28" s="282" t="s">
        <v>400</v>
      </c>
      <c r="B28" s="282"/>
      <c r="C28" s="282"/>
      <c r="D28" s="243">
        <v>10</v>
      </c>
    </row>
    <row r="29" spans="1:7" s="244" customFormat="1" ht="24" customHeight="1" x14ac:dyDescent="0.25">
      <c r="A29" s="282" t="s">
        <v>401</v>
      </c>
      <c r="B29" s="282"/>
      <c r="C29" s="282"/>
      <c r="D29" s="243">
        <v>19.045400000000001</v>
      </c>
    </row>
    <row r="30" spans="1:7" s="244" customFormat="1" ht="25.5" customHeight="1" x14ac:dyDescent="0.25">
      <c r="A30" s="282" t="s">
        <v>402</v>
      </c>
      <c r="B30" s="282"/>
      <c r="C30" s="282"/>
      <c r="D30" s="243">
        <v>4.7549999999999999</v>
      </c>
    </row>
    <row r="31" spans="1:7" s="244" customFormat="1" ht="26.25" customHeight="1" x14ac:dyDescent="0.25">
      <c r="A31" s="283" t="s">
        <v>416</v>
      </c>
      <c r="B31" s="283"/>
      <c r="C31" s="283"/>
      <c r="D31" s="246">
        <v>12.5</v>
      </c>
    </row>
    <row r="32" spans="1:7" s="244" customFormat="1" ht="30" customHeight="1" x14ac:dyDescent="0.25">
      <c r="A32" s="283" t="s">
        <v>417</v>
      </c>
      <c r="B32" s="283"/>
      <c r="C32" s="283"/>
      <c r="D32" s="246">
        <v>49.366613499999993</v>
      </c>
    </row>
    <row r="33" spans="1:4" s="244" customFormat="1" ht="21.75" customHeight="1" x14ac:dyDescent="0.25">
      <c r="A33" s="285" t="s">
        <v>187</v>
      </c>
      <c r="B33" s="285"/>
      <c r="C33" s="285"/>
      <c r="D33" s="247">
        <v>229.87508639999999</v>
      </c>
    </row>
    <row r="34" spans="1:4" s="244" customFormat="1" ht="12.75" customHeight="1" x14ac:dyDescent="0.25">
      <c r="A34" s="248"/>
      <c r="B34" s="248"/>
      <c r="C34" s="248"/>
      <c r="D34" s="249"/>
    </row>
    <row r="35" spans="1:4" s="210" customFormat="1" ht="29.25" customHeight="1" x14ac:dyDescent="0.25">
      <c r="A35" s="284" t="s">
        <v>419</v>
      </c>
      <c r="B35" s="284"/>
      <c r="C35" s="284"/>
      <c r="D35" s="284"/>
    </row>
    <row r="36" spans="1:4" s="210" customFormat="1" ht="15" customHeight="1" x14ac:dyDescent="0.25">
      <c r="A36" s="232"/>
      <c r="B36" s="232"/>
      <c r="C36" s="232"/>
      <c r="D36" s="232"/>
    </row>
    <row r="37" spans="1:4" s="210" customFormat="1" ht="15" customHeight="1" x14ac:dyDescent="0.25">
      <c r="A37" s="232"/>
      <c r="B37" s="232"/>
      <c r="C37" s="232"/>
      <c r="D37" s="232"/>
    </row>
    <row r="38" spans="1:4" ht="30.75" customHeight="1" x14ac:dyDescent="0.25">
      <c r="A38" s="296" t="s">
        <v>403</v>
      </c>
      <c r="B38" s="296"/>
      <c r="C38" s="296"/>
      <c r="D38" s="296"/>
    </row>
    <row r="39" spans="1:4" ht="16.5" x14ac:dyDescent="0.25">
      <c r="A39" s="298" t="s">
        <v>404</v>
      </c>
      <c r="B39" s="298"/>
      <c r="C39" s="298"/>
      <c r="D39" s="235" t="s">
        <v>405</v>
      </c>
    </row>
    <row r="40" spans="1:4" ht="53.25" customHeight="1" x14ac:dyDescent="0.25">
      <c r="A40" s="283" t="s">
        <v>406</v>
      </c>
      <c r="B40" s="283"/>
      <c r="C40" s="283"/>
      <c r="D40" s="250">
        <v>0.52494600000000002</v>
      </c>
    </row>
    <row r="41" spans="1:4" ht="47.25" customHeight="1" x14ac:dyDescent="0.25">
      <c r="A41" s="283" t="s">
        <v>407</v>
      </c>
      <c r="B41" s="283"/>
      <c r="C41" s="283"/>
      <c r="D41" s="250">
        <v>0.36176803000000002</v>
      </c>
    </row>
    <row r="42" spans="1:4" ht="36.75" customHeight="1" x14ac:dyDescent="0.25">
      <c r="A42" s="283" t="s">
        <v>408</v>
      </c>
      <c r="B42" s="283"/>
      <c r="C42" s="283"/>
      <c r="D42" s="250">
        <v>0.1</v>
      </c>
    </row>
    <row r="43" spans="1:4" ht="33.75" customHeight="1" x14ac:dyDescent="0.25">
      <c r="A43" s="283" t="s">
        <v>409</v>
      </c>
      <c r="B43" s="283"/>
      <c r="C43" s="283"/>
      <c r="D43" s="250">
        <v>5.4999999999999993E-2</v>
      </c>
    </row>
    <row r="44" spans="1:4" ht="21" customHeight="1" x14ac:dyDescent="0.25">
      <c r="A44" s="285" t="s">
        <v>187</v>
      </c>
      <c r="B44" s="285"/>
      <c r="C44" s="285"/>
      <c r="D44" s="251">
        <f>SUM(D40:D43)</f>
        <v>1.0417140300000001</v>
      </c>
    </row>
    <row r="45" spans="1:4" x14ac:dyDescent="0.25">
      <c r="A45" s="210"/>
      <c r="B45" s="210"/>
      <c r="C45" s="210"/>
      <c r="D45" s="210"/>
    </row>
    <row r="46" spans="1:4" ht="33" customHeight="1" x14ac:dyDescent="0.25">
      <c r="A46" s="295" t="s">
        <v>410</v>
      </c>
      <c r="B46" s="295"/>
      <c r="C46" s="295"/>
      <c r="D46" s="295"/>
    </row>
  </sheetData>
  <mergeCells count="40">
    <mergeCell ref="A39:C39"/>
    <mergeCell ref="A27:C27"/>
    <mergeCell ref="A22:D22"/>
    <mergeCell ref="A23:C23"/>
    <mergeCell ref="A26:C26"/>
    <mergeCell ref="A24:C24"/>
    <mergeCell ref="A25:C25"/>
    <mergeCell ref="A46:D46"/>
    <mergeCell ref="A38:D38"/>
    <mergeCell ref="A44:C44"/>
    <mergeCell ref="A20:D20"/>
    <mergeCell ref="A29:C29"/>
    <mergeCell ref="A30:C30"/>
    <mergeCell ref="A40:C40"/>
    <mergeCell ref="A41:C41"/>
    <mergeCell ref="A42:C42"/>
    <mergeCell ref="A43:C43"/>
    <mergeCell ref="A11:A12"/>
    <mergeCell ref="B8:C8"/>
    <mergeCell ref="B13:D13"/>
    <mergeCell ref="B9:D9"/>
    <mergeCell ref="B10:D10"/>
    <mergeCell ref="B11:D11"/>
    <mergeCell ref="B12:D12"/>
    <mergeCell ref="A1:D1"/>
    <mergeCell ref="A2:D2"/>
    <mergeCell ref="B4:D4"/>
    <mergeCell ref="B6:D6"/>
    <mergeCell ref="B5:C5"/>
    <mergeCell ref="B7:C7"/>
    <mergeCell ref="B14:C14"/>
    <mergeCell ref="A28:C28"/>
    <mergeCell ref="A31:C31"/>
    <mergeCell ref="A35:D35"/>
    <mergeCell ref="A32:C32"/>
    <mergeCell ref="A33:C33"/>
    <mergeCell ref="B17:D17"/>
    <mergeCell ref="B18:C18"/>
    <mergeCell ref="B15:D15"/>
    <mergeCell ref="B16:D16"/>
  </mergeCells>
  <phoneticPr fontId="59" type="noConversion"/>
  <pageMargins left="0.65" right="0.45" top="0.24" bottom="0.39" header="0.17" footer="0.17"/>
  <pageSetup paperSize="9" scale="94" firstPageNumber="1420" orientation="portrait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3.External Debt Service</vt:lpstr>
      <vt:lpstr>4.Tesutyun+</vt:lpstr>
      <vt:lpstr>5.Disbursements Report+</vt:lpstr>
      <vt:lpstr>6.Public Debt+</vt:lpstr>
      <vt:lpstr>7.Evrobond </vt:lpstr>
      <vt:lpstr>'5.Disbursements Report+'!Print_Area</vt:lpstr>
      <vt:lpstr>'3.External Debt Service'!Print_Titles</vt:lpstr>
      <vt:lpstr>'5.Disbursements Report+'!Print_Titles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2016-04-28T07:47:01Z</cp:lastPrinted>
  <dcterms:created xsi:type="dcterms:W3CDTF">2006-09-16T00:00:00Z</dcterms:created>
  <dcterms:modified xsi:type="dcterms:W3CDTF">2016-06-22T12:42:38Z</dcterms:modified>
</cp:coreProperties>
</file>