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240" yWindow="225" windowWidth="14805" windowHeight="7890" activeTab="3"/>
  </bookViews>
  <sheets>
    <sheet name="3.External Debt Service" sheetId="12" r:id="rId1"/>
    <sheet name="4.Tesutyun+" sheetId="4" r:id="rId2"/>
    <sheet name="5.Disbursements Report+" sheetId="13" r:id="rId3"/>
    <sheet name="6.Public Debt+" sheetId="14" r:id="rId4"/>
    <sheet name="7.Evrobond " sheetId="15" r:id="rId5"/>
  </sheets>
  <externalReferences>
    <externalReference r:id="rId6"/>
    <externalReference r:id="rId7"/>
  </externalReferences>
  <definedNames>
    <definedName name="_xlnm.Print_Area" localSheetId="2">'5.Disbursements Report+'!$A$1:$D$104</definedName>
    <definedName name="_xlnm.Print_Titles" localSheetId="0">'3.External Debt Service'!$4:$5</definedName>
    <definedName name="_xlnm.Print_Titles" localSheetId="2">'5.Disbursements Report+'!$4:$4</definedName>
    <definedName name="vlom">[1]VTB!#REF!</definedName>
  </definedNames>
  <calcPr calcId="145621" fullCalcOnLoad="1"/>
</workbook>
</file>

<file path=xl/calcChain.xml><?xml version="1.0" encoding="utf-8"?>
<calcChain xmlns="http://schemas.openxmlformats.org/spreadsheetml/2006/main">
  <c r="B7" i="15" l="1"/>
  <c r="B8" i="15" s="1"/>
  <c r="B14" i="15"/>
  <c r="B18" i="15"/>
  <c r="D44" i="15"/>
  <c r="D47" i="13"/>
  <c r="C47" i="13"/>
  <c r="F34" i="12"/>
  <c r="D34" i="12"/>
  <c r="D101" i="13"/>
  <c r="D103" i="13" s="1"/>
  <c r="C101" i="13"/>
  <c r="D98" i="13"/>
  <c r="C98" i="13"/>
  <c r="D97" i="13"/>
  <c r="C97" i="13"/>
  <c r="D96" i="13"/>
  <c r="C96" i="13"/>
  <c r="D95" i="13"/>
  <c r="C95" i="13"/>
  <c r="C93" i="13" s="1"/>
  <c r="D94" i="13"/>
  <c r="C94" i="13"/>
  <c r="D84" i="13"/>
  <c r="C84" i="13"/>
  <c r="D77" i="13"/>
  <c r="C77" i="13"/>
  <c r="D75" i="13"/>
  <c r="C75" i="13"/>
  <c r="C73" i="13" s="1"/>
  <c r="D71" i="13"/>
  <c r="C71" i="13"/>
  <c r="D69" i="13"/>
  <c r="C69" i="13"/>
  <c r="D67" i="13"/>
  <c r="C67" i="13"/>
  <c r="D65" i="13"/>
  <c r="D60" i="13" s="1"/>
  <c r="C65" i="13"/>
  <c r="C60" i="13" s="1"/>
  <c r="D62" i="13"/>
  <c r="C62" i="13"/>
  <c r="D58" i="13"/>
  <c r="C58" i="13"/>
  <c r="D45" i="13"/>
  <c r="C45" i="13"/>
  <c r="D42" i="13"/>
  <c r="C42" i="13"/>
  <c r="D38" i="13"/>
  <c r="C38" i="13"/>
  <c r="D33" i="13"/>
  <c r="C33" i="13"/>
  <c r="D24" i="13"/>
  <c r="C24" i="13"/>
  <c r="D21" i="13"/>
  <c r="D7" i="13"/>
  <c r="D5" i="13" s="1"/>
  <c r="C21" i="13"/>
  <c r="C7" i="13" s="1"/>
  <c r="C5" i="13" s="1"/>
  <c r="D73" i="13"/>
  <c r="D93" i="13"/>
  <c r="F185" i="12"/>
  <c r="E185" i="12"/>
  <c r="D185" i="12"/>
  <c r="C185" i="12"/>
  <c r="F183" i="12"/>
  <c r="E183" i="12"/>
  <c r="D183" i="12"/>
  <c r="D177" i="12" s="1"/>
  <c r="C183" i="12"/>
  <c r="B182" i="12"/>
  <c r="F179" i="12"/>
  <c r="E179" i="12"/>
  <c r="D179" i="12"/>
  <c r="C179" i="12"/>
  <c r="F175" i="12"/>
  <c r="E175" i="12"/>
  <c r="D175" i="12"/>
  <c r="C175" i="12"/>
  <c r="F173" i="12"/>
  <c r="E173" i="12"/>
  <c r="D173" i="12"/>
  <c r="C173" i="12"/>
  <c r="F170" i="12"/>
  <c r="E170" i="12"/>
  <c r="D170" i="12"/>
  <c r="C170" i="12"/>
  <c r="D154" i="12"/>
  <c r="C154" i="12"/>
  <c r="C145" i="12" s="1"/>
  <c r="F154" i="12"/>
  <c r="E154" i="12"/>
  <c r="E150" i="12"/>
  <c r="D150" i="12"/>
  <c r="D145" i="12" s="1"/>
  <c r="B152" i="12"/>
  <c r="F150" i="12"/>
  <c r="C150" i="12"/>
  <c r="F147" i="12"/>
  <c r="F145" i="12" s="1"/>
  <c r="E147" i="12"/>
  <c r="D147" i="12"/>
  <c r="C147" i="12"/>
  <c r="F143" i="12"/>
  <c r="E143" i="12"/>
  <c r="D143" i="12"/>
  <c r="C143" i="12"/>
  <c r="F141" i="12"/>
  <c r="E141" i="12"/>
  <c r="D141" i="12"/>
  <c r="C141" i="12"/>
  <c r="F139" i="12"/>
  <c r="E139" i="12"/>
  <c r="D139" i="12"/>
  <c r="C139" i="12"/>
  <c r="F132" i="12"/>
  <c r="E132" i="12"/>
  <c r="D132" i="12"/>
  <c r="C132" i="12"/>
  <c r="D125" i="12"/>
  <c r="F125" i="12"/>
  <c r="E125" i="12"/>
  <c r="C125" i="12"/>
  <c r="F118" i="12"/>
  <c r="E118" i="12"/>
  <c r="B124" i="12"/>
  <c r="D118" i="12"/>
  <c r="C118" i="12"/>
  <c r="F104" i="12"/>
  <c r="E104" i="12"/>
  <c r="D104" i="12"/>
  <c r="C104" i="12"/>
  <c r="F99" i="12"/>
  <c r="E99" i="12"/>
  <c r="D99" i="12"/>
  <c r="C99" i="12"/>
  <c r="D33" i="12"/>
  <c r="C33" i="12"/>
  <c r="F33" i="12"/>
  <c r="F6" i="12" s="1"/>
  <c r="E33" i="12"/>
  <c r="E6" i="12" s="1"/>
  <c r="F8" i="12"/>
  <c r="E8" i="12"/>
  <c r="D8" i="12"/>
  <c r="C8" i="12"/>
  <c r="C6" i="12" s="1"/>
  <c r="C177" i="12"/>
  <c r="C187" i="12" s="1"/>
  <c r="C193" i="12" s="1"/>
  <c r="F177" i="12"/>
  <c r="E177" i="12"/>
  <c r="E145" i="12"/>
  <c r="D6" i="12"/>
  <c r="D187" i="12" l="1"/>
  <c r="D193" i="12" s="1"/>
  <c r="D80" i="13"/>
  <c r="E187" i="12"/>
  <c r="E193" i="12" s="1"/>
  <c r="F187" i="12"/>
  <c r="F193" i="12" s="1"/>
  <c r="C80" i="13"/>
  <c r="C103" i="13"/>
</calcChain>
</file>

<file path=xl/sharedStrings.xml><?xml version="1.0" encoding="utf-8"?>
<sst xmlns="http://schemas.openxmlformats.org/spreadsheetml/2006/main" count="591" uniqueCount="421">
  <si>
    <t>ՏԵՂԵԿԱՆՔ</t>
  </si>
  <si>
    <t>հազ. դրամ</t>
  </si>
  <si>
    <t>N</t>
  </si>
  <si>
    <t>Տ Ե Ղ Ե Կ Ա Ն Ք</t>
  </si>
  <si>
    <t>No</t>
  </si>
  <si>
    <t xml:space="preserve">Վարկային ծրագիր  </t>
  </si>
  <si>
    <t>Տոկոսավճար</t>
  </si>
  <si>
    <t xml:space="preserve"> Հիմնական գումարի մարում </t>
  </si>
  <si>
    <t xml:space="preserve">ԱՄՆ դոլար </t>
  </si>
  <si>
    <t xml:space="preserve"> հազ. դրամ </t>
  </si>
  <si>
    <t xml:space="preserve"> ԱՄՆ դոլար </t>
  </si>
  <si>
    <t>Միջազգային կազմակերպությունների գծով</t>
  </si>
  <si>
    <t xml:space="preserve">                                    </t>
  </si>
  <si>
    <t>այդ թվում</t>
  </si>
  <si>
    <t>I</t>
  </si>
  <si>
    <t>Վերակառուցման և Զարգացման Միջազգային Բանկ (IBRD)</t>
  </si>
  <si>
    <t>Էլեկտրոնային հանրության և մրցունակության բարելավման ծրագիր</t>
  </si>
  <si>
    <t>Զարգացման քաղաքականության գործողությունների III վարկ</t>
  </si>
  <si>
    <t>Կրթության բարելավման ծրագիր</t>
  </si>
  <si>
    <t>Առևտրի խթանման և որակի ենթակառուցվածքների ծրագիր</t>
  </si>
  <si>
    <t>Համայնքային ջրամատակարարման ծրագիր</t>
  </si>
  <si>
    <t>Զարգացման քաղաքականության գործողությունների II վարկ</t>
  </si>
  <si>
    <t>Առողջապահական համակարգի արդիականացման II ծրագրի լրացուցիչ ֆինանսավորում</t>
  </si>
  <si>
    <t>Ոռոգման համակարգի վերականգնման հրատապ ծրագիր</t>
  </si>
  <si>
    <t>Ոռոգման համակարգի վերականգնման հրատապ ծրագրի լրացուցիչ ֆինանսավորում</t>
  </si>
  <si>
    <t>Սոցիալական ներդրումների III հիմնադրամ (երկրորդ լրացուցիչ ֆինանսավորում)</t>
  </si>
  <si>
    <t>Համայնքների գյուղատնտնտեսական ռեսուրսների կառավարման և մրցունակության II ծրագիր</t>
  </si>
  <si>
    <t>Կենսական նշանակության ճանապարհների բարելավման  ծրագրի լրացուցիչ ֆինանսավորում</t>
  </si>
  <si>
    <t>Կենսական նշանակության ճանապարհների բարելավման  ծրագրի երկրորդ լրացուցիչ ֆինանսավորում</t>
  </si>
  <si>
    <t>Պետական կառավարման համակարգի արդիականացման II ծրագիր</t>
  </si>
  <si>
    <t>Սոցիալական ապահովության կառավարման ծրագրի լրացուցիչ ֆինանսավորում</t>
  </si>
  <si>
    <t>Էլեկտրաէներգիայի մատակարարման հուսալիության ծրագրի լրացուցիչ ֆինանսավորում</t>
  </si>
  <si>
    <t>Էլեկտրամատակարարման հուսալիության ծրագիր</t>
  </si>
  <si>
    <t>Կենսական նշանակության ճանապարհների ցանցի բարելավման ծրագիր</t>
  </si>
  <si>
    <t>Ոռոգման համակարգի բարելավման ծրագիր</t>
  </si>
  <si>
    <t>Զարգացման քաղաքականության գործողությունների I վարկ</t>
  </si>
  <si>
    <t xml:space="preserve">Զարգացման քաղաքականության II վարկ </t>
  </si>
  <si>
    <t>Սոցիալական ներդրումների և տեղական զարգացման ծրագիր</t>
  </si>
  <si>
    <t>Էլեկտրահաղորդման ցանցի բարելավման ծրագիր</t>
  </si>
  <si>
    <t xml:space="preserve">Զարգացման քաղաքականության III վարկ </t>
  </si>
  <si>
    <t>II</t>
  </si>
  <si>
    <t>Զարգացման Միջազգային Ընկերակցություն (IDA)</t>
  </si>
  <si>
    <t>Կառուցվածքային բարեփոխումների II վարկ</t>
  </si>
  <si>
    <t>Ձեռնարկությունների զարգացման ծրագիր</t>
  </si>
  <si>
    <t>Էներգահամակարգի պահպանման ծրագիր</t>
  </si>
  <si>
    <t>Ոռոգման համակարգի զարգացման ծրագիր լրացուցիչ ֆինանսավորում</t>
  </si>
  <si>
    <t>Կենսական նշանակության ճանապարհների բարելավման ծրագիր</t>
  </si>
  <si>
    <t>Հարկային վարչարարության արդիականացման ծրագիր</t>
  </si>
  <si>
    <t>Համայնքային ջրամատակարարման և ջրահեռացման ծրագիր</t>
  </si>
  <si>
    <t xml:space="preserve">Համայնքային ջրամատակարարման և ջրահեռացման ծրագրի լրացուցիչ ֆինանսավորում </t>
  </si>
  <si>
    <t>Օտարերկրյա ներդրումների և արտահանման խթանման ծրագիր</t>
  </si>
  <si>
    <t>Անշարժ գույքի գրանցման ծրագիր</t>
  </si>
  <si>
    <t>Ձեռնարկությունների ինկուբատորի ծրագիր</t>
  </si>
  <si>
    <t>Համայնքների գյուղատնտեսական ռեսուրսների կառավարման և մրցունակության II ծրագիր</t>
  </si>
  <si>
    <t>Աղետի գոտու վերականգնման ծրագիր</t>
  </si>
  <si>
    <t>Վերականգնողական վարկ</t>
  </si>
  <si>
    <t>Կառուցվածքային բարեփոխումների  III վարկ</t>
  </si>
  <si>
    <t xml:space="preserve">Ոռոգման համակարգի վերականգնման ծրագիր </t>
  </si>
  <si>
    <t xml:space="preserve">Մայրուղիների վերականգնման I ծրագիր </t>
  </si>
  <si>
    <t xml:space="preserve">Մայրուղիների վերականգնման II ծրագիր </t>
  </si>
  <si>
    <t xml:space="preserve">Սոցիալական ներդրումների հիմնադրամ </t>
  </si>
  <si>
    <t>Կառուցվածքային բարեփոխումների I վարկ</t>
  </si>
  <si>
    <t>Կառուցվածքային բարեփոխումների տեխնիկական օգնության I վարկ</t>
  </si>
  <si>
    <t>Սոցիալական ներդրումների III հիմնադրամի երրորդ լրացուցիչ ֆինանսավորում</t>
  </si>
  <si>
    <t xml:space="preserve">Առողջապահական համակարգի արդիականացման ծրագիր </t>
  </si>
  <si>
    <t xml:space="preserve">Սոցիալական ներդրումների III հիմնադրամ </t>
  </si>
  <si>
    <t>Աղքատության կրճատման աջակցության III ծրագիր</t>
  </si>
  <si>
    <t>Սոցիալական ներդրումների III հիմնադրամ (լրացուցիչ ֆինանսավորում)</t>
  </si>
  <si>
    <t>Դատաիրավական բարեփոխումների II ծրագիր</t>
  </si>
  <si>
    <t>Առողջապահական համակարգի արդիականացման II ծրագիր</t>
  </si>
  <si>
    <t>Զարգացման քաղաքականության գործողությունների վարկ</t>
  </si>
  <si>
    <t>Կառուցվածքային բարեփոխումների V վարկ</t>
  </si>
  <si>
    <t>Բնական պաշարների կառավարման և չքավորության նվազեցման ծրագիր</t>
  </si>
  <si>
    <t>Աղքատության կրճատման աջակցման I վարկ</t>
  </si>
  <si>
    <t>Աղքատության կրճատման աջակցման II վարկ</t>
  </si>
  <si>
    <t>Պատվարների անվտանգության II ծրագիր</t>
  </si>
  <si>
    <t>Սոցիալական ապահովության կառավարման ծրագիր</t>
  </si>
  <si>
    <t>Պետական կառավարման համակարգի արդիականացման ծրագիր</t>
  </si>
  <si>
    <t>Երևանի ջրամատակարարման և ջրահեռացման ծրագիր</t>
  </si>
  <si>
    <t>Քաղաքային ջեռուցման ծրագիր</t>
  </si>
  <si>
    <t>Վերականգնվող էներգետիկայի ծրագիր</t>
  </si>
  <si>
    <t>Աղքատության կրճատման աջակցության IV ծրագիր</t>
  </si>
  <si>
    <t>Կրթության որակի և համապատասխանության II ծրագիր</t>
  </si>
  <si>
    <t>Համայնքների գյուղատնտեսական ռեսուրսների կառավարման և մրցունակության ծրագիր</t>
  </si>
  <si>
    <t>Հիվանդությունների կանխարգելման և վերահսկման ծրագիր</t>
  </si>
  <si>
    <t xml:space="preserve">Ոռոգման համակարգի զարգացման ծրագիր </t>
  </si>
  <si>
    <t>Դատաիրավական բարեփոխումների ծրագիր</t>
  </si>
  <si>
    <t>Տրանսպորտի ծրագիր</t>
  </si>
  <si>
    <t>Սոցիալական ներդրումների II հիմնադրամ</t>
  </si>
  <si>
    <t>Պատվարների անվտանգության ծրագիր</t>
  </si>
  <si>
    <t>Էլեկտրաէներգիայի հաղորդման և բաշխման համակարգերի ծրագիր</t>
  </si>
  <si>
    <t>Կրթության ֆինանսավորման և կառավարման բարեփոխումների ծրագիր</t>
  </si>
  <si>
    <t>Գյուղատնտեսության բարեփոխումների աջակցման I ծրագիր</t>
  </si>
  <si>
    <t>Գյուղատնտեսական բարեփոխումների աջակցության  II ծրագիր</t>
  </si>
  <si>
    <t>Կառուցվածքային բարեփոխումների  IV վարկ</t>
  </si>
  <si>
    <t>Համայնքային զարգացման ծրագիր</t>
  </si>
  <si>
    <t>Կրթության որակի և համապատասխանության ծրագիր</t>
  </si>
  <si>
    <t>Գյուղական ձեռնարկությունների և փոքրածավալ առևտրային գյուղատնտեսության զարգացման ծրագիր</t>
  </si>
  <si>
    <t>Գյուղական ձեռնարկությունների և փոքրածավալ առևտրային գյուղատնտեսության զարգացման ծրագրի լրացուցիչ ֆինանսավորում</t>
  </si>
  <si>
    <t>Թռչնագրիպին հակազդելու ծրագիր</t>
  </si>
  <si>
    <t xml:space="preserve">Կառուցվածքային բարեփոխումների տեխնիկական աջակցության II վարկ  </t>
  </si>
  <si>
    <t>Առողջապահության ֆինանսավորման և առողջության առաջնային պահպանման ծրագիր</t>
  </si>
  <si>
    <t>Սոցիալական պաշտպանության աջակցության II ծրագիր</t>
  </si>
  <si>
    <t>III</t>
  </si>
  <si>
    <t>ՕՊԵԿ-ի Միջազգային Զարգացման Հիմնադրամ (OFID)</t>
  </si>
  <si>
    <t>Շուկայական հնարավորություններ ֆերմերներին</t>
  </si>
  <si>
    <t>Արտադրական ենթակառուցվածքների վերականգնման վարկ</t>
  </si>
  <si>
    <t>Գյուղական տարածքների տնտեսական զարգացման ծրագիր</t>
  </si>
  <si>
    <t>Գյուղական կարողությունների ստեղծում</t>
  </si>
  <si>
    <t>IV</t>
  </si>
  <si>
    <t>Ասիական Զարգացման Բանկ (ADB)</t>
  </si>
  <si>
    <t>Ջրամատակարարման և ջրահեռացման սեկտորի ծրագիր</t>
  </si>
  <si>
    <t>Ջրամատակարարման և ջրահեռացման հատվածի ծրագրի լրացուցիչ ֆինանսավորում*</t>
  </si>
  <si>
    <t>Գյուղական ճանապարհահատվածի ծրագիր</t>
  </si>
  <si>
    <t>Գյուղական ճանապարհահատվածի ծրագրի լրացուցիչ ֆինանսավորում</t>
  </si>
  <si>
    <t>Կանանց ձեռներեցության աջակցման սեկտորի զարգացման ծրագիր</t>
  </si>
  <si>
    <t>Ճգնաժամին հակազդելու աջակցության ծրագիր I</t>
  </si>
  <si>
    <t>Ճգնաժամին հակազդելու աջակցության ծրագիր II</t>
  </si>
  <si>
    <t>Հյուսիս-հարավ ճանապարհային միջանցքի ներդրրումային ծրագիր - ծրագիր I</t>
  </si>
  <si>
    <t>Հյուսիս-հարավ տրանսպորտային միջանցք, II մասնաբաժին</t>
  </si>
  <si>
    <t>Հյուսիս-հարավ տրանսպորտային միջանցք, III մասնաբաժին</t>
  </si>
  <si>
    <t xml:space="preserve">Ենթակառուցվածքների կայունության աջակցման ծրագիր </t>
  </si>
  <si>
    <t>Էլեկտրահաղորդման ցանցի վերակառուցման ծրագիր</t>
  </si>
  <si>
    <t>V</t>
  </si>
  <si>
    <t>Գյուղատնտեսության Զարգացման Միջազգային Հիմնադրամ (IFAD)</t>
  </si>
  <si>
    <t>Ոռոգման համակարգի վերականգնման ծրագիր</t>
  </si>
  <si>
    <t>Գյուղատնտեսական ծառայությունների ծրագիր</t>
  </si>
  <si>
    <t>VI</t>
  </si>
  <si>
    <t>Եվրոպական Ներդրումային Բանկ (EIB)</t>
  </si>
  <si>
    <t>Երևանի ջրամատակարարման բարելավման ծրագիր</t>
  </si>
  <si>
    <t>Ջրային հատվածի համայնքային ենթակառուցվածքների ծրագիր</t>
  </si>
  <si>
    <t>Երևանի մետրոպոլիտենի վերակառուցման ծրագիր 1</t>
  </si>
  <si>
    <t>Երևանի մետրոպոլիտենի վերակառուցման ծրագիր II</t>
  </si>
  <si>
    <t>Հայաստանի փոքր համայնքների ջրային ծրագիր</t>
  </si>
  <si>
    <t>Հյուսիսային սահմանակետերի արդիականացման ծրագիր</t>
  </si>
  <si>
    <t>VII</t>
  </si>
  <si>
    <t>Վերակառուցման և Զարգացման եվրոպական Բանկ (EBRD)</t>
  </si>
  <si>
    <t>Սևանա լճի բնապահպանական ծրագիր</t>
  </si>
  <si>
    <t>Երևանի մետրոպոլիտենի վերականգնման ծրագիր</t>
  </si>
  <si>
    <t xml:space="preserve">Երևանի մետրոպոլիտենի վերականգնման II ծրագիր </t>
  </si>
  <si>
    <t>Հյուսիսային սահմանակետերի  արդիականացման ծրագիր</t>
  </si>
  <si>
    <t>Երևանի ջրամատակարարման բարելավման  ծրագիր</t>
  </si>
  <si>
    <t>VIII</t>
  </si>
  <si>
    <t>Արժույթի Միջազգային Հիմնադրամ (IMF)</t>
  </si>
  <si>
    <t>Stand-by Arrangement</t>
  </si>
  <si>
    <t>IX</t>
  </si>
  <si>
    <t>Եվրամիություն</t>
  </si>
  <si>
    <t>Մակրոֆինանսական աջակցություն</t>
  </si>
  <si>
    <t>X</t>
  </si>
  <si>
    <t>Եվրասիական Զարգացման Բանկ (Կայունացման և Զարգացման Եվրասիական Հիմնադրամի կառավարիչ) (EDB (EFSD))</t>
  </si>
  <si>
    <t>Հյուսիս-հարավ ավտոճանապարհային միջանցք (ծրագիր IV)</t>
  </si>
  <si>
    <t>Օտարերկրյա պետությունների գծով</t>
  </si>
  <si>
    <t>Ճապոնիա (JICA)</t>
  </si>
  <si>
    <t>Երևանի համակցված շոգեգազային ցիկլով էներգաբլոկի ծրագիր</t>
  </si>
  <si>
    <t>ԱՄՆ</t>
  </si>
  <si>
    <t>Ցորենի առաքում - 15 մլն ԱՄՆ դոլար (1995թ.)</t>
  </si>
  <si>
    <t>Ցորենի առաքում - 15 մլն ԱՄՆ դոլար (1997թ.)</t>
  </si>
  <si>
    <t>Գերմանիա</t>
  </si>
  <si>
    <t>Կովկասյան էլեկտրահաղորդման ցանց I ծրագրի 1-ին փուլ (75 մլն եվրո)</t>
  </si>
  <si>
    <t>Սևան-Հրազդան կասկադի ծրագիր (25 մլն DEM)</t>
  </si>
  <si>
    <t>Սևան-Հրազդան կասկադի ծրագիր (10 մլն DEM)</t>
  </si>
  <si>
    <t>Բարձր լարման ցանցերի համակարգի վերանորոգման ծրագիր (27.5 մլն DEM)</t>
  </si>
  <si>
    <t>Բարձր լարման ցանցերի համակարգի վերանորոգման ծրագիր (4.7 մլն EUR)</t>
  </si>
  <si>
    <t>Ջրային սեկտորի զարգացման ծրագիր (Համայնքային ենթակառուցվածքի I ծրագրի 1 փուլ - Արմավիր)</t>
  </si>
  <si>
    <t>Ջրային սեկտորի զարգացման ծրագիր (Համայնքային ենթակառուցվածքի I ծրագրի 2 փուլ - Արմավիր)</t>
  </si>
  <si>
    <t>Լոռու և Շիրակի ջրային սեկտորի զարգացման ծրագիր փուլ I</t>
  </si>
  <si>
    <t>Ավանդների հատուցումը երաշխավորող հիմնադրամ</t>
  </si>
  <si>
    <t xml:space="preserve">Գյումրի II ենթակայանի վերականգնման ծրագիր </t>
  </si>
  <si>
    <t>Ջրային սեկտորի զարգացման ծրագիր (Համայնքային ենթակառուցվածք-Լոռի-Շիրակ II)</t>
  </si>
  <si>
    <t>Հիդրոէլեկտրակայանների Որոտան կասկադի վերականգնման I ծրագրիր</t>
  </si>
  <si>
    <t>Հիդրոէլեկտրակայանների Որոտան կասկադի վերականգնման II ծրագիր</t>
  </si>
  <si>
    <t>Ջրային սեկտորի զարգացման ծրագիր (Համայնքային ենթակառուցվածքի II ծրագրի 3 փուլ – Լոռի - Շիրակ - Արմավիր)</t>
  </si>
  <si>
    <t>Ախուրյան գետի ջրային ռեսուրսների ինտեգրված կառավարման ծրագիր</t>
  </si>
  <si>
    <t>Ֆրանսիա</t>
  </si>
  <si>
    <t>ԱԷԿ-ի վառելիքի չոր պահպանման ծրագիր</t>
  </si>
  <si>
    <t>Աբու Դաբի Զարգացման Հիմնադրամ</t>
  </si>
  <si>
    <t>Արփա-Սևան թունելի հիմնանորոգման ծրագիր</t>
  </si>
  <si>
    <t>Չինաստանի արտահանման-ներմուծման բանկ</t>
  </si>
  <si>
    <t>Մաքսային զննման տեխնոլոգիաների և սարքավորումների արդիականացման ծրագիր</t>
  </si>
  <si>
    <t>Առևտրային բանկերի գծով</t>
  </si>
  <si>
    <t>Erste Bank (Austria)</t>
  </si>
  <si>
    <t>Գաբրիել Սունդուկյանի անվան ազգային թատրոնի վերանորոգման ծրագիր</t>
  </si>
  <si>
    <t>Արամ Խաչատրյան ֆիլհարմոնիկ համերգասրահի վերանորոգման ծրագիր (Կանխավճարային վարկային ծրագիր 0.3 մլն Եվրո)</t>
  </si>
  <si>
    <t>Ռայֆազն Բանկ (Ավստրիա)</t>
  </si>
  <si>
    <t>Ալ. Սպենդիարյանի անվան օպերայի և բալետի ազգային ակադեմիական թատրոնի և Արամ Խաչատրյան համերգասրահների տեխնիկական վերազինման ծրագիր</t>
  </si>
  <si>
    <t>KBC բանկ (Բելգիա)</t>
  </si>
  <si>
    <t>Ցիկլոտրոնի ծրագիր</t>
  </si>
  <si>
    <t>Ընդամենը</t>
  </si>
  <si>
    <t>Արժեթղթերի շուկայի տեսություն</t>
  </si>
  <si>
    <t xml:space="preserve"> շրջանառության մեջ գտնվող ՊԿՊ-երի վերաբերյալ տվյալները ըստ թողարկման ժամկետայնության, մլն. դրամ </t>
  </si>
  <si>
    <t>1-10 շաբաթ</t>
  </si>
  <si>
    <t>11-20 շաբաթ</t>
  </si>
  <si>
    <t>21-30 շաբաթ</t>
  </si>
  <si>
    <t>31-40 շաբաթ</t>
  </si>
  <si>
    <t>41-52 շաբաթ</t>
  </si>
  <si>
    <t>ընդամենը</t>
  </si>
  <si>
    <t>Անվ. արժեքը</t>
  </si>
  <si>
    <t>Գնման գինը</t>
  </si>
  <si>
    <t>Սպասարկում</t>
  </si>
  <si>
    <t>Եկամտ.</t>
  </si>
  <si>
    <t>Կշիռը</t>
  </si>
  <si>
    <t xml:space="preserve"> շրջանառության մեջ գտնվող ՊԿՊ-երի վերաբերյալ տվյալները ըստ մարմանը մնացած օրերի, մլն. դրամ </t>
  </si>
  <si>
    <t xml:space="preserve"> 1-70 օր </t>
  </si>
  <si>
    <t xml:space="preserve"> 71-140 օր </t>
  </si>
  <si>
    <t xml:space="preserve"> 141-210 օր </t>
  </si>
  <si>
    <t xml:space="preserve"> 211-280 օր </t>
  </si>
  <si>
    <t xml:space="preserve"> 281-365 օր </t>
  </si>
  <si>
    <t xml:space="preserve"> դրությամբ ՊԿՊ-երի գծով կատարված գործառնությունները, մլն. դրամ </t>
  </si>
  <si>
    <t xml:space="preserve">  Մարում  </t>
  </si>
  <si>
    <t xml:space="preserve"> ընդամենը </t>
  </si>
  <si>
    <t>Տեղաբաշխ.</t>
  </si>
  <si>
    <t xml:space="preserve"> մուտք </t>
  </si>
  <si>
    <t xml:space="preserve"> զուտ մուտք </t>
  </si>
  <si>
    <t>Դեֆ. ֆին.</t>
  </si>
  <si>
    <t xml:space="preserve"> շրջանառության մեջ գտնվող ՄԺՊ-երի և ԵՊ-ների վերաբերյալ տվյալները ըստ թողարկման ժամկետայնության, մլն. դրամ </t>
  </si>
  <si>
    <t xml:space="preserve"> 1-2 տարի </t>
  </si>
  <si>
    <t xml:space="preserve">  2-3 տարի  </t>
  </si>
  <si>
    <t xml:space="preserve"> 3-4 տարի </t>
  </si>
  <si>
    <t xml:space="preserve"> 4-5 տարի </t>
  </si>
  <si>
    <t xml:space="preserve"> 6 և ավելի տարի </t>
  </si>
  <si>
    <t xml:space="preserve"> շրջանառության մեջ գտնվող ՄԺՊ-երի և ԵՊ-ների  վերաբերյալ տվյալները ըստ մարմանը մնացած օրերի, մլն. դրամ </t>
  </si>
  <si>
    <t xml:space="preserve"> մինչև 1 տարի </t>
  </si>
  <si>
    <t xml:space="preserve">2-3 տարի </t>
  </si>
  <si>
    <t xml:space="preserve">3-4 տարի </t>
  </si>
  <si>
    <t xml:space="preserve">4-5 տարի </t>
  </si>
  <si>
    <t xml:space="preserve"> 5 և ավելի տարի </t>
  </si>
  <si>
    <t xml:space="preserve"> դրությամբ ՄԺՊ-երի և ԵՊ-ների գծով կատարված գործառնությունները, մլն. դրամ </t>
  </si>
  <si>
    <t xml:space="preserve"> Մարում </t>
  </si>
  <si>
    <t xml:space="preserve"> շրջանառության մեջ գտնվող ԽՊ-ների վերաբերյալ տվյալները ըստ թողարկման ժամկետայնության, մլն. դրամ </t>
  </si>
  <si>
    <t xml:space="preserve"> շրջանառության մեջ գտնվող ԽՊ-ների  վերաբերյալ տվյալները ըստ մարմանը մնացած օրերի, մլն. դրամ </t>
  </si>
  <si>
    <t xml:space="preserve"> դրությամբ ԽՊ-ների գծով կատարված գործառնությունները, մլն. դրամ </t>
  </si>
  <si>
    <t>Մինչև մարման օր ՊԿՊ-երի միջին կշռված ժամկետը (օր)</t>
  </si>
  <si>
    <t>Մինչև մարման օր ՄԺՊ-երի միջին կշռված ժամկետը (օր)</t>
  </si>
  <si>
    <t>մլն. դրամ</t>
  </si>
  <si>
    <t>Մինչև մարման օր ԵԺԱՊ-երի միջին կշռված ժամկետը (օր)</t>
  </si>
  <si>
    <t xml:space="preserve"> ԸՆԴ. ԴԵՖ. ՖԻՆ. </t>
  </si>
  <si>
    <t>Մինչև մարման օր ԽԱՊ-երի միջին կշռված ժամկետը (օր)</t>
  </si>
  <si>
    <t xml:space="preserve"> 2015թ. մ/կ եկ. </t>
  </si>
  <si>
    <t>Բոլոր պետական պարտ. միջին կշռված ժամկետը</t>
  </si>
  <si>
    <t xml:space="preserve"> Պարտքի մ/կ եկ </t>
  </si>
  <si>
    <t>Ներդրողների կառուցվածքը</t>
  </si>
  <si>
    <t>դրությամբ</t>
  </si>
  <si>
    <t xml:space="preserve"> Ընդ. սպաս. </t>
  </si>
  <si>
    <t xml:space="preserve"> (մլն. դրամ) </t>
  </si>
  <si>
    <t xml:space="preserve"> կշիռը </t>
  </si>
  <si>
    <t xml:space="preserve"> Հետգնում 2015թ. </t>
  </si>
  <si>
    <t>ՀՀ ԿԲ*</t>
  </si>
  <si>
    <t xml:space="preserve"> ԸՆԴ.ՆՊ (Գ)Պ </t>
  </si>
  <si>
    <t>Ռեզիդենտ գործակալ/դիլեր բանկեր</t>
  </si>
  <si>
    <t>Ռեզիդենտ ոչ դիլեր բանկեր</t>
  </si>
  <si>
    <t xml:space="preserve">              Տեսակարար կշիռը պարտքում </t>
  </si>
  <si>
    <t>Ընդամենը ռեզիդենտ բանկեր</t>
  </si>
  <si>
    <t xml:space="preserve"> ԽԱՊ </t>
  </si>
  <si>
    <t>Ռեզիդենտ ոչ բանկ գործակ./դիլերներ</t>
  </si>
  <si>
    <t xml:space="preserve"> ՊԿՊ </t>
  </si>
  <si>
    <t>Ռեզիդենտ ոչ բանկ ներդրողներ</t>
  </si>
  <si>
    <t xml:space="preserve"> ՄԺՊ </t>
  </si>
  <si>
    <t>Ընդամենը ռեզիդենտներ</t>
  </si>
  <si>
    <t xml:space="preserve"> ԵՊ </t>
  </si>
  <si>
    <t>Ոչ ռեզիդենտ բանկեր</t>
  </si>
  <si>
    <t>Ոչ ռեզիդենտ ոչ բանկ ներդրողներ</t>
  </si>
  <si>
    <t>Ընդամենը ոչ ռեզիդենտներ</t>
  </si>
  <si>
    <t>Ռեզիդենտ անվանատերեր</t>
  </si>
  <si>
    <t xml:space="preserve"> 1-5 տարի </t>
  </si>
  <si>
    <t>Ոչ ռեզիդենտ անվանատերեր</t>
  </si>
  <si>
    <t>Ընդամենը անվանատերեր</t>
  </si>
  <si>
    <t xml:space="preserve"> ԱՄՆ դոլար</t>
  </si>
  <si>
    <t>Առողջապահական համակարգի արդիականացման երկրորդ ծրագրի լրացուցիչ ֆինանսավորում</t>
  </si>
  <si>
    <t xml:space="preserve">Էլեկտրոնային հասարակության և մրցունակության համար նորարարության ծրագիր </t>
  </si>
  <si>
    <t xml:space="preserve">Կենսական նշանակության ճանապարհացանցի բարելավման ծրագիր </t>
  </si>
  <si>
    <t xml:space="preserve">Համայնքային ջրամատակարարման ծրագիր </t>
  </si>
  <si>
    <t>Ոռոգման համակարգերի արդյունավետության բարելավման ծրագիր</t>
  </si>
  <si>
    <t xml:space="preserve">Պետական հատվածի բարեփոխումների երկրորդ ծրագիր </t>
  </si>
  <si>
    <t xml:space="preserve">Էլեկտրամատակարարման հուսալիության ծրագիր </t>
  </si>
  <si>
    <t xml:space="preserve">Համայնքների գյուղատնտեսական ռեսուրսների կառավարման և մրցունակության երկրորդ ծրագիր </t>
  </si>
  <si>
    <t>Էլեկտրահաղորդման ցանցի բարելավման ծրագիր` ԲԷՑ</t>
  </si>
  <si>
    <t>Էլեկտրահաղորդման ցանցի բարելավման ծրագիր` Երևան ՋԷԿ</t>
  </si>
  <si>
    <t xml:space="preserve"> Կրթության բարելավման ծրագիր</t>
  </si>
  <si>
    <t>Հայաստանի Էլեկտրամատակարարման հուսալիության ծրագրի լրացուցիչ ֆինանսավորում</t>
  </si>
  <si>
    <t xml:space="preserve">Կրթության որակի և համապատասխանության երկրորդ ծրագիր </t>
  </si>
  <si>
    <t xml:space="preserve">Համայնքների գյուղատնտեսական ռեսուրսների կառավարման և մրցունակության ծրագիր </t>
  </si>
  <si>
    <t>Հայաստանի սոցիալական ներդրումների հիմնադրամի երրորդ ծրագրի երրորդ լրացուցիչ ֆինանսավորում</t>
  </si>
  <si>
    <t xml:space="preserve">Հարկային վարչարարության արդիականացման ծրագիր  </t>
  </si>
  <si>
    <t>Ոչ վարակիչ հիվանդությունների կանխարգելման և վերահսկման ծրագիր</t>
  </si>
  <si>
    <t>Սոցիալական պաշտպանության ոլորտի վարչարարության երկրորդ ծրագիր</t>
  </si>
  <si>
    <t>Երևանի մետրոպոլիտենի վերակառուցման երկրորդ ծրագիր</t>
  </si>
  <si>
    <t xml:space="preserve">Հայաստանի փոքր համայնքների ջրային ծրագիր </t>
  </si>
  <si>
    <t>Հյուսիս-հարավ տրանսպորտային միջանցք III տրանշ</t>
  </si>
  <si>
    <t xml:space="preserve"> ՀՀ պետական սահմանի &lt;&lt;Բագրատաշեն&gt;&gt;, &lt;&lt;Բավրա&gt;&gt; և &lt;&lt;Գոգավան&gt;&gt; անցման կետերի արդիականացման ծրագիր</t>
  </si>
  <si>
    <t xml:space="preserve">Գյուղական կարողությունների ստեղծում ծրագիր </t>
  </si>
  <si>
    <t xml:space="preserve">Շուկայական հնարավորություններ ֆերմերներին ծրագիր </t>
  </si>
  <si>
    <t>Քաղաքային կայուն զարգացման ներդրումային ծրագիր</t>
  </si>
  <si>
    <t>Հյուսիս-հարավ տրանսպորտային միջանցք I տրանշ</t>
  </si>
  <si>
    <t>Հյուսիս-հարավ տրանսպորտային միջանցք II տրանշ</t>
  </si>
  <si>
    <t>Ջրամատակարարման և ջրահեռացման ծրագրի լրացուցիչ ֆինանսավորում</t>
  </si>
  <si>
    <t>Էլեկտրաէներգիայի հաղորդման ցանցի վերակառուցման շրջանակներում 220կվ &lt;&lt;Ագարակ-2&gt;&gt; և &lt;&lt;Շինուհայր&gt;&gt; ենթակայանների վերակառուցման ծրագիր</t>
  </si>
  <si>
    <t>Սեյսմիկ անվտանգության բարելավման ծրագիր</t>
  </si>
  <si>
    <t>Եվրասիական Զարգացման Բանկ (Կայունացման և Զարգացման Եվրասիական Հիմնադրամի կառավարիչ)</t>
  </si>
  <si>
    <t>Գերմանիա (KfW)</t>
  </si>
  <si>
    <t>ՀՀ Լոռու մարզի ջրամատակարարման և ջրահեռացման համակարգերի վերականգնման ծրագիր` II փուլ</t>
  </si>
  <si>
    <t>ՀՀ Շիրակի մարզի ջրամատակարարման և ջրահեռացման համակարգերի վերականգնման ծրագիր` II փուլ</t>
  </si>
  <si>
    <t>Երևանի ջրամատակարարման և ջրահեռացման ծրագրին տրամադրվող տեխնիկական աջակցության ծրագիր</t>
  </si>
  <si>
    <t>Աբու-Դաբիի Զարգացման Հիմնադրամ</t>
  </si>
  <si>
    <t>Ռադիո-իզոտոպների արտադրության արտադրամասի ստեղծման ծրագիր</t>
  </si>
  <si>
    <t>Էռստե Բանկ (Ավստրիա)</t>
  </si>
  <si>
    <t xml:space="preserve">Արամ Խաչատրյանի անվան ֆիլհարմոնիկ համերգասրահի վերակառուցման ծրագիր </t>
  </si>
  <si>
    <t>Գաբրիել Սունդուկյանի անվան ազգային թատրոնի վերակառուցման ծրագիր</t>
  </si>
  <si>
    <t>Հայաստանում մաքսային զննման, տեխնոլոգիաների և սարքավորումների արդիականացման ծրագիր</t>
  </si>
  <si>
    <t>Հայաստանի Հանրապետության տարածքում ատոմային էլեկտրակայանի շահագործման ժամկետի երկարաձգման աշխատանքների ֆինանսավորման ծրագիր</t>
  </si>
  <si>
    <t>Զարգացման քաղաքականության III ծրագիր</t>
  </si>
  <si>
    <t>Առևտրի խթանման և որակի ենթակառուցվածքների ծրագիր (բյուջետային աջակցության բաղադրիչ)</t>
  </si>
  <si>
    <t>Կին ձեռներեցներին աջակցության ծրագիր</t>
  </si>
  <si>
    <t>Բյուջետային աջակցության ծրագիր</t>
  </si>
  <si>
    <t>Վարկատու/վարկային ծրագիր</t>
  </si>
  <si>
    <t xml:space="preserve">                                                 այդ թվում`</t>
  </si>
  <si>
    <t>Վերակառուցման և Զարգացման Միջազգային Բանկ</t>
  </si>
  <si>
    <r>
      <t>Առևտրի և ենթակառուցվածքների զարգացման ծրագիր</t>
    </r>
    <r>
      <rPr>
        <vertAlign val="superscript"/>
        <sz val="10"/>
        <rFont val="GHEA Grapalat"/>
        <family val="3"/>
      </rPr>
      <t>1</t>
    </r>
  </si>
  <si>
    <r>
      <t>Սոցիալական ներդրումների և տեղական զարգացման ծրագիր</t>
    </r>
    <r>
      <rPr>
        <vertAlign val="superscript"/>
        <sz val="10"/>
        <rFont val="GHEA Grapalat"/>
        <family val="3"/>
      </rPr>
      <t>1</t>
    </r>
  </si>
  <si>
    <r>
      <t>Համայնքների գյուղատնտեսական ռեսուրսների կառավարման և մրցունակության երկրորդ ծրագիր</t>
    </r>
    <r>
      <rPr>
        <vertAlign val="superscript"/>
        <sz val="10"/>
        <rFont val="GHEA Grapalat"/>
        <family val="3"/>
      </rPr>
      <t>1</t>
    </r>
  </si>
  <si>
    <r>
      <t xml:space="preserve"> Կրթության բարելավման ծրագիր</t>
    </r>
    <r>
      <rPr>
        <vertAlign val="superscript"/>
        <sz val="10"/>
        <rFont val="GHEA Grapalat"/>
        <family val="3"/>
      </rPr>
      <t>1</t>
    </r>
  </si>
  <si>
    <r>
      <t>Հայաստանի Էլեկտրամատակարարման հուսալիության ծրագրի լրացուցիչ ֆինանսավորում</t>
    </r>
    <r>
      <rPr>
        <vertAlign val="superscript"/>
        <sz val="10"/>
        <rFont val="GHEA Grapalat"/>
        <family val="3"/>
      </rPr>
      <t>1</t>
    </r>
  </si>
  <si>
    <t>Զարգացման Միջազգային Ընկերակցություն</t>
  </si>
  <si>
    <t>Վերակառուցման և Զարգացման Եվրոպական Բանկ</t>
  </si>
  <si>
    <r>
      <t>Երևանի ջրամատակարարման բարելավման  ծրագիր</t>
    </r>
    <r>
      <rPr>
        <vertAlign val="superscript"/>
        <sz val="10"/>
        <rFont val="GHEA Grapalat"/>
        <family val="3"/>
      </rPr>
      <t>1</t>
    </r>
  </si>
  <si>
    <t>Եվրոպական Ներդրումային Բանկ</t>
  </si>
  <si>
    <t>Գյուղատնտեսության Զարգացման Միջազգային Հիմնադրամ</t>
  </si>
  <si>
    <t>ՕՊԵԿ-ի Զարգացման Միջազգային Հիմնադրամ</t>
  </si>
  <si>
    <t>Ասիական Զարգացման Բանկ</t>
  </si>
  <si>
    <r>
      <t>Քաղաքային կայուն զարգացման ներդրումային ծրագիր</t>
    </r>
    <r>
      <rPr>
        <vertAlign val="superscript"/>
        <sz val="10"/>
        <rFont val="GHEA Grapalat"/>
        <family val="3"/>
      </rPr>
      <t>1</t>
    </r>
  </si>
  <si>
    <r>
      <t>Հյուսիս-հարավ տրանսպորտային միջանցք I տրանշ</t>
    </r>
    <r>
      <rPr>
        <vertAlign val="superscript"/>
        <sz val="10"/>
        <rFont val="GHEA Grapalat"/>
        <family val="3"/>
      </rPr>
      <t>1</t>
    </r>
  </si>
  <si>
    <r>
      <t>Հյուսիս-հարավ տրանսպորտային միջանցք II տրանշ</t>
    </r>
    <r>
      <rPr>
        <vertAlign val="superscript"/>
        <sz val="10"/>
        <rFont val="GHEA Grapalat"/>
        <family val="3"/>
      </rPr>
      <t>1</t>
    </r>
  </si>
  <si>
    <r>
      <t>Հյուսիս-հարավ տրանսպորտային միջանցք III տրանշ</t>
    </r>
    <r>
      <rPr>
        <vertAlign val="superscript"/>
        <sz val="10"/>
        <rFont val="GHEA Grapalat"/>
        <family val="3"/>
      </rPr>
      <t>1</t>
    </r>
  </si>
  <si>
    <r>
      <t>Ջրամատակարարման և ջրահեռացման ծրագրի լրացուցիչ ֆինանսավորում</t>
    </r>
    <r>
      <rPr>
        <vertAlign val="superscript"/>
        <sz val="10"/>
        <rFont val="GHEA Grapalat"/>
        <family val="3"/>
      </rPr>
      <t>1</t>
    </r>
  </si>
  <si>
    <r>
      <t>Էլեկտրաէներգիայի հաղորդման ցանցի վերակառուցման շրջանակներում 220կվ &lt;&lt;Ագարակ-2&gt;&gt; և &lt;&lt;Շինուհայր&gt;&gt; ենթակայանների վերակառուցման ծրագիր</t>
    </r>
    <r>
      <rPr>
        <vertAlign val="superscript"/>
        <sz val="10"/>
        <rFont val="GHEA Grapalat"/>
        <family val="3"/>
      </rPr>
      <t>1</t>
    </r>
  </si>
  <si>
    <r>
      <t>Էլեկտրաէներգիայի հաղորդման ցանցի վերակառուցման շրջանակներում կարգավորման կառավարման ավտոմատացված համակարգի (SCADA) ընդլայնման ծրագիր</t>
    </r>
    <r>
      <rPr>
        <vertAlign val="superscript"/>
        <sz val="10"/>
        <rFont val="GHEA Grapalat"/>
        <family val="3"/>
      </rPr>
      <t>1</t>
    </r>
  </si>
  <si>
    <t xml:space="preserve">                                                   այդ թվում`</t>
  </si>
  <si>
    <t>Չինաստանի Արտահանման-Ներմուծման Բանկ</t>
  </si>
  <si>
    <t>KBC Բանկ (Բելգիա)</t>
  </si>
  <si>
    <r>
      <t xml:space="preserve">1 </t>
    </r>
    <r>
      <rPr>
        <sz val="10"/>
        <color indexed="8"/>
        <rFont val="GHEA Grapalat"/>
        <family val="3"/>
      </rPr>
      <t>Մասհանումների գումարի մեջ ներառված է վարկային ծրագրի գծով համապատասխան ծախսային կատեգորիայի միջոցների հաշվին վճարված տոկոսավճարների գումարը.</t>
    </r>
  </si>
  <si>
    <t>Առևտրի և ենթակառուցվածքների զարգացման ծրագիր</t>
  </si>
  <si>
    <r>
      <t>Զարգացման քաղաքականության III ծրագիր</t>
    </r>
    <r>
      <rPr>
        <vertAlign val="superscript"/>
        <sz val="10"/>
        <rFont val="GHEA Grapalat"/>
        <family val="3"/>
      </rPr>
      <t>1</t>
    </r>
  </si>
  <si>
    <r>
      <t>Էլեկտրահաղորդման ցանցի բարելավման ծրագիր` ԲԷՑ</t>
    </r>
    <r>
      <rPr>
        <vertAlign val="superscript"/>
        <sz val="10"/>
        <rFont val="GHEA Grapalat"/>
        <family val="3"/>
      </rPr>
      <t>1</t>
    </r>
  </si>
  <si>
    <r>
      <t>Էլեկտրահաղորդման ցանցի բարելավման ծրագիր` Երևան ՋԷԿ</t>
    </r>
    <r>
      <rPr>
        <vertAlign val="superscript"/>
        <sz val="10"/>
        <rFont val="GHEA Grapalat"/>
        <family val="3"/>
      </rPr>
      <t>1</t>
    </r>
  </si>
  <si>
    <t>Ռուսաստանի Դաշնություն</t>
  </si>
  <si>
    <t>Էլեկտրաէներգիայի հաղորդման ցանցի վերակառուցման շրջանակներում կարգավորման կառավարման ավտոմատացված համակարգի (SCADA) ընդլայնման ծրագիր</t>
  </si>
  <si>
    <t>2015թ.հունվար-դեկտեմբեր ամիսների ընթացքում ՀՀ կառավարությանը տրամադրված արտաքին վարկերի գծով  կատարված մասհանումների վերաբերյալ</t>
  </si>
  <si>
    <t>2015թ. ընթացքում արտաքին պետական պարտքի  սպասարկման վերաբերյալ</t>
  </si>
  <si>
    <t>ՀՀ պետական պարտքի վերաբերյալ</t>
  </si>
  <si>
    <t>ՀՀ պետական պարտք (մլրդ դրամ)</t>
  </si>
  <si>
    <t xml:space="preserve">     այդ թվում`</t>
  </si>
  <si>
    <t>ՀՀ կառավարության պարտք</t>
  </si>
  <si>
    <t>I. արտաքին պարտք</t>
  </si>
  <si>
    <t>ա) վարկեր և փոխառություններ</t>
  </si>
  <si>
    <t>բ) ոչ ռեզիդենտների կողմից ձեռքբերված պետական գանձապետական պարտատոմսեր</t>
  </si>
  <si>
    <t>գ) ոչ ռեզիդենտների կողմից ձեռքբերված արտարժութային պետական պարտատոմսեր</t>
  </si>
  <si>
    <t>դ) արտաքին երաշխիքներ</t>
  </si>
  <si>
    <t>II. ներքին պարտք</t>
  </si>
  <si>
    <t>բ) ռեզիդենտների կողմից ձեռքբերված պետական գանձապետական պարտատոմսեր</t>
  </si>
  <si>
    <t>գ) ռեզիդենտների կողմից ձեռքբերված արտարժութային պետական պարտատոմսեր</t>
  </si>
  <si>
    <t>դ) ներքին երաշխիքներ</t>
  </si>
  <si>
    <t>ՀՀ կենտրոնական բանկի արտաքին պարտք</t>
  </si>
  <si>
    <t xml:space="preserve">     որից`</t>
  </si>
  <si>
    <t>ՀՀ կառավարության երաշխիքով տրամադրված վարկեր</t>
  </si>
  <si>
    <t>ՀՀ պետական պարտք  (մլն ԱՄՆ դոլար)</t>
  </si>
  <si>
    <t>ՀՀ արտաքին պետական պարտք (մլրդ դրամ)</t>
  </si>
  <si>
    <t>ՀՀ ներքին պետական պարտք (մլրդ դրամ)</t>
  </si>
  <si>
    <t>ՀՀ պետական պարտք (մլն ԱՄՆ դոլար)</t>
  </si>
  <si>
    <t>ՀՀ արտաքին պետական պարտք (մլն ԱՄՆ դոլար)</t>
  </si>
  <si>
    <t>ՀՀ ներքին պետական պարտք (մլն ԱՄՆ դոլար)</t>
  </si>
  <si>
    <t>ԱՄՆ դոլար / ՀՀ դրամ փոխարժեք, տարեվերջի դրությամբ</t>
  </si>
  <si>
    <t>մլրդ դրամ</t>
  </si>
  <si>
    <t>Արտարժութային պետական պարտատոմսեր</t>
  </si>
  <si>
    <t>Արտարժութային պետական պարտատոմսերի սպասարկում</t>
  </si>
  <si>
    <t>Ընդամենը արտաքին պետական պարտքի սպասարկում</t>
  </si>
  <si>
    <t xml:space="preserve"> ՏԵՂԵԿԱՆՔ</t>
  </si>
  <si>
    <t>Տեղաբաշխման պայմանները</t>
  </si>
  <si>
    <t>2015թ. թողարկում</t>
  </si>
  <si>
    <t>Տեղաբաշխված ծավալ</t>
  </si>
  <si>
    <t>Տեղաբաշխման գին</t>
  </si>
  <si>
    <t>97.568</t>
  </si>
  <si>
    <t>Տեղաբաշխումից մուտք</t>
  </si>
  <si>
    <t>Տեղաբաշխումից զուտ մուտք</t>
  </si>
  <si>
    <t xml:space="preserve"> ԱՄՆ դոլար *</t>
  </si>
  <si>
    <t>Եկամտաբերություն</t>
  </si>
  <si>
    <t>Արժեկտրոն</t>
  </si>
  <si>
    <t>Արժեկտրոնի վճարման հաճախականություն</t>
  </si>
  <si>
    <t xml:space="preserve">կիսամյակային՝ </t>
  </si>
  <si>
    <t>մարտի 26  և սեպտեմբերի  26</t>
  </si>
  <si>
    <t>Արժեկտրոնի առաջին վճարում</t>
  </si>
  <si>
    <t>2015թ. սեպտեմբերի 26</t>
  </si>
  <si>
    <t>Ժամկետայնություն</t>
  </si>
  <si>
    <t>10 տարի</t>
  </si>
  <si>
    <t>Մարման ժամկետ</t>
  </si>
  <si>
    <t>2025թ.  մարտի 26</t>
  </si>
  <si>
    <t>Մարման եղանակ</t>
  </si>
  <si>
    <t>միանվագ՝ ժամկետի վերջում</t>
  </si>
  <si>
    <t>Շրջանառության մեջ գտնվող ծավալ</t>
  </si>
  <si>
    <t xml:space="preserve"> օգտագործման ուղղություն</t>
  </si>
  <si>
    <t>3. Վարկերի և փոխատվությունների տրամադրում</t>
  </si>
  <si>
    <t>այդ թվում՝</t>
  </si>
  <si>
    <t>ՀՀ կենտրոնական բանկ</t>
  </si>
  <si>
    <t>Լեռնային Ղարաբաղի Հանրապետության կառավարություն</t>
  </si>
  <si>
    <t>«Դի Ընդ Էյջ Գրուպ» ՍՊԸ</t>
  </si>
  <si>
    <t>Արտարժութային պետական պարտատոմսերի տեղաբաշխման հետ կապված ծախսերը*</t>
  </si>
  <si>
    <t>մլն ԱՄՆ դոլար</t>
  </si>
  <si>
    <t>2015թ.*</t>
  </si>
  <si>
    <t>Գլխավոր տեղաբաշխողների խմբին («Deutsche Bank AG, London Branch», «HSBC Bank plc», «J.P.Morgan Securities plc»)՝ պարտատոմսերի տեղաբաշխման գործընթացի կազմակերպման համար</t>
  </si>
  <si>
    <t>«Cleary Gottlieb Steen &amp; Hamilton LLC» ընկերությանը՝ պարտատոմսերի թողարկման նպատակով իրավախորհրդատուի ծառայությունների մատուցման համար</t>
  </si>
  <si>
    <t>«Fitch» վարկանիշային գործակալությանը՝ պարտատոմսերի թողարկման վարկանշման համար</t>
  </si>
  <si>
    <t>«Moody’s» վարկանիշային գործակալությանը՝ պարտատոմսերի թողարկման վարկանշման համար</t>
  </si>
  <si>
    <t>* Իռլանդական ֆոնդային բորսային պարտատոմսերի ցուցակման համար ենթակա է տարեկան վճարման 2000 EUR:</t>
  </si>
  <si>
    <t>Քաղաքային կայուն զարգացման ներդրումային ծրագիր-ծրագիր I</t>
  </si>
  <si>
    <t>2015 թվականին Հայաստանի Հանրապետության անունից արտարժութային պետական պարտատոմսերի տեղաբաշխման և տեղաբաշխումից ստացված միջոցների օգտագործման վերաբերյալ առ 31.12.2015թ.</t>
  </si>
  <si>
    <t>Արժեկտրոնի մեկ վճարման չափ</t>
  </si>
  <si>
    <t>1. 2013թ. թողարկված արտարժությաին պետական պարտատոմսերի հետգնում (199.928 մլն ԱՄՆ դոլար)</t>
  </si>
  <si>
    <t>2. Պետական գանձապետական պարտատոմսերի հաշվին ՀՀ պետական բյուջեի դեֆիցիտի ֆինանսավորման ծավալների կրճատում 2015թ.` 40 մլրդ դրամ</t>
  </si>
  <si>
    <t>4. Պետական բյուջեի դեֆիցիտի ֆինանսավորում</t>
  </si>
  <si>
    <t>5. Կայունացման դեպոզիտային հաշվի համալրում (զուտ)</t>
  </si>
  <si>
    <t>*տեղաբաշխման մուտքից գանձվել է գլխավոր տեղաբաշխողներին արտարժութային պետական պարտատոմսերի 2015թ. տեղաբաշխման և 2013թ թողարկման պարտատոմսերի հետգնման գործընթացի կազմակերպման համար վճարման ենթակա 524,946 ԱՄՆ դոլարը  (2015թ. թողարկված և հետգնված ծավալների  0.075%):</t>
  </si>
  <si>
    <t>*2015թ. թողարկված արտարժութային պետական պարտատոմսերի գումարի փոխարկումը կատարվել է  1USD=471.21AMD փոխարժեքով:</t>
  </si>
  <si>
    <t>Տեղաբաշխման արդյունքում ստացված միջոցների օգտագործման ուղղությունները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</si>
</sst>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70" formatCode="_(* #,##0.0_);_(* \(#,##0.0\);_(* &quot;-&quot;??_);_(@_)"/>
    <numFmt numFmtId="171" formatCode="_(* #,##0_);_(* \(#,##0\);_(* &quot;-&quot;??_);_(@_)"/>
    <numFmt numFmtId="172" formatCode="_(* #,##0.0_);_(* \(#,##0.0\);_(* &quot;-&quot;?_);_(@_)"/>
    <numFmt numFmtId="173" formatCode="_(* #,##0.000_);_(* \(#,##0.000\);_(* &quot;-&quot;??_);_(@_)"/>
    <numFmt numFmtId="174" formatCode="_(* #,##0.000000_);_(* \(#,##0.000000\);_(* &quot;-&quot;??_);_(@_)"/>
    <numFmt numFmtId="175" formatCode="_(* #,##0.00000_);_(* \(#,##0.00000\);_(* &quot;-&quot;??_);_(@_)"/>
    <numFmt numFmtId="176" formatCode="_(* #,##0.0000_);_(* \(#,##0.0000\);_(* &quot;-&quot;??_);_(@_)"/>
    <numFmt numFmtId="177" formatCode="0.0%"/>
    <numFmt numFmtId="178" formatCode="[$-42B]d\ mmmm\,\ yyyy;@"/>
    <numFmt numFmtId="179" formatCode="0.0000%"/>
    <numFmt numFmtId="180" formatCode="0.000%"/>
    <numFmt numFmtId="181" formatCode="_(* #,##0.00000000_);_(* \(#,##0.00000000\);_(* &quot;-&quot;??_);_(@_)"/>
    <numFmt numFmtId="182" formatCode="_(* #,##0.0000000_);_(* \(#,##0.0000000\);_(* &quot;-&quot;??_);_(@_)"/>
    <numFmt numFmtId="183" formatCode="_(&quot;$&quot;* #,##0.0_);_(&quot;$&quot;* \(#,##0.0\);_(&quot;$&quot;* &quot;-&quot;??_);_(@_)"/>
    <numFmt numFmtId="184" formatCode="_([$$-409]* #,##0.00_);_([$$-409]* \(#,##0.00\);_([$$-409]* &quot;-&quot;??_);_(@_)"/>
    <numFmt numFmtId="186" formatCode="_-* #,##0.00\ \ _-;\-* #,##0.00\ \ _-;_-* &quot;-&quot;??\ \ _-;_-@_-"/>
  </numFmts>
  <fonts count="6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GHEA Grapalat"/>
      <family val="3"/>
    </font>
    <font>
      <i/>
      <sz val="11"/>
      <name val="GHEA Grapalat"/>
      <family val="3"/>
    </font>
    <font>
      <b/>
      <sz val="11"/>
      <name val="GHEA Grapalat"/>
      <family val="3"/>
    </font>
    <font>
      <b/>
      <sz val="10"/>
      <name val="GHEA Grapalat"/>
      <family val="3"/>
    </font>
    <font>
      <i/>
      <sz val="10"/>
      <name val="GHEA Grapalat"/>
      <family val="3"/>
    </font>
    <font>
      <sz val="12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i/>
      <sz val="12"/>
      <name val="GHEA Grapalat"/>
      <family val="3"/>
    </font>
    <font>
      <sz val="10"/>
      <color indexed="8"/>
      <name val="GHEA Grapalat"/>
      <family val="3"/>
    </font>
    <font>
      <b/>
      <i/>
      <sz val="10"/>
      <name val="GHEA Grapalat"/>
      <family val="3"/>
    </font>
    <font>
      <sz val="11"/>
      <color indexed="8"/>
      <name val="Calibri"/>
      <family val="2"/>
    </font>
    <font>
      <sz val="10"/>
      <name val="Arial"/>
      <family val="2"/>
    </font>
    <font>
      <sz val="14"/>
      <name val="GHEA Grapalat"/>
      <family val="3"/>
    </font>
    <font>
      <sz val="9"/>
      <color indexed="8"/>
      <name val="GHEA Grapalat"/>
      <family val="3"/>
    </font>
    <font>
      <sz val="11"/>
      <name val="GHEA Grapalat"/>
      <family val="3"/>
    </font>
    <font>
      <sz val="8"/>
      <name val="GHEA Grapalat"/>
      <family val="3"/>
    </font>
    <font>
      <sz val="11"/>
      <color indexed="13"/>
      <name val="GHEA Grapalat"/>
      <family val="3"/>
    </font>
    <font>
      <b/>
      <sz val="8"/>
      <name val="GHEA Grapalat"/>
      <family val="3"/>
    </font>
    <font>
      <sz val="9"/>
      <color indexed="13"/>
      <name val="GHEA Grapalat"/>
      <family val="3"/>
    </font>
    <font>
      <b/>
      <i/>
      <sz val="12"/>
      <name val="GHEA Grapalat"/>
      <family val="3"/>
    </font>
    <font>
      <i/>
      <sz val="9"/>
      <name val="GHEA Grapalat"/>
      <family val="3"/>
    </font>
    <font>
      <i/>
      <sz val="9"/>
      <color indexed="8"/>
      <name val="GHEA Grapalat"/>
      <family val="3"/>
    </font>
    <font>
      <sz val="8"/>
      <name val="Arial Armenian"/>
      <family val="2"/>
    </font>
    <font>
      <vertAlign val="superscript"/>
      <sz val="11"/>
      <color indexed="8"/>
      <name val="GHEA Grapalat"/>
      <family val="3"/>
    </font>
    <font>
      <vertAlign val="superscript"/>
      <sz val="10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0"/>
      <name val="Arial"/>
      <family val="2"/>
      <charset val="204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color indexed="8"/>
      <name val="GHEA Grapalat"/>
      <family val="3"/>
    </font>
    <font>
      <b/>
      <sz val="10"/>
      <color indexed="8"/>
      <name val="GHEA Grapalat"/>
      <family val="3"/>
    </font>
    <font>
      <i/>
      <sz val="10"/>
      <color indexed="8"/>
      <name val="GHEA Grapalat"/>
      <family val="3"/>
    </font>
    <font>
      <b/>
      <sz val="12"/>
      <color indexed="8"/>
      <name val="GHEA Grapalat"/>
      <family val="3"/>
    </font>
    <font>
      <i/>
      <sz val="12"/>
      <color indexed="8"/>
      <name val="GHEA Grapalat"/>
      <family val="3"/>
    </font>
    <font>
      <b/>
      <sz val="11"/>
      <color indexed="9"/>
      <name val="Calibri"/>
      <family val="2"/>
    </font>
    <font>
      <i/>
      <sz val="11"/>
      <color indexed="8"/>
      <name val="GHEA Grapalat"/>
      <family val="3"/>
    </font>
    <font>
      <b/>
      <sz val="11"/>
      <color indexed="8"/>
      <name val="GHEA Grapalat"/>
      <family val="3"/>
    </font>
    <font>
      <b/>
      <sz val="11"/>
      <color indexed="9"/>
      <name val="GHEA Grapalat"/>
      <family val="3"/>
    </font>
    <font>
      <b/>
      <sz val="12"/>
      <name val="GHEA Grapalat"/>
      <family val="3"/>
    </font>
    <font>
      <b/>
      <i/>
      <sz val="11"/>
      <color indexed="8"/>
      <name val="GHEA Grapalat"/>
      <family val="3"/>
    </font>
    <font>
      <b/>
      <i/>
      <sz val="11"/>
      <name val="GHEA Grapalat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8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60" fillId="0" borderId="0"/>
    <xf numFmtId="0" fontId="14" fillId="0" borderId="0"/>
    <xf numFmtId="0" fontId="28" fillId="0" borderId="0"/>
    <xf numFmtId="0" fontId="14" fillId="0" borderId="0"/>
    <xf numFmtId="0" fontId="25" fillId="0" borderId="0"/>
    <xf numFmtId="9" fontId="1" fillId="0" borderId="0" applyFont="0" applyFill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7" borderId="1" applyNumberFormat="0" applyAlignment="0" applyProtection="0"/>
    <xf numFmtId="0" fontId="32" fillId="20" borderId="8" applyNumberFormat="0" applyAlignment="0" applyProtection="0"/>
    <xf numFmtId="0" fontId="33" fillId="20" borderId="1" applyNumberFormat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21" borderId="2" applyNumberFormat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41" fillId="3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23" borderId="7" applyNumberFormat="0" applyFont="0" applyAlignment="0" applyProtection="0"/>
    <xf numFmtId="0" fontId="44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4" borderId="0" applyNumberFormat="0" applyBorder="0" applyAlignment="0" applyProtection="0"/>
  </cellStyleXfs>
  <cellXfs count="299">
    <xf numFmtId="0" fontId="0" fillId="0" borderId="0" xfId="0"/>
    <xf numFmtId="0" fontId="2" fillId="0" borderId="0" xfId="0" applyFont="1"/>
    <xf numFmtId="43" fontId="2" fillId="0" borderId="0" xfId="19" applyFont="1" applyFill="1" applyBorder="1"/>
    <xf numFmtId="0" fontId="2" fillId="0" borderId="10" xfId="0" applyFont="1" applyFill="1" applyBorder="1" applyAlignment="1">
      <alignment horizontal="center" vertical="center"/>
    </xf>
    <xf numFmtId="0" fontId="2" fillId="0" borderId="0" xfId="27" applyFont="1" applyFill="1" applyBorder="1"/>
    <xf numFmtId="0" fontId="2" fillId="0" borderId="0" xfId="0" applyFont="1" applyFill="1" applyBorder="1" applyAlignment="1">
      <alignment vertical="center"/>
    </xf>
    <xf numFmtId="170" fontId="8" fillId="0" borderId="0" xfId="0" applyNumberFormat="1" applyFont="1" applyFill="1" applyBorder="1" applyAlignment="1"/>
    <xf numFmtId="43" fontId="2" fillId="0" borderId="0" xfId="0" applyNumberFormat="1" applyFont="1"/>
    <xf numFmtId="43" fontId="8" fillId="0" borderId="10" xfId="19" applyNumberFormat="1" applyFont="1" applyFill="1" applyBorder="1"/>
    <xf numFmtId="43" fontId="17" fillId="0" borderId="0" xfId="0" applyNumberFormat="1" applyFont="1" applyFill="1" applyBorder="1" applyAlignment="1">
      <alignment wrapText="1"/>
    </xf>
    <xf numFmtId="0" fontId="19" fillId="0" borderId="0" xfId="0" applyFont="1" applyFill="1" applyBorder="1" applyAlignment="1">
      <alignment wrapText="1"/>
    </xf>
    <xf numFmtId="173" fontId="17" fillId="0" borderId="0" xfId="0" applyNumberFormat="1" applyFont="1" applyFill="1"/>
    <xf numFmtId="43" fontId="20" fillId="0" borderId="11" xfId="19" applyFont="1" applyFill="1" applyBorder="1" applyAlignment="1">
      <alignment horizontal="left"/>
    </xf>
    <xf numFmtId="43" fontId="20" fillId="0" borderId="12" xfId="19" applyFont="1" applyFill="1" applyBorder="1"/>
    <xf numFmtId="43" fontId="17" fillId="0" borderId="0" xfId="19" applyNumberFormat="1" applyFont="1" applyFill="1" applyBorder="1" applyAlignment="1"/>
    <xf numFmtId="43" fontId="20" fillId="0" borderId="12" xfId="19" applyFont="1" applyFill="1" applyBorder="1" applyAlignment="1">
      <alignment horizontal="left"/>
    </xf>
    <xf numFmtId="49" fontId="17" fillId="0" borderId="0" xfId="19" applyNumberFormat="1" applyFont="1" applyFill="1" applyBorder="1" applyAlignment="1"/>
    <xf numFmtId="43" fontId="20" fillId="0" borderId="13" xfId="19" applyFont="1" applyFill="1" applyBorder="1"/>
    <xf numFmtId="43" fontId="20" fillId="0" borderId="14" xfId="19" applyFont="1" applyFill="1" applyBorder="1"/>
    <xf numFmtId="10" fontId="2" fillId="0" borderId="0" xfId="31" applyNumberFormat="1" applyFont="1" applyFill="1"/>
    <xf numFmtId="43" fontId="8" fillId="0" borderId="0" xfId="0" applyNumberFormat="1" applyFont="1" applyFill="1" applyBorder="1" applyAlignment="1"/>
    <xf numFmtId="0" fontId="8" fillId="0" borderId="0" xfId="0" applyFont="1" applyFill="1" applyBorder="1" applyAlignment="1">
      <alignment wrapText="1"/>
    </xf>
    <xf numFmtId="170" fontId="21" fillId="0" borderId="0" xfId="0" applyNumberFormat="1" applyFont="1" applyFill="1"/>
    <xf numFmtId="0" fontId="9" fillId="0" borderId="0" xfId="0" applyFont="1" applyFill="1" applyAlignment="1">
      <alignment horizontal="right"/>
    </xf>
    <xf numFmtId="0" fontId="2" fillId="0" borderId="0" xfId="27" applyFont="1" applyFill="1" applyBorder="1" applyAlignment="1">
      <alignment vertical="center"/>
    </xf>
    <xf numFmtId="0" fontId="6" fillId="0" borderId="0" xfId="27" applyFont="1" applyFill="1" applyBorder="1" applyAlignment="1">
      <alignment horizontal="left" vertical="center"/>
    </xf>
    <xf numFmtId="44" fontId="12" fillId="0" borderId="10" xfId="24" applyNumberFormat="1" applyFont="1" applyFill="1" applyBorder="1" applyAlignment="1">
      <alignment horizontal="left" vertical="center" wrapText="1" indent="1"/>
    </xf>
    <xf numFmtId="43" fontId="12" fillId="0" borderId="10" xfId="19" applyNumberFormat="1" applyFont="1" applyFill="1" applyBorder="1" applyAlignment="1">
      <alignment vertical="center" wrapText="1"/>
    </xf>
    <xf numFmtId="0" fontId="15" fillId="0" borderId="0" xfId="27" applyFont="1" applyFill="1" applyBorder="1" applyAlignment="1">
      <alignment vertical="center"/>
    </xf>
    <xf numFmtId="0" fontId="6" fillId="0" borderId="10" xfId="27" applyFont="1" applyFill="1" applyBorder="1" applyAlignment="1">
      <alignment horizontal="left" vertical="center" wrapText="1"/>
    </xf>
    <xf numFmtId="0" fontId="6" fillId="0" borderId="10" xfId="27" applyFont="1" applyFill="1" applyBorder="1" applyAlignment="1">
      <alignment horizontal="left" vertical="center" wrapText="1" indent="5"/>
    </xf>
    <xf numFmtId="44" fontId="6" fillId="0" borderId="10" xfId="24" applyNumberFormat="1" applyFont="1" applyFill="1" applyBorder="1" applyAlignment="1">
      <alignment horizontal="left" vertical="center" wrapText="1"/>
    </xf>
    <xf numFmtId="44" fontId="6" fillId="0" borderId="10" xfId="19" applyNumberFormat="1" applyFont="1" applyFill="1" applyBorder="1" applyAlignment="1">
      <alignment horizontal="left" vertical="center" wrapText="1"/>
    </xf>
    <xf numFmtId="0" fontId="5" fillId="0" borderId="10" xfId="27" applyFont="1" applyFill="1" applyBorder="1" applyAlignment="1">
      <alignment horizontal="center" vertical="center"/>
    </xf>
    <xf numFmtId="0" fontId="5" fillId="0" borderId="10" xfId="27" applyFont="1" applyFill="1" applyBorder="1" applyAlignment="1">
      <alignment horizontal="left" vertical="center" wrapText="1"/>
    </xf>
    <xf numFmtId="44" fontId="5" fillId="0" borderId="10" xfId="24" applyNumberFormat="1" applyFont="1" applyFill="1" applyBorder="1" applyAlignment="1">
      <alignment horizontal="left" vertical="center" wrapText="1" indent="1"/>
    </xf>
    <xf numFmtId="43" fontId="5" fillId="0" borderId="10" xfId="19" applyNumberFormat="1" applyFont="1" applyFill="1" applyBorder="1" applyAlignment="1">
      <alignment vertical="center" wrapText="1"/>
    </xf>
    <xf numFmtId="44" fontId="15" fillId="0" borderId="0" xfId="27" applyNumberFormat="1" applyFont="1" applyFill="1" applyBorder="1" applyAlignment="1">
      <alignment vertical="center"/>
    </xf>
    <xf numFmtId="0" fontId="2" fillId="0" borderId="10" xfId="27" applyFont="1" applyFill="1" applyBorder="1" applyAlignment="1">
      <alignment horizontal="center" vertical="center"/>
    </xf>
    <xf numFmtId="0" fontId="2" fillId="0" borderId="10" xfId="27" applyFont="1" applyFill="1" applyBorder="1" applyAlignment="1">
      <alignment horizontal="left" vertical="center" wrapText="1" indent="1"/>
    </xf>
    <xf numFmtId="44" fontId="2" fillId="0" borderId="10" xfId="24" applyNumberFormat="1" applyFont="1" applyFill="1" applyBorder="1" applyAlignment="1">
      <alignment horizontal="left" vertical="center" wrapText="1" indent="1"/>
    </xf>
    <xf numFmtId="43" fontId="2" fillId="0" borderId="10" xfId="19" applyNumberFormat="1" applyFont="1" applyFill="1" applyBorder="1" applyAlignment="1">
      <alignment horizontal="left" vertical="center" wrapText="1" indent="1"/>
    </xf>
    <xf numFmtId="44" fontId="2" fillId="0" borderId="10" xfId="19" applyNumberFormat="1" applyFont="1" applyFill="1" applyBorder="1" applyAlignment="1">
      <alignment horizontal="left" vertical="center" wrapText="1" indent="1"/>
    </xf>
    <xf numFmtId="0" fontId="15" fillId="0" borderId="0" xfId="27" applyFont="1" applyFill="1" applyBorder="1" applyAlignment="1">
      <alignment vertical="center" wrapText="1"/>
    </xf>
    <xf numFmtId="44" fontId="5" fillId="0" borderId="10" xfId="24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 indent="1"/>
    </xf>
    <xf numFmtId="183" fontId="2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 indent="5"/>
    </xf>
    <xf numFmtId="44" fontId="12" fillId="24" borderId="10" xfId="24" applyNumberFormat="1" applyFont="1" applyFill="1" applyBorder="1" applyAlignment="1">
      <alignment horizontal="center" vertical="center"/>
    </xf>
    <xf numFmtId="43" fontId="12" fillId="24" borderId="10" xfId="19" applyNumberFormat="1" applyFont="1" applyFill="1" applyBorder="1" applyAlignment="1">
      <alignment horizontal="center" vertical="center"/>
    </xf>
    <xf numFmtId="44" fontId="15" fillId="0" borderId="0" xfId="27" applyNumberFormat="1" applyFont="1" applyFill="1" applyBorder="1"/>
    <xf numFmtId="0" fontId="15" fillId="0" borderId="0" xfId="27" applyFont="1" applyFill="1" applyBorder="1"/>
    <xf numFmtId="44" fontId="2" fillId="0" borderId="0" xfId="27" applyNumberFormat="1" applyFont="1" applyFill="1" applyBorder="1"/>
    <xf numFmtId="172" fontId="2" fillId="0" borderId="0" xfId="27" applyNumberFormat="1" applyFont="1" applyFill="1" applyBorder="1"/>
    <xf numFmtId="184" fontId="2" fillId="0" borderId="0" xfId="19" applyNumberFormat="1" applyFont="1" applyFill="1" applyBorder="1"/>
    <xf numFmtId="0" fontId="2" fillId="25" borderId="10" xfId="29" applyFont="1" applyFill="1" applyBorder="1" applyAlignment="1">
      <alignment horizontal="center" vertical="center" wrapText="1"/>
    </xf>
    <xf numFmtId="0" fontId="5" fillId="0" borderId="10" xfId="29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2" fillId="0" borderId="10" xfId="29" applyFont="1" applyFill="1" applyBorder="1" applyAlignment="1">
      <alignment vertical="center"/>
    </xf>
    <xf numFmtId="0" fontId="2" fillId="0" borderId="10" xfId="29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5" xfId="29" applyFont="1" applyFill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2" fillId="0" borderId="0" xfId="29" applyFont="1" applyFill="1" applyBorder="1" applyAlignment="1">
      <alignment vertical="center"/>
    </xf>
    <xf numFmtId="0" fontId="6" fillId="25" borderId="10" xfId="29" applyFont="1" applyFill="1" applyBorder="1" applyAlignment="1">
      <alignment horizontal="center" vertical="center" wrapText="1"/>
    </xf>
    <xf numFmtId="0" fontId="5" fillId="0" borderId="16" xfId="29" applyFont="1" applyFill="1" applyBorder="1" applyAlignment="1">
      <alignment horizontal="center" vertical="center" wrapText="1"/>
    </xf>
    <xf numFmtId="0" fontId="2" fillId="0" borderId="12" xfId="29" applyFont="1" applyFill="1" applyBorder="1" applyAlignment="1">
      <alignment vertical="center"/>
    </xf>
    <xf numFmtId="0" fontId="2" fillId="0" borderId="16" xfId="29" applyFont="1" applyFill="1" applyBorder="1" applyAlignment="1">
      <alignment vertical="center"/>
    </xf>
    <xf numFmtId="0" fontId="2" fillId="0" borderId="17" xfId="29" applyFont="1" applyFill="1" applyBorder="1" applyAlignment="1">
      <alignment vertical="center" wrapText="1"/>
    </xf>
    <xf numFmtId="0" fontId="5" fillId="0" borderId="17" xfId="29" applyFont="1" applyFill="1" applyBorder="1" applyAlignment="1">
      <alignment horizontal="center" vertical="center" wrapText="1"/>
    </xf>
    <xf numFmtId="0" fontId="5" fillId="0" borderId="0" xfId="0" applyFont="1"/>
    <xf numFmtId="43" fontId="7" fillId="0" borderId="0" xfId="19" applyFont="1" applyBorder="1"/>
    <xf numFmtId="43" fontId="12" fillId="0" borderId="0" xfId="19" applyFont="1" applyAlignment="1">
      <alignment vertical="center"/>
    </xf>
    <xf numFmtId="43" fontId="2" fillId="0" borderId="0" xfId="0" applyNumberFormat="1" applyFont="1" applyAlignment="1">
      <alignment vertical="center"/>
    </xf>
    <xf numFmtId="173" fontId="2" fillId="0" borderId="0" xfId="0" applyNumberFormat="1" applyFont="1" applyFill="1" applyBorder="1" applyAlignment="1"/>
    <xf numFmtId="43" fontId="16" fillId="0" borderId="10" xfId="19" applyNumberFormat="1" applyFont="1" applyFill="1" applyBorder="1" applyAlignment="1">
      <alignment horizontal="right"/>
    </xf>
    <xf numFmtId="43" fontId="8" fillId="0" borderId="10" xfId="19" applyNumberFormat="1" applyFont="1" applyFill="1" applyBorder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17" fillId="0" borderId="18" xfId="0" applyFont="1" applyFill="1" applyBorder="1" applyAlignment="1">
      <alignment horizontal="centerContinuous"/>
    </xf>
    <xf numFmtId="0" fontId="15" fillId="0" borderId="18" xfId="0" applyFont="1" applyFill="1" applyBorder="1" applyAlignment="1">
      <alignment horizontal="centerContinuous"/>
    </xf>
    <xf numFmtId="170" fontId="17" fillId="0" borderId="18" xfId="19" applyNumberFormat="1" applyFont="1" applyFill="1" applyBorder="1" applyAlignment="1">
      <alignment horizontal="centerContinuous"/>
    </xf>
    <xf numFmtId="0" fontId="17" fillId="0" borderId="0" xfId="0" applyFont="1" applyFill="1" applyAlignment="1"/>
    <xf numFmtId="0" fontId="2" fillId="0" borderId="0" xfId="0" applyFont="1" applyFill="1"/>
    <xf numFmtId="178" fontId="8" fillId="0" borderId="0" xfId="19" applyNumberFormat="1" applyFont="1" applyFill="1"/>
    <xf numFmtId="170" fontId="8" fillId="0" borderId="0" xfId="19" applyNumberFormat="1" applyFont="1" applyFill="1" applyAlignment="1">
      <alignment horizontal="left"/>
    </xf>
    <xf numFmtId="170" fontId="8" fillId="0" borderId="0" xfId="19" applyNumberFormat="1" applyFont="1" applyFill="1"/>
    <xf numFmtId="0" fontId="8" fillId="0" borderId="0" xfId="0" applyFont="1" applyFill="1"/>
    <xf numFmtId="174" fontId="8" fillId="0" borderId="0" xfId="0" applyNumberFormat="1" applyFont="1" applyFill="1"/>
    <xf numFmtId="0" fontId="47" fillId="0" borderId="0" xfId="0" applyFont="1" applyFill="1"/>
    <xf numFmtId="0" fontId="8" fillId="0" borderId="10" xfId="0" applyFont="1" applyFill="1" applyBorder="1"/>
    <xf numFmtId="0" fontId="8" fillId="0" borderId="10" xfId="19" applyNumberFormat="1" applyFont="1" applyFill="1" applyBorder="1" applyAlignment="1">
      <alignment horizontal="center" vertical="center" wrapText="1"/>
    </xf>
    <xf numFmtId="173" fontId="8" fillId="0" borderId="0" xfId="0" applyNumberFormat="1" applyFont="1" applyFill="1"/>
    <xf numFmtId="0" fontId="8" fillId="0" borderId="10" xfId="0" applyFont="1" applyFill="1" applyBorder="1" applyAlignment="1">
      <alignment horizontal="left" wrapText="1"/>
    </xf>
    <xf numFmtId="43" fontId="8" fillId="0" borderId="10" xfId="19" applyNumberFormat="1" applyFont="1" applyFill="1" applyBorder="1" applyAlignment="1">
      <alignment wrapText="1"/>
    </xf>
    <xf numFmtId="43" fontId="8" fillId="0" borderId="10" xfId="0" applyNumberFormat="1" applyFont="1" applyFill="1" applyBorder="1" applyAlignment="1">
      <alignment wrapText="1"/>
    </xf>
    <xf numFmtId="43" fontId="8" fillId="0" borderId="0" xfId="0" applyNumberFormat="1" applyFont="1" applyFill="1"/>
    <xf numFmtId="43" fontId="8" fillId="0" borderId="0" xfId="19" applyFont="1" applyFill="1" applyAlignment="1">
      <alignment wrapText="1"/>
    </xf>
    <xf numFmtId="179" fontId="8" fillId="0" borderId="10" xfId="31" applyNumberFormat="1" applyFont="1" applyFill="1" applyBorder="1" applyAlignment="1">
      <alignment horizontal="right" wrapText="1"/>
    </xf>
    <xf numFmtId="179" fontId="8" fillId="0" borderId="10" xfId="31" applyNumberFormat="1" applyFont="1" applyFill="1" applyBorder="1" applyAlignment="1">
      <alignment wrapText="1"/>
    </xf>
    <xf numFmtId="170" fontId="8" fillId="0" borderId="0" xfId="0" applyNumberFormat="1" applyFont="1" applyFill="1" applyAlignment="1">
      <alignment wrapText="1"/>
    </xf>
    <xf numFmtId="10" fontId="8" fillId="0" borderId="10" xfId="31" applyNumberFormat="1" applyFont="1" applyFill="1" applyBorder="1" applyAlignment="1">
      <alignment wrapText="1"/>
    </xf>
    <xf numFmtId="180" fontId="8" fillId="0" borderId="10" xfId="31" applyNumberFormat="1" applyFont="1" applyFill="1" applyBorder="1" applyAlignment="1">
      <alignment wrapText="1"/>
    </xf>
    <xf numFmtId="43" fontId="8" fillId="0" borderId="0" xfId="0" applyNumberFormat="1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10" fontId="8" fillId="0" borderId="0" xfId="31" applyNumberFormat="1" applyFont="1" applyFill="1" applyBorder="1" applyAlignment="1">
      <alignment wrapText="1"/>
    </xf>
    <xf numFmtId="171" fontId="8" fillId="0" borderId="0" xfId="0" applyNumberFormat="1" applyFont="1" applyFill="1" applyAlignment="1">
      <alignment wrapText="1"/>
    </xf>
    <xf numFmtId="173" fontId="8" fillId="0" borderId="0" xfId="0" applyNumberFormat="1" applyFont="1" applyFill="1" applyAlignment="1">
      <alignment wrapText="1"/>
    </xf>
    <xf numFmtId="170" fontId="8" fillId="0" borderId="18" xfId="19" applyNumberFormat="1" applyFont="1" applyFill="1" applyBorder="1"/>
    <xf numFmtId="0" fontId="8" fillId="0" borderId="0" xfId="0" applyFont="1" applyFill="1" applyAlignment="1"/>
    <xf numFmtId="0" fontId="8" fillId="0" borderId="10" xfId="0" quotePrefix="1" applyFont="1" applyFill="1" applyBorder="1" applyAlignment="1">
      <alignment horizontal="left" wrapText="1"/>
    </xf>
    <xf numFmtId="171" fontId="8" fillId="0" borderId="10" xfId="19" applyNumberFormat="1" applyFont="1" applyFill="1" applyBorder="1" applyAlignment="1"/>
    <xf numFmtId="43" fontId="8" fillId="0" borderId="10" xfId="0" applyNumberFormat="1" applyFont="1" applyFill="1" applyBorder="1" applyAlignment="1"/>
    <xf numFmtId="0" fontId="8" fillId="0" borderId="1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75" fontId="8" fillId="0" borderId="0" xfId="19" applyNumberFormat="1" applyFont="1" applyFill="1" applyBorder="1"/>
    <xf numFmtId="170" fontId="8" fillId="0" borderId="0" xfId="19" applyNumberFormat="1" applyFont="1" applyFill="1" applyBorder="1"/>
    <xf numFmtId="43" fontId="8" fillId="0" borderId="0" xfId="19" applyFont="1" applyFill="1"/>
    <xf numFmtId="43" fontId="2" fillId="0" borderId="0" xfId="0" applyNumberFormat="1" applyFont="1" applyFill="1"/>
    <xf numFmtId="177" fontId="8" fillId="0" borderId="10" xfId="31" applyNumberFormat="1" applyFont="1" applyFill="1" applyBorder="1" applyAlignment="1">
      <alignment wrapText="1"/>
    </xf>
    <xf numFmtId="179" fontId="8" fillId="0" borderId="0" xfId="31" applyNumberFormat="1" applyFont="1" applyFill="1" applyBorder="1" applyAlignment="1">
      <alignment wrapText="1"/>
    </xf>
    <xf numFmtId="43" fontId="8" fillId="0" borderId="0" xfId="31" applyNumberFormat="1" applyFont="1" applyFill="1" applyBorder="1" applyAlignment="1">
      <alignment wrapText="1"/>
    </xf>
    <xf numFmtId="0" fontId="8" fillId="0" borderId="0" xfId="0" applyFont="1" applyFill="1" applyBorder="1" applyAlignment="1"/>
    <xf numFmtId="43" fontId="8" fillId="0" borderId="0" xfId="19" applyNumberFormat="1" applyFont="1" applyFill="1" applyBorder="1" applyAlignment="1">
      <alignment horizontal="center"/>
    </xf>
    <xf numFmtId="179" fontId="16" fillId="0" borderId="10" xfId="31" applyNumberFormat="1" applyFont="1" applyFill="1" applyBorder="1" applyAlignment="1">
      <alignment horizontal="right" wrapText="1"/>
    </xf>
    <xf numFmtId="179" fontId="8" fillId="0" borderId="10" xfId="31" applyNumberFormat="1" applyFont="1" applyFill="1" applyBorder="1" applyAlignment="1">
      <alignment horizontal="right"/>
    </xf>
    <xf numFmtId="179" fontId="8" fillId="0" borderId="0" xfId="31" applyNumberFormat="1" applyFont="1" applyFill="1" applyBorder="1" applyAlignment="1">
      <alignment horizontal="right"/>
    </xf>
    <xf numFmtId="10" fontId="8" fillId="0" borderId="10" xfId="31" applyNumberFormat="1" applyFont="1" applyFill="1" applyBorder="1" applyAlignment="1">
      <alignment horizontal="right" wrapText="1"/>
    </xf>
    <xf numFmtId="170" fontId="8" fillId="0" borderId="0" xfId="19" applyNumberFormat="1" applyFont="1" applyFill="1" applyBorder="1" applyAlignment="1">
      <alignment horizontal="center"/>
    </xf>
    <xf numFmtId="176" fontId="8" fillId="0" borderId="0" xfId="19" applyNumberFormat="1" applyFont="1" applyFill="1" applyBorder="1" applyAlignment="1">
      <alignment horizontal="center"/>
    </xf>
    <xf numFmtId="10" fontId="8" fillId="0" borderId="0" xfId="19" applyNumberFormat="1" applyFont="1" applyFill="1" applyBorder="1" applyAlignment="1">
      <alignment horizontal="center"/>
    </xf>
    <xf numFmtId="43" fontId="8" fillId="0" borderId="0" xfId="19" applyFont="1" applyFill="1" applyBorder="1"/>
    <xf numFmtId="43" fontId="8" fillId="0" borderId="0" xfId="0" applyNumberFormat="1" applyFont="1" applyFill="1" applyBorder="1"/>
    <xf numFmtId="170" fontId="8" fillId="0" borderId="10" xfId="19" applyNumberFormat="1" applyFont="1" applyFill="1" applyBorder="1" applyAlignment="1">
      <alignment wrapText="1"/>
    </xf>
    <xf numFmtId="170" fontId="8" fillId="0" borderId="10" xfId="19" applyNumberFormat="1" applyFont="1" applyFill="1" applyBorder="1" applyAlignment="1">
      <alignment horizontal="left" wrapText="1"/>
    </xf>
    <xf numFmtId="0" fontId="8" fillId="0" borderId="10" xfId="0" applyFont="1" applyFill="1" applyBorder="1" applyAlignment="1">
      <alignment wrapText="1"/>
    </xf>
    <xf numFmtId="171" fontId="18" fillId="0" borderId="10" xfId="19" applyNumberFormat="1" applyFont="1" applyFill="1" applyBorder="1" applyAlignment="1">
      <alignment horizontal="left"/>
    </xf>
    <xf numFmtId="43" fontId="8" fillId="0" borderId="10" xfId="19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0" fontId="8" fillId="0" borderId="10" xfId="19" applyNumberFormat="1" applyFont="1" applyFill="1" applyBorder="1" applyAlignment="1">
      <alignment horizontal="right"/>
    </xf>
    <xf numFmtId="181" fontId="2" fillId="0" borderId="0" xfId="0" applyNumberFormat="1" applyFont="1" applyFill="1"/>
    <xf numFmtId="0" fontId="8" fillId="0" borderId="10" xfId="0" applyFont="1" applyFill="1" applyBorder="1" applyAlignment="1"/>
    <xf numFmtId="43" fontId="8" fillId="0" borderId="10" xfId="19" applyNumberFormat="1" applyFont="1" applyFill="1" applyBorder="1" applyAlignment="1">
      <alignment horizontal="left" wrapText="1"/>
    </xf>
    <xf numFmtId="43" fontId="8" fillId="0" borderId="1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7" fillId="0" borderId="0" xfId="0" applyFont="1" applyFill="1"/>
    <xf numFmtId="170" fontId="17" fillId="0" borderId="0" xfId="19" applyNumberFormat="1" applyFont="1" applyFill="1"/>
    <xf numFmtId="171" fontId="8" fillId="0" borderId="19" xfId="19" applyNumberFormat="1" applyFont="1" applyFill="1" applyBorder="1"/>
    <xf numFmtId="173" fontId="5" fillId="0" borderId="20" xfId="0" applyNumberFormat="1" applyFont="1" applyFill="1" applyBorder="1" applyAlignment="1"/>
    <xf numFmtId="173" fontId="7" fillId="0" borderId="0" xfId="19" applyNumberFormat="1" applyFont="1" applyFill="1" applyBorder="1"/>
    <xf numFmtId="179" fontId="5" fillId="0" borderId="21" xfId="31" applyNumberFormat="1" applyFont="1" applyFill="1" applyBorder="1" applyAlignment="1"/>
    <xf numFmtId="171" fontId="5" fillId="0" borderId="22" xfId="19" applyNumberFormat="1" applyFont="1" applyFill="1" applyBorder="1"/>
    <xf numFmtId="182" fontId="7" fillId="0" borderId="0" xfId="19" applyNumberFormat="1" applyFont="1" applyFill="1" applyBorder="1"/>
    <xf numFmtId="0" fontId="2" fillId="0" borderId="0" xfId="0" applyFont="1" applyFill="1" applyBorder="1" applyAlignment="1">
      <alignment horizontal="right"/>
    </xf>
    <xf numFmtId="178" fontId="8" fillId="0" borderId="0" xfId="19" applyNumberFormat="1" applyFont="1" applyFill="1" applyAlignment="1">
      <alignment horizontal="center"/>
    </xf>
    <xf numFmtId="173" fontId="5" fillId="0" borderId="21" xfId="19" applyNumberFormat="1" applyFont="1" applyFill="1" applyBorder="1"/>
    <xf numFmtId="0" fontId="7" fillId="0" borderId="0" xfId="0" applyFont="1" applyFill="1"/>
    <xf numFmtId="170" fontId="17" fillId="0" borderId="0" xfId="19" applyNumberFormat="1" applyFont="1" applyFill="1" applyAlignment="1">
      <alignment horizontal="right"/>
    </xf>
    <xf numFmtId="170" fontId="2" fillId="0" borderId="0" xfId="0" applyNumberFormat="1" applyFont="1" applyFill="1"/>
    <xf numFmtId="43" fontId="5" fillId="0" borderId="21" xfId="19" applyNumberFormat="1" applyFont="1" applyFill="1" applyBorder="1"/>
    <xf numFmtId="176" fontId="7" fillId="0" borderId="0" xfId="19" applyNumberFormat="1" applyFont="1" applyFill="1" applyBorder="1"/>
    <xf numFmtId="43" fontId="2" fillId="0" borderId="0" xfId="19" applyNumberFormat="1" applyFont="1" applyFill="1"/>
    <xf numFmtId="173" fontId="5" fillId="0" borderId="23" xfId="19" applyNumberFormat="1" applyFont="1" applyFill="1" applyBorder="1"/>
    <xf numFmtId="0" fontId="2" fillId="0" borderId="0" xfId="0" applyFont="1" applyFill="1" applyAlignment="1"/>
    <xf numFmtId="170" fontId="18" fillId="0" borderId="24" xfId="0" applyNumberFormat="1" applyFont="1" applyFill="1" applyBorder="1" applyAlignment="1"/>
    <xf numFmtId="170" fontId="18" fillId="0" borderId="25" xfId="0" applyNumberFormat="1" applyFont="1" applyFill="1" applyBorder="1" applyAlignment="1"/>
    <xf numFmtId="170" fontId="8" fillId="0" borderId="12" xfId="19" applyNumberFormat="1" applyFont="1" applyFill="1" applyBorder="1"/>
    <xf numFmtId="177" fontId="2" fillId="0" borderId="21" xfId="31" applyNumberFormat="1" applyFont="1" applyFill="1" applyBorder="1" applyAlignment="1">
      <alignment horizontal="center"/>
    </xf>
    <xf numFmtId="170" fontId="17" fillId="0" borderId="0" xfId="0" applyNumberFormat="1" applyFont="1" applyFill="1"/>
    <xf numFmtId="170" fontId="8" fillId="0" borderId="13" xfId="19" applyNumberFormat="1" applyFont="1" applyFill="1" applyBorder="1"/>
    <xf numFmtId="177" fontId="2" fillId="0" borderId="26" xfId="31" applyNumberFormat="1" applyFont="1" applyFill="1" applyBorder="1" applyAlignment="1">
      <alignment horizontal="center"/>
    </xf>
    <xf numFmtId="170" fontId="8" fillId="0" borderId="14" xfId="19" applyNumberFormat="1" applyFont="1" applyFill="1" applyBorder="1"/>
    <xf numFmtId="177" fontId="2" fillId="0" borderId="23" xfId="31" applyNumberFormat="1" applyFont="1" applyFill="1" applyBorder="1" applyAlignment="1">
      <alignment horizontal="center"/>
    </xf>
    <xf numFmtId="173" fontId="2" fillId="0" borderId="0" xfId="0" applyNumberFormat="1" applyFont="1" applyFill="1"/>
    <xf numFmtId="0" fontId="8" fillId="0" borderId="19" xfId="0" applyFont="1" applyFill="1" applyBorder="1" applyAlignment="1"/>
    <xf numFmtId="43" fontId="2" fillId="0" borderId="19" xfId="19" applyNumberFormat="1" applyFont="1" applyFill="1" applyBorder="1"/>
    <xf numFmtId="10" fontId="2" fillId="0" borderId="19" xfId="31" applyNumberFormat="1" applyFont="1" applyFill="1" applyBorder="1"/>
    <xf numFmtId="171" fontId="8" fillId="0" borderId="12" xfId="19" applyNumberFormat="1" applyFont="1" applyFill="1" applyBorder="1" applyAlignment="1">
      <alignment vertical="top"/>
    </xf>
    <xf numFmtId="43" fontId="2" fillId="0" borderId="0" xfId="19" applyFont="1" applyFill="1"/>
    <xf numFmtId="177" fontId="17" fillId="0" borderId="0" xfId="0" applyNumberFormat="1" applyFont="1" applyFill="1" applyAlignment="1"/>
    <xf numFmtId="0" fontId="2" fillId="0" borderId="0" xfId="0" applyFont="1" applyFill="1" applyBorder="1" applyAlignment="1">
      <alignment horizontal="center"/>
    </xf>
    <xf numFmtId="173" fontId="2" fillId="0" borderId="0" xfId="19" applyNumberFormat="1" applyFont="1" applyFill="1" applyBorder="1"/>
    <xf numFmtId="10" fontId="2" fillId="0" borderId="0" xfId="31" applyNumberFormat="1" applyFont="1" applyFill="1" applyBorder="1"/>
    <xf numFmtId="173" fontId="47" fillId="0" borderId="0" xfId="0" applyNumberFormat="1" applyFont="1" applyFill="1"/>
    <xf numFmtId="43" fontId="24" fillId="24" borderId="10" xfId="19" applyFont="1" applyFill="1" applyBorder="1" applyAlignment="1">
      <alignment horizontal="center" vertical="center"/>
    </xf>
    <xf numFmtId="43" fontId="24" fillId="24" borderId="10" xfId="19" applyFont="1" applyFill="1" applyBorder="1" applyAlignment="1">
      <alignment horizontal="center" vertical="center" wrapText="1"/>
    </xf>
    <xf numFmtId="170" fontId="2" fillId="0" borderId="0" xfId="19" applyNumberFormat="1" applyFont="1" applyFill="1" applyBorder="1"/>
    <xf numFmtId="0" fontId="2" fillId="0" borderId="0" xfId="0" applyFont="1" applyFill="1" applyBorder="1"/>
    <xf numFmtId="0" fontId="2" fillId="0" borderId="10" xfId="0" applyFont="1" applyFill="1" applyBorder="1"/>
    <xf numFmtId="170" fontId="2" fillId="0" borderId="10" xfId="19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48" fillId="0" borderId="10" xfId="0" applyFont="1" applyFill="1" applyBorder="1" applyAlignment="1">
      <alignment horizontal="left" vertical="center" indent="1"/>
    </xf>
    <xf numFmtId="0" fontId="49" fillId="0" borderId="10" xfId="0" applyFont="1" applyFill="1" applyBorder="1" applyAlignment="1">
      <alignment horizontal="left" vertical="center" indent="2"/>
    </xf>
    <xf numFmtId="0" fontId="11" fillId="0" borderId="10" xfId="0" applyFont="1" applyFill="1" applyBorder="1" applyAlignment="1">
      <alignment horizontal="left" vertical="center" wrapText="1" indent="3"/>
    </xf>
    <xf numFmtId="0" fontId="2" fillId="0" borderId="10" xfId="0" applyFont="1" applyFill="1" applyBorder="1" applyAlignment="1">
      <alignment horizontal="left" vertical="center" wrapText="1" indent="3"/>
    </xf>
    <xf numFmtId="0" fontId="16" fillId="0" borderId="10" xfId="0" applyFont="1" applyFill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 wrapText="1"/>
    </xf>
    <xf numFmtId="43" fontId="49" fillId="24" borderId="10" xfId="23" applyFont="1" applyFill="1" applyBorder="1" applyAlignment="1">
      <alignment horizontal="center" vertical="center" wrapText="1"/>
    </xf>
    <xf numFmtId="43" fontId="49" fillId="24" borderId="10" xfId="23" applyFont="1" applyFill="1" applyBorder="1" applyAlignment="1">
      <alignment horizontal="center" vertical="center"/>
    </xf>
    <xf numFmtId="43" fontId="2" fillId="0" borderId="10" xfId="23" applyFont="1" applyFill="1" applyBorder="1" applyAlignment="1">
      <alignment vertical="center"/>
    </xf>
    <xf numFmtId="43" fontId="2" fillId="0" borderId="0" xfId="23" applyFont="1" applyFill="1" applyBorder="1"/>
    <xf numFmtId="43" fontId="2" fillId="0" borderId="0" xfId="23" applyFont="1" applyFill="1" applyBorder="1" applyAlignment="1">
      <alignment vertical="center"/>
    </xf>
    <xf numFmtId="170" fontId="12" fillId="24" borderId="10" xfId="23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Border="1"/>
    <xf numFmtId="0" fontId="0" fillId="0" borderId="0" xfId="0" applyFill="1"/>
    <xf numFmtId="0" fontId="57" fillId="0" borderId="10" xfId="0" applyFont="1" applyFill="1" applyBorder="1" applyAlignment="1">
      <alignment vertical="center" wrapText="1"/>
    </xf>
    <xf numFmtId="170" fontId="5" fillId="0" borderId="10" xfId="19" applyNumberFormat="1" applyFont="1" applyFill="1" applyBorder="1" applyAlignment="1">
      <alignment horizontal="center" vertical="center" wrapText="1"/>
    </xf>
    <xf numFmtId="170" fontId="2" fillId="0" borderId="10" xfId="19" applyNumberFormat="1" applyFont="1" applyFill="1" applyBorder="1" applyAlignment="1">
      <alignment horizontal="center" vertical="center" wrapText="1"/>
    </xf>
    <xf numFmtId="170" fontId="2" fillId="0" borderId="10" xfId="19" applyNumberFormat="1" applyFont="1" applyFill="1" applyBorder="1"/>
    <xf numFmtId="0" fontId="17" fillId="0" borderId="0" xfId="0" applyFont="1" applyFill="1" applyBorder="1" applyAlignment="1">
      <alignment horizontal="center" vertical="center" wrapText="1"/>
    </xf>
    <xf numFmtId="170" fontId="58" fillId="0" borderId="10" xfId="19" applyNumberFormat="1" applyFont="1" applyFill="1" applyBorder="1" applyAlignment="1">
      <alignment horizontal="center" vertical="center" wrapText="1"/>
    </xf>
    <xf numFmtId="170" fontId="58" fillId="0" borderId="10" xfId="19" applyNumberFormat="1" applyFont="1" applyFill="1" applyBorder="1" applyAlignment="1">
      <alignment horizontal="right" vertical="center" wrapText="1"/>
    </xf>
    <xf numFmtId="170" fontId="2" fillId="25" borderId="10" xfId="29" applyNumberFormat="1" applyFont="1" applyFill="1" applyBorder="1" applyAlignment="1">
      <alignment horizontal="center" vertical="center" wrapText="1"/>
    </xf>
    <xf numFmtId="170" fontId="12" fillId="0" borderId="10" xfId="19" applyNumberFormat="1" applyFont="1" applyFill="1" applyBorder="1" applyAlignment="1">
      <alignment horizontal="center" vertical="center" wrapText="1"/>
    </xf>
    <xf numFmtId="170" fontId="2" fillId="0" borderId="10" xfId="19" applyNumberFormat="1" applyFont="1" applyFill="1" applyBorder="1" applyAlignment="1">
      <alignment horizontal="left" vertical="center" wrapText="1" indent="1"/>
    </xf>
    <xf numFmtId="170" fontId="12" fillId="25" borderId="10" xfId="19" applyNumberFormat="1" applyFont="1" applyFill="1" applyBorder="1" applyAlignment="1">
      <alignment vertical="center"/>
    </xf>
    <xf numFmtId="170" fontId="2" fillId="0" borderId="0" xfId="19" applyNumberFormat="1" applyFont="1"/>
    <xf numFmtId="170" fontId="6" fillId="25" borderId="10" xfId="29" applyNumberFormat="1" applyFont="1" applyFill="1" applyBorder="1" applyAlignment="1">
      <alignment horizontal="center" vertical="center" wrapText="1"/>
    </xf>
    <xf numFmtId="170" fontId="9" fillId="0" borderId="17" xfId="19" applyNumberFormat="1" applyFont="1" applyBorder="1" applyAlignment="1">
      <alignment horizontal="right" vertical="center"/>
    </xf>
    <xf numFmtId="170" fontId="2" fillId="0" borderId="10" xfId="19" applyNumberFormat="1" applyFont="1" applyFill="1" applyBorder="1" applyAlignment="1">
      <alignment vertical="center" wrapText="1"/>
    </xf>
    <xf numFmtId="170" fontId="2" fillId="0" borderId="17" xfId="19" applyNumberFormat="1" applyFont="1" applyFill="1" applyBorder="1" applyAlignment="1">
      <alignment vertical="center" wrapText="1"/>
    </xf>
    <xf numFmtId="170" fontId="2" fillId="0" borderId="0" xfId="0" applyNumberFormat="1" applyFont="1"/>
    <xf numFmtId="0" fontId="56" fillId="0" borderId="0" xfId="0" applyFont="1" applyAlignment="1">
      <alignment horizontal="left" vertical="center"/>
    </xf>
    <xf numFmtId="186" fontId="0" fillId="0" borderId="0" xfId="0" applyNumberFormat="1" applyBorder="1" applyAlignment="1">
      <alignment horizontal="right" vertical="top"/>
    </xf>
    <xf numFmtId="0" fontId="0" fillId="0" borderId="0" xfId="0" applyAlignment="1">
      <alignment horizontal="left" vertical="center" wrapText="1"/>
    </xf>
    <xf numFmtId="0" fontId="47" fillId="0" borderId="0" xfId="0" applyFont="1" applyAlignment="1">
      <alignment vertical="center"/>
    </xf>
    <xf numFmtId="0" fontId="52" fillId="26" borderId="18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47" fillId="0" borderId="27" xfId="0" applyFont="1" applyBorder="1" applyAlignment="1">
      <alignment horizontal="left" vertical="center" indent="2"/>
    </xf>
    <xf numFmtId="170" fontId="47" fillId="0" borderId="27" xfId="19" applyNumberFormat="1" applyFont="1" applyBorder="1" applyAlignment="1">
      <alignment horizontal="left" vertical="center"/>
    </xf>
    <xf numFmtId="170" fontId="47" fillId="0" borderId="27" xfId="19" applyNumberFormat="1" applyFont="1" applyBorder="1" applyAlignment="1">
      <alignment vertical="center"/>
    </xf>
    <xf numFmtId="0" fontId="47" fillId="0" borderId="0" xfId="0" applyFont="1" applyBorder="1" applyAlignment="1">
      <alignment horizontal="left" vertical="center" indent="2"/>
    </xf>
    <xf numFmtId="170" fontId="47" fillId="0" borderId="0" xfId="19" applyNumberFormat="1" applyFont="1" applyBorder="1" applyAlignment="1">
      <alignment horizontal="center" vertical="center"/>
    </xf>
    <xf numFmtId="170" fontId="47" fillId="0" borderId="0" xfId="19" applyNumberFormat="1" applyFont="1" applyBorder="1" applyAlignment="1">
      <alignment horizontal="left" vertical="center"/>
    </xf>
    <xf numFmtId="0" fontId="53" fillId="0" borderId="28" xfId="0" applyFont="1" applyBorder="1" applyAlignment="1">
      <alignment horizontal="center" vertical="center" wrapText="1"/>
    </xf>
    <xf numFmtId="170" fontId="47" fillId="0" borderId="27" xfId="19" applyNumberFormat="1" applyFont="1" applyBorder="1" applyAlignment="1">
      <alignment vertical="center" wrapText="1"/>
    </xf>
    <xf numFmtId="0" fontId="47" fillId="0" borderId="0" xfId="0" applyFont="1" applyAlignment="1">
      <alignment vertical="center" wrapText="1"/>
    </xf>
    <xf numFmtId="176" fontId="47" fillId="0" borderId="0" xfId="19" applyNumberFormat="1" applyFont="1" applyAlignment="1">
      <alignment vertical="center" wrapText="1"/>
    </xf>
    <xf numFmtId="170" fontId="47" fillId="0" borderId="27" xfId="19" applyNumberFormat="1" applyFont="1" applyFill="1" applyBorder="1" applyAlignment="1">
      <alignment vertical="center" wrapText="1"/>
    </xf>
    <xf numFmtId="170" fontId="54" fillId="0" borderId="27" xfId="19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170" fontId="54" fillId="0" borderId="0" xfId="19" applyNumberFormat="1" applyFont="1" applyFill="1" applyBorder="1" applyAlignment="1">
      <alignment horizontal="center" vertical="center" wrapText="1"/>
    </xf>
    <xf numFmtId="173" fontId="47" fillId="0" borderId="27" xfId="19" applyNumberFormat="1" applyFont="1" applyFill="1" applyBorder="1" applyAlignment="1">
      <alignment horizontal="right" vertical="center" wrapText="1"/>
    </xf>
    <xf numFmtId="173" fontId="54" fillId="0" borderId="27" xfId="19" applyNumberFormat="1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49" fontId="23" fillId="24" borderId="10" xfId="27" applyNumberFormat="1" applyFont="1" applyFill="1" applyBorder="1" applyAlignment="1">
      <alignment horizontal="center" vertical="center" wrapText="1"/>
    </xf>
    <xf numFmtId="49" fontId="24" fillId="24" borderId="10" xfId="27" applyNumberFormat="1" applyFont="1" applyFill="1" applyBorder="1" applyAlignment="1">
      <alignment horizontal="center" vertical="center" wrapText="1"/>
    </xf>
    <xf numFmtId="43" fontId="24" fillId="24" borderId="10" xfId="19" applyFont="1" applyFill="1" applyBorder="1" applyAlignment="1">
      <alignment horizontal="center" vertical="center"/>
    </xf>
    <xf numFmtId="43" fontId="24" fillId="24" borderId="10" xfId="19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10" xfId="27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6" fillId="24" borderId="10" xfId="0" applyNumberFormat="1" applyFont="1" applyFill="1" applyBorder="1" applyAlignment="1">
      <alignment horizontal="center" vertical="center" wrapText="1"/>
    </xf>
    <xf numFmtId="49" fontId="49" fillId="24" borderId="10" xfId="0" applyNumberFormat="1" applyFont="1" applyFill="1" applyBorder="1" applyAlignment="1">
      <alignment horizontal="center" vertical="center" wrapText="1"/>
    </xf>
    <xf numFmtId="43" fontId="49" fillId="24" borderId="10" xfId="23" applyFont="1" applyFill="1" applyBorder="1" applyAlignment="1">
      <alignment horizontal="center" vertical="center"/>
    </xf>
    <xf numFmtId="43" fontId="49" fillId="24" borderId="10" xfId="23" applyFont="1" applyFill="1" applyBorder="1" applyAlignment="1">
      <alignment horizontal="center" vertical="center" wrapText="1"/>
    </xf>
    <xf numFmtId="0" fontId="12" fillId="24" borderId="10" xfId="30" applyFont="1" applyFill="1" applyBorder="1" applyAlignment="1">
      <alignment horizontal="center" vertical="center" wrapText="1"/>
    </xf>
    <xf numFmtId="0" fontId="12" fillId="0" borderId="29" xfId="29" applyFont="1" applyFill="1" applyBorder="1" applyAlignment="1">
      <alignment horizontal="center" vertical="center" wrapText="1"/>
    </xf>
    <xf numFmtId="0" fontId="12" fillId="0" borderId="15" xfId="29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29" xfId="29" applyFont="1" applyFill="1" applyBorder="1" applyAlignment="1">
      <alignment horizontal="left" vertical="center" wrapText="1"/>
    </xf>
    <xf numFmtId="0" fontId="2" fillId="0" borderId="27" xfId="29" applyFont="1" applyFill="1" applyBorder="1" applyAlignment="1">
      <alignment horizontal="left" vertical="center" wrapText="1"/>
    </xf>
    <xf numFmtId="0" fontId="2" fillId="0" borderId="15" xfId="29" applyFont="1" applyFill="1" applyBorder="1" applyAlignment="1">
      <alignment horizontal="left" vertical="center" wrapText="1"/>
    </xf>
    <xf numFmtId="170" fontId="5" fillId="0" borderId="0" xfId="0" applyNumberFormat="1" applyFont="1" applyAlignment="1">
      <alignment horizontal="right" vertical="center" wrapText="1"/>
    </xf>
    <xf numFmtId="0" fontId="6" fillId="0" borderId="29" xfId="29" applyFont="1" applyFill="1" applyBorder="1" applyAlignment="1">
      <alignment horizontal="left" vertical="center" wrapText="1"/>
    </xf>
    <xf numFmtId="0" fontId="6" fillId="0" borderId="27" xfId="29" applyFont="1" applyFill="1" applyBorder="1" applyAlignment="1">
      <alignment horizontal="left" vertical="center" wrapText="1"/>
    </xf>
    <xf numFmtId="0" fontId="6" fillId="0" borderId="15" xfId="29" applyFont="1" applyFill="1" applyBorder="1" applyAlignment="1">
      <alignment horizontal="left" vertical="center" wrapText="1"/>
    </xf>
    <xf numFmtId="0" fontId="12" fillId="25" borderId="29" xfId="29" applyFont="1" applyFill="1" applyBorder="1" applyAlignment="1">
      <alignment horizontal="center" vertical="center"/>
    </xf>
    <xf numFmtId="0" fontId="12" fillId="25" borderId="15" xfId="29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6" fillId="0" borderId="0" xfId="0" applyFont="1" applyAlignment="1">
      <alignment horizontal="center" vertical="center"/>
    </xf>
    <xf numFmtId="170" fontId="47" fillId="0" borderId="27" xfId="19" applyNumberFormat="1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 wrapText="1" indent="3"/>
    </xf>
    <xf numFmtId="0" fontId="47" fillId="0" borderId="27" xfId="0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54" fillId="0" borderId="27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2" fillId="26" borderId="18" xfId="0" applyFont="1" applyFill="1" applyBorder="1" applyAlignment="1">
      <alignment horizontal="center" vertical="center" wrapText="1"/>
    </xf>
    <xf numFmtId="49" fontId="47" fillId="0" borderId="27" xfId="19" applyNumberFormat="1" applyFont="1" applyFill="1" applyBorder="1" applyAlignment="1">
      <alignment horizontal="center" vertical="center"/>
    </xf>
    <xf numFmtId="0" fontId="47" fillId="0" borderId="28" xfId="0" applyFont="1" applyBorder="1" applyAlignment="1">
      <alignment horizontal="left" vertical="center" indent="2"/>
    </xf>
    <xf numFmtId="0" fontId="47" fillId="0" borderId="18" xfId="0" applyFont="1" applyBorder="1" applyAlignment="1">
      <alignment horizontal="left" vertical="center" indent="2"/>
    </xf>
    <xf numFmtId="170" fontId="47" fillId="0" borderId="27" xfId="19" applyNumberFormat="1" applyFont="1" applyFill="1" applyBorder="1" applyAlignment="1">
      <alignment horizontal="center" vertical="center"/>
    </xf>
    <xf numFmtId="10" fontId="47" fillId="0" borderId="27" xfId="31" applyNumberFormat="1" applyFont="1" applyFill="1" applyBorder="1" applyAlignment="1">
      <alignment horizontal="center" vertical="center"/>
    </xf>
    <xf numFmtId="10" fontId="47" fillId="0" borderId="27" xfId="31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5" fillId="26" borderId="18" xfId="0" applyFont="1" applyFill="1" applyBorder="1" applyAlignment="1">
      <alignment horizontal="center" vertical="center" wrapText="1"/>
    </xf>
    <xf numFmtId="0" fontId="47" fillId="0" borderId="27" xfId="0" applyFont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</cellXfs>
  <cellStyles count="5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Comma" xfId="19" builtinId="3"/>
    <cellStyle name="Comma 2" xfId="20"/>
    <cellStyle name="Comma 3" xfId="21"/>
    <cellStyle name="Comma 3 2" xfId="22"/>
    <cellStyle name="Comma 4" xfId="23"/>
    <cellStyle name="Currency 2" xfId="24"/>
    <cellStyle name="Currency 3" xfId="25"/>
    <cellStyle name="Normal" xfId="0" builtinId="0"/>
    <cellStyle name="Normal 2" xfId="26"/>
    <cellStyle name="Normal 3" xfId="27"/>
    <cellStyle name="Normal 4" xfId="28"/>
    <cellStyle name="Normal_Hashvet-2004" xfId="29"/>
    <cellStyle name="Normal_Sheet1" xfId="30"/>
    <cellStyle name="Percent" xfId="31" builtinId="5"/>
    <cellStyle name="Акцент1" xfId="32"/>
    <cellStyle name="Акцент2" xfId="33"/>
    <cellStyle name="Акцент3" xfId="34"/>
    <cellStyle name="Акцент4" xfId="35"/>
    <cellStyle name="Акцент5" xfId="36"/>
    <cellStyle name="Акцент6" xfId="37"/>
    <cellStyle name="Ввод " xfId="38"/>
    <cellStyle name="Вывод" xfId="39"/>
    <cellStyle name="Вычисление" xfId="40"/>
    <cellStyle name="Заголовок 1" xfId="41"/>
    <cellStyle name="Заголовок 2" xfId="42"/>
    <cellStyle name="Заголовок 3" xfId="43"/>
    <cellStyle name="Заголовок 4" xfId="44"/>
    <cellStyle name="Итог" xfId="45"/>
    <cellStyle name="Контрольная ячейка" xfId="46"/>
    <cellStyle name="Название" xfId="47"/>
    <cellStyle name="Нейтральный" xfId="48"/>
    <cellStyle name="Плохой" xfId="49"/>
    <cellStyle name="Пояснение" xfId="50"/>
    <cellStyle name="Примечание" xfId="51"/>
    <cellStyle name="Связанная ячейка" xfId="52"/>
    <cellStyle name="Текст предупреждения" xfId="53"/>
    <cellStyle name="Хороший" xfId="5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yane/Gayane_official/save/VTB-verjnakan/VTB_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xt.%20Debt%20Service/2015-Service/Payment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ditures"/>
      <sheetName val="Eurobond"/>
      <sheetName val="Disb"/>
      <sheetName val="Stock"/>
      <sheetName val="Int"/>
      <sheetName val="Princ"/>
      <sheetName val="Common"/>
      <sheetName val="Budget"/>
      <sheetName val="December"/>
      <sheetName val="November"/>
      <sheetName val="October"/>
      <sheetName val="September"/>
      <sheetName val="August"/>
      <sheetName val="July"/>
      <sheetName val="June"/>
      <sheetName val="May"/>
      <sheetName val="April"/>
      <sheetName val="March"/>
      <sheetName val="Feb"/>
      <sheetName val="Jan"/>
      <sheetName val="II Q"/>
      <sheetName val="III Q"/>
      <sheetName val="IVQ"/>
      <sheetName val="Daily-20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11">
          <cell r="D211" t="str">
            <v>Հյուսիս-արևմտյան շրջաններում գյուղատնտեսական ծառայությունների աջակցության ծրագիր</v>
          </cell>
        </row>
        <row r="235">
          <cell r="D235" t="str">
            <v>Արամ Խաչատրյան ֆիլհարմոնիկ համերգասրահի վերանորոգման ծրագիր (Արտահանման վարկային ծրագիր 1.7 մլն Եվրո)</v>
          </cell>
        </row>
        <row r="295">
          <cell r="D295" t="str">
            <v>Ցորենի առաքում - 15 մլն ԱՄՆ դոլար (1996թ.)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36"/>
  <sheetViews>
    <sheetView topLeftCell="A184" workbookViewId="0">
      <selection activeCell="H86" sqref="H86"/>
    </sheetView>
  </sheetViews>
  <sheetFormatPr defaultColWidth="0" defaultRowHeight="13.5" x14ac:dyDescent="0.25"/>
  <cols>
    <col min="1" max="1" width="3.5703125" style="4" customWidth="1"/>
    <col min="2" max="2" width="60.5703125" style="4" customWidth="1"/>
    <col min="3" max="3" width="19.85546875" style="2" customWidth="1"/>
    <col min="4" max="4" width="19.5703125" style="2" customWidth="1"/>
    <col min="5" max="5" width="19.7109375" style="2" customWidth="1"/>
    <col min="6" max="6" width="17.140625" style="4" customWidth="1"/>
    <col min="7" max="7" width="21.7109375" style="4" bestFit="1" customWidth="1"/>
    <col min="8" max="8" width="11.85546875" style="4" bestFit="1" customWidth="1"/>
    <col min="9" max="255" width="9.140625" style="4" customWidth="1"/>
    <col min="256" max="16384" width="0" style="4" hidden="1"/>
  </cols>
  <sheetData>
    <row r="1" spans="1:7" s="24" customFormat="1" ht="17.25" x14ac:dyDescent="0.25">
      <c r="A1" s="252" t="s">
        <v>3</v>
      </c>
      <c r="B1" s="252"/>
      <c r="C1" s="252"/>
      <c r="D1" s="252"/>
      <c r="E1" s="252"/>
      <c r="F1" s="252"/>
    </row>
    <row r="2" spans="1:7" s="24" customFormat="1" ht="17.25" customHeight="1" x14ac:dyDescent="0.25">
      <c r="A2" s="257" t="s">
        <v>346</v>
      </c>
      <c r="B2" s="257"/>
      <c r="C2" s="257"/>
      <c r="D2" s="257"/>
      <c r="E2" s="257"/>
      <c r="F2" s="257"/>
    </row>
    <row r="3" spans="1:7" s="24" customFormat="1" x14ac:dyDescent="0.25">
      <c r="B3" s="25"/>
      <c r="C3" s="25"/>
      <c r="D3" s="25"/>
      <c r="E3" s="25"/>
    </row>
    <row r="4" spans="1:7" ht="15" customHeight="1" x14ac:dyDescent="0.25">
      <c r="A4" s="253" t="s">
        <v>4</v>
      </c>
      <c r="B4" s="254" t="s">
        <v>5</v>
      </c>
      <c r="C4" s="255" t="s">
        <v>6</v>
      </c>
      <c r="D4" s="255"/>
      <c r="E4" s="256" t="s">
        <v>7</v>
      </c>
      <c r="F4" s="256"/>
    </row>
    <row r="5" spans="1:7" x14ac:dyDescent="0.25">
      <c r="A5" s="253"/>
      <c r="B5" s="254"/>
      <c r="C5" s="191" t="s">
        <v>8</v>
      </c>
      <c r="D5" s="190" t="s">
        <v>9</v>
      </c>
      <c r="E5" s="191" t="s">
        <v>10</v>
      </c>
      <c r="F5" s="190" t="s">
        <v>9</v>
      </c>
    </row>
    <row r="6" spans="1:7" s="28" customFormat="1" ht="20.25" x14ac:dyDescent="0.25">
      <c r="A6" s="258" t="s">
        <v>11</v>
      </c>
      <c r="B6" s="258"/>
      <c r="C6" s="26">
        <f>+C8+C33+C99+C104+C118+C125+C132+C139+C141+C143</f>
        <v>38040963.70000001</v>
      </c>
      <c r="D6" s="27">
        <f>+D8+D33+D99+D104+D118+D125+D132+D139+D141+D143</f>
        <v>15770191.959877349</v>
      </c>
      <c r="E6" s="26">
        <f>+E8+E33+E99+E104+E118+E125+E132+E139+E141+E143</f>
        <v>36533708.582856447</v>
      </c>
      <c r="F6" s="27">
        <f>+F8+F33+F99+F104+F118+F125+F132+F139+F141+F143</f>
        <v>15282249.656847998</v>
      </c>
    </row>
    <row r="7" spans="1:7" s="28" customFormat="1" ht="20.25" x14ac:dyDescent="0.25">
      <c r="A7" s="29" t="s">
        <v>12</v>
      </c>
      <c r="B7" s="30" t="s">
        <v>13</v>
      </c>
      <c r="C7" s="31"/>
      <c r="D7" s="32"/>
      <c r="E7" s="31"/>
      <c r="F7" s="32"/>
    </row>
    <row r="8" spans="1:7" s="28" customFormat="1" ht="20.25" x14ac:dyDescent="0.25">
      <c r="A8" s="33" t="s">
        <v>14</v>
      </c>
      <c r="B8" s="34" t="s">
        <v>15</v>
      </c>
      <c r="C8" s="35">
        <f>SUM(C9:C32)</f>
        <v>3531909.85</v>
      </c>
      <c r="D8" s="36">
        <f>SUM(D9:D32)</f>
        <v>1486969.5244184998</v>
      </c>
      <c r="E8" s="35">
        <f>SUM(E9:E32)</f>
        <v>291167.84000000003</v>
      </c>
      <c r="F8" s="36">
        <f>SUM(F9:F32)</f>
        <v>119731.12748640002</v>
      </c>
      <c r="G8" s="37"/>
    </row>
    <row r="9" spans="1:7" s="28" customFormat="1" ht="27" x14ac:dyDescent="0.25">
      <c r="A9" s="38">
        <v>1</v>
      </c>
      <c r="B9" s="39" t="s">
        <v>16</v>
      </c>
      <c r="C9" s="40">
        <v>97723.709999999992</v>
      </c>
      <c r="D9" s="41">
        <v>40184.966789099999</v>
      </c>
      <c r="E9" s="40"/>
      <c r="F9" s="42"/>
    </row>
    <row r="10" spans="1:7" s="28" customFormat="1" ht="20.25" x14ac:dyDescent="0.25">
      <c r="A10" s="38">
        <v>2</v>
      </c>
      <c r="B10" s="39" t="s">
        <v>17</v>
      </c>
      <c r="C10" s="40">
        <v>261508.33000000002</v>
      </c>
      <c r="D10" s="41">
        <v>107534.8403793</v>
      </c>
      <c r="E10" s="40"/>
      <c r="F10" s="42"/>
    </row>
    <row r="11" spans="1:7" s="28" customFormat="1" ht="20.25" x14ac:dyDescent="0.25">
      <c r="A11" s="38">
        <v>3</v>
      </c>
      <c r="B11" s="39" t="s">
        <v>18</v>
      </c>
      <c r="C11" s="40">
        <v>40676.75</v>
      </c>
      <c r="D11" s="41">
        <v>19117.686367499999</v>
      </c>
      <c r="E11" s="40"/>
      <c r="F11" s="42"/>
    </row>
    <row r="12" spans="1:7" s="28" customFormat="1" ht="20.25" x14ac:dyDescent="0.25">
      <c r="A12" s="38">
        <v>4</v>
      </c>
      <c r="B12" s="39" t="s">
        <v>19</v>
      </c>
      <c r="C12" s="40">
        <v>127585.26</v>
      </c>
      <c r="D12" s="41">
        <v>60693.084764600004</v>
      </c>
      <c r="E12" s="40"/>
      <c r="F12" s="42"/>
    </row>
    <row r="13" spans="1:7" s="28" customFormat="1" ht="20.25" x14ac:dyDescent="0.25">
      <c r="A13" s="38">
        <v>5</v>
      </c>
      <c r="B13" s="39" t="s">
        <v>20</v>
      </c>
      <c r="C13" s="40">
        <v>107979.89</v>
      </c>
      <c r="D13" s="41">
        <v>44402.410566899998</v>
      </c>
      <c r="E13" s="40"/>
      <c r="F13" s="42"/>
    </row>
    <row r="14" spans="1:7" s="28" customFormat="1" ht="20.25" x14ac:dyDescent="0.25">
      <c r="A14" s="38">
        <v>6</v>
      </c>
      <c r="B14" s="39" t="s">
        <v>21</v>
      </c>
      <c r="C14" s="40">
        <v>35270.01</v>
      </c>
      <c r="D14" s="41">
        <v>14503.3808121</v>
      </c>
      <c r="E14" s="40"/>
      <c r="F14" s="42"/>
    </row>
    <row r="15" spans="1:7" s="28" customFormat="1" ht="36.75" customHeight="1" x14ac:dyDescent="0.25">
      <c r="A15" s="38">
        <v>7</v>
      </c>
      <c r="B15" s="39" t="s">
        <v>22</v>
      </c>
      <c r="C15" s="40">
        <v>141709.78999999998</v>
      </c>
      <c r="D15" s="41">
        <v>58272.482745899993</v>
      </c>
      <c r="E15" s="40"/>
      <c r="F15" s="42"/>
    </row>
    <row r="16" spans="1:7" s="28" customFormat="1" ht="20.25" x14ac:dyDescent="0.25">
      <c r="A16" s="38">
        <v>8</v>
      </c>
      <c r="B16" s="39" t="s">
        <v>23</v>
      </c>
      <c r="C16" s="40">
        <v>146106.81</v>
      </c>
      <c r="D16" s="41">
        <v>60080.58134009999</v>
      </c>
      <c r="E16" s="40">
        <v>291167.84000000003</v>
      </c>
      <c r="F16" s="42">
        <v>119731.12748640002</v>
      </c>
    </row>
    <row r="17" spans="1:6" s="28" customFormat="1" ht="36" customHeight="1" x14ac:dyDescent="0.25">
      <c r="A17" s="38">
        <v>9</v>
      </c>
      <c r="B17" s="39" t="s">
        <v>24</v>
      </c>
      <c r="C17" s="40">
        <v>160612.59999999998</v>
      </c>
      <c r="D17" s="41">
        <v>66045.507245999994</v>
      </c>
      <c r="E17" s="40"/>
      <c r="F17" s="42"/>
    </row>
    <row r="18" spans="1:6" s="28" customFormat="1" ht="33.75" customHeight="1" x14ac:dyDescent="0.25">
      <c r="A18" s="38">
        <v>10</v>
      </c>
      <c r="B18" s="39" t="s">
        <v>25</v>
      </c>
      <c r="C18" s="40">
        <v>48270.83</v>
      </c>
      <c r="D18" s="41">
        <v>19849.4480043</v>
      </c>
      <c r="E18" s="40"/>
      <c r="F18" s="42"/>
    </row>
    <row r="19" spans="1:6" s="28" customFormat="1" ht="32.25" customHeight="1" x14ac:dyDescent="0.25">
      <c r="A19" s="38">
        <v>11</v>
      </c>
      <c r="B19" s="39" t="s">
        <v>26</v>
      </c>
      <c r="C19" s="40">
        <v>57769.24</v>
      </c>
      <c r="D19" s="41">
        <v>27310.514180399998</v>
      </c>
      <c r="E19" s="40"/>
      <c r="F19" s="42"/>
    </row>
    <row r="20" spans="1:6" s="28" customFormat="1" ht="33" customHeight="1" x14ac:dyDescent="0.25">
      <c r="A20" s="38">
        <v>12</v>
      </c>
      <c r="B20" s="39" t="s">
        <v>27</v>
      </c>
      <c r="C20" s="40">
        <v>180143.18</v>
      </c>
      <c r="D20" s="41">
        <v>74076.677047799996</v>
      </c>
      <c r="E20" s="40"/>
      <c r="F20" s="42"/>
    </row>
    <row r="21" spans="1:6" s="28" customFormat="1" ht="33.75" customHeight="1" x14ac:dyDescent="0.25">
      <c r="A21" s="38">
        <v>13</v>
      </c>
      <c r="B21" s="39" t="s">
        <v>28</v>
      </c>
      <c r="C21" s="40">
        <v>358281.04000000004</v>
      </c>
      <c r="D21" s="41">
        <v>147328.74645839998</v>
      </c>
      <c r="E21" s="40"/>
      <c r="F21" s="42"/>
    </row>
    <row r="22" spans="1:6" s="28" customFormat="1" ht="27" x14ac:dyDescent="0.25">
      <c r="A22" s="38">
        <v>14</v>
      </c>
      <c r="B22" s="39" t="s">
        <v>29</v>
      </c>
      <c r="C22" s="40">
        <v>48033.240000000005</v>
      </c>
      <c r="D22" s="41">
        <v>19751.748620400002</v>
      </c>
      <c r="E22" s="40"/>
      <c r="F22" s="42"/>
    </row>
    <row r="23" spans="1:6" s="28" customFormat="1" ht="33" customHeight="1" x14ac:dyDescent="0.25">
      <c r="A23" s="38">
        <v>15</v>
      </c>
      <c r="B23" s="39" t="s">
        <v>30</v>
      </c>
      <c r="C23" s="40">
        <v>32826.15</v>
      </c>
      <c r="D23" s="41">
        <v>13498.4411415</v>
      </c>
      <c r="E23" s="40"/>
      <c r="F23" s="42"/>
    </row>
    <row r="24" spans="1:6" s="28" customFormat="1" ht="34.5" customHeight="1" x14ac:dyDescent="0.25">
      <c r="A24" s="38">
        <v>16</v>
      </c>
      <c r="B24" s="39" t="s">
        <v>31</v>
      </c>
      <c r="C24" s="40">
        <v>100485.19</v>
      </c>
      <c r="D24" s="41">
        <v>47863.514979899999</v>
      </c>
      <c r="E24" s="40"/>
      <c r="F24" s="42"/>
    </row>
    <row r="25" spans="1:6" s="28" customFormat="1" ht="20.25" x14ac:dyDescent="0.25">
      <c r="A25" s="38">
        <v>17</v>
      </c>
      <c r="B25" s="39" t="s">
        <v>32</v>
      </c>
      <c r="C25" s="40">
        <v>131966.33000000002</v>
      </c>
      <c r="D25" s="41">
        <v>54265.874559299999</v>
      </c>
      <c r="E25" s="40"/>
      <c r="F25" s="42"/>
    </row>
    <row r="26" spans="1:6" s="28" customFormat="1" ht="33.75" customHeight="1" x14ac:dyDescent="0.25">
      <c r="A26" s="38">
        <v>18</v>
      </c>
      <c r="B26" s="39" t="s">
        <v>33</v>
      </c>
      <c r="C26" s="40">
        <v>204072.26</v>
      </c>
      <c r="D26" s="41">
        <v>83916.554034599991</v>
      </c>
      <c r="E26" s="40"/>
      <c r="F26" s="42"/>
    </row>
    <row r="27" spans="1:6" s="28" customFormat="1" ht="20.25" x14ac:dyDescent="0.25">
      <c r="A27" s="38">
        <v>19</v>
      </c>
      <c r="B27" s="39" t="s">
        <v>34</v>
      </c>
      <c r="C27" s="40">
        <v>99667.33</v>
      </c>
      <c r="D27" s="41">
        <v>40984.202769299998</v>
      </c>
      <c r="E27" s="40"/>
      <c r="F27" s="42"/>
    </row>
    <row r="28" spans="1:6" s="28" customFormat="1" ht="20.25" x14ac:dyDescent="0.25">
      <c r="A28" s="38">
        <v>20</v>
      </c>
      <c r="B28" s="39" t="s">
        <v>35</v>
      </c>
      <c r="C28" s="40">
        <v>278302.51</v>
      </c>
      <c r="D28" s="41">
        <v>114440.77513709999</v>
      </c>
      <c r="E28" s="40"/>
      <c r="F28" s="42"/>
    </row>
    <row r="29" spans="1:6" s="28" customFormat="1" ht="20.25" x14ac:dyDescent="0.25">
      <c r="A29" s="38">
        <v>21</v>
      </c>
      <c r="B29" s="39" t="s">
        <v>36</v>
      </c>
      <c r="C29" s="40">
        <v>542919.4</v>
      </c>
      <c r="D29" s="41">
        <v>223253.886474</v>
      </c>
      <c r="E29" s="40"/>
      <c r="F29" s="42"/>
    </row>
    <row r="30" spans="1:6" s="28" customFormat="1" ht="20.25" x14ac:dyDescent="0.25">
      <c r="A30" s="38">
        <v>22</v>
      </c>
      <c r="B30" s="39" t="s">
        <v>37</v>
      </c>
      <c r="C30" s="40">
        <v>75000</v>
      </c>
      <c r="D30" s="41">
        <v>35924.25</v>
      </c>
      <c r="E30" s="40"/>
      <c r="F30" s="42"/>
    </row>
    <row r="31" spans="1:6" s="28" customFormat="1" ht="20.25" x14ac:dyDescent="0.25">
      <c r="A31" s="38">
        <v>23</v>
      </c>
      <c r="B31" s="39" t="s">
        <v>38</v>
      </c>
      <c r="C31" s="40">
        <v>130000</v>
      </c>
      <c r="D31" s="41">
        <v>62268.7</v>
      </c>
      <c r="E31" s="40"/>
      <c r="F31" s="42"/>
    </row>
    <row r="32" spans="1:6" s="28" customFormat="1" ht="20.25" x14ac:dyDescent="0.25">
      <c r="A32" s="38">
        <v>24</v>
      </c>
      <c r="B32" s="39" t="s">
        <v>39</v>
      </c>
      <c r="C32" s="40">
        <v>125000</v>
      </c>
      <c r="D32" s="41">
        <v>51401.25</v>
      </c>
      <c r="E32" s="40"/>
      <c r="F32" s="42"/>
    </row>
    <row r="33" spans="1:11" s="28" customFormat="1" ht="20.25" x14ac:dyDescent="0.25">
      <c r="A33" s="33" t="s">
        <v>40</v>
      </c>
      <c r="B33" s="34" t="s">
        <v>41</v>
      </c>
      <c r="C33" s="35">
        <f>SUM(C34:C98)</f>
        <v>23801389.090000004</v>
      </c>
      <c r="D33" s="36">
        <f>SUM(D34:D98)</f>
        <v>9787369.2058319617</v>
      </c>
      <c r="E33" s="35">
        <f>SUM(E34:E98)</f>
        <v>23923022.369999997</v>
      </c>
      <c r="F33" s="36">
        <f>SUM(F34:F98)</f>
        <v>9837386.0288699996</v>
      </c>
      <c r="G33" s="43"/>
      <c r="J33" s="43"/>
      <c r="K33" s="43"/>
    </row>
    <row r="34" spans="1:11" s="28" customFormat="1" ht="20.25" x14ac:dyDescent="0.25">
      <c r="A34" s="38">
        <v>1</v>
      </c>
      <c r="B34" s="39" t="s">
        <v>42</v>
      </c>
      <c r="C34" s="40">
        <v>1786169.46</v>
      </c>
      <c r="D34" s="41">
        <f>734490.7436466-0.00186694040894508</f>
        <v>734490.74177965964</v>
      </c>
      <c r="E34" s="40">
        <v>2307180.71</v>
      </c>
      <c r="F34" s="41">
        <f>948735.7797591+0.000102303922176361</f>
        <v>948735.77986140398</v>
      </c>
      <c r="G34" s="43"/>
      <c r="J34" s="43"/>
      <c r="K34" s="43"/>
    </row>
    <row r="35" spans="1:11" s="28" customFormat="1" ht="20.25" x14ac:dyDescent="0.25">
      <c r="A35" s="38">
        <v>2</v>
      </c>
      <c r="B35" s="39" t="s">
        <v>43</v>
      </c>
      <c r="C35" s="40">
        <v>309647.34999999998</v>
      </c>
      <c r="D35" s="41">
        <v>127330.0867935</v>
      </c>
      <c r="E35" s="40">
        <v>409357.29000000004</v>
      </c>
      <c r="F35" s="41">
        <v>168331.81122089998</v>
      </c>
      <c r="G35" s="43"/>
      <c r="J35" s="43"/>
      <c r="K35" s="43"/>
    </row>
    <row r="36" spans="1:11" s="28" customFormat="1" ht="20.25" x14ac:dyDescent="0.25">
      <c r="A36" s="38">
        <v>3</v>
      </c>
      <c r="B36" s="39" t="s">
        <v>44</v>
      </c>
      <c r="C36" s="40">
        <v>232206.35</v>
      </c>
      <c r="D36" s="41">
        <v>95485.573183500004</v>
      </c>
      <c r="E36" s="40">
        <v>673731.35</v>
      </c>
      <c r="F36" s="41">
        <v>277045.06843350001</v>
      </c>
      <c r="G36" s="43"/>
      <c r="J36" s="43"/>
      <c r="K36" s="43"/>
    </row>
    <row r="37" spans="1:11" s="28" customFormat="1" ht="33" customHeight="1" x14ac:dyDescent="0.25">
      <c r="A37" s="38">
        <v>4</v>
      </c>
      <c r="B37" s="39" t="s">
        <v>45</v>
      </c>
      <c r="C37" s="40">
        <v>34009.75</v>
      </c>
      <c r="D37" s="41">
        <v>13985.1492975</v>
      </c>
      <c r="E37" s="40">
        <v>0</v>
      </c>
      <c r="F37" s="41">
        <v>0</v>
      </c>
      <c r="G37" s="43"/>
      <c r="J37" s="43"/>
      <c r="K37" s="43"/>
    </row>
    <row r="38" spans="1:11" s="28" customFormat="1" ht="27" x14ac:dyDescent="0.25">
      <c r="A38" s="38">
        <v>5</v>
      </c>
      <c r="B38" s="39" t="s">
        <v>46</v>
      </c>
      <c r="C38" s="40">
        <v>171829.72999999998</v>
      </c>
      <c r="D38" s="41">
        <v>70658.103273300003</v>
      </c>
      <c r="E38" s="40">
        <v>0</v>
      </c>
      <c r="F38" s="41">
        <v>0</v>
      </c>
      <c r="G38" s="43"/>
      <c r="J38" s="43"/>
      <c r="K38" s="43"/>
    </row>
    <row r="39" spans="1:11" s="28" customFormat="1" ht="20.25" x14ac:dyDescent="0.25">
      <c r="A39" s="38">
        <v>6</v>
      </c>
      <c r="B39" s="39" t="s">
        <v>17</v>
      </c>
      <c r="C39" s="40">
        <v>927810.23</v>
      </c>
      <c r="D39" s="41">
        <v>381524.84467829997</v>
      </c>
      <c r="E39" s="40">
        <v>0</v>
      </c>
      <c r="F39" s="41">
        <v>0</v>
      </c>
      <c r="G39" s="43"/>
      <c r="J39" s="43"/>
      <c r="K39" s="43"/>
    </row>
    <row r="40" spans="1:11" s="28" customFormat="1" ht="20.25" x14ac:dyDescent="0.25">
      <c r="A40" s="38">
        <v>7</v>
      </c>
      <c r="B40" s="39" t="s">
        <v>47</v>
      </c>
      <c r="C40" s="40">
        <v>47459.26</v>
      </c>
      <c r="D40" s="41">
        <v>19515.7223046</v>
      </c>
      <c r="E40" s="40">
        <v>0</v>
      </c>
      <c r="F40" s="41">
        <v>0</v>
      </c>
      <c r="G40" s="43"/>
      <c r="J40" s="43"/>
      <c r="K40" s="43"/>
    </row>
    <row r="41" spans="1:11" s="28" customFormat="1" ht="24" customHeight="1" x14ac:dyDescent="0.25">
      <c r="A41" s="38">
        <v>8</v>
      </c>
      <c r="B41" s="39" t="s">
        <v>48</v>
      </c>
      <c r="C41" s="40">
        <v>509704.91</v>
      </c>
      <c r="D41" s="41">
        <v>209595.75604109999</v>
      </c>
      <c r="E41" s="40">
        <v>439194.14</v>
      </c>
      <c r="F41" s="41">
        <v>180601.02230940002</v>
      </c>
      <c r="G41" s="43"/>
      <c r="J41" s="43"/>
      <c r="K41" s="43"/>
    </row>
    <row r="42" spans="1:11" s="28" customFormat="1" ht="33.75" customHeight="1" x14ac:dyDescent="0.25">
      <c r="A42" s="38">
        <v>9</v>
      </c>
      <c r="B42" s="39" t="s">
        <v>49</v>
      </c>
      <c r="C42" s="40">
        <v>133854.47</v>
      </c>
      <c r="D42" s="41">
        <v>55042.296608699995</v>
      </c>
      <c r="E42" s="40">
        <v>0</v>
      </c>
      <c r="F42" s="41">
        <v>0</v>
      </c>
      <c r="G42" s="43"/>
      <c r="J42" s="43"/>
      <c r="K42" s="43"/>
    </row>
    <row r="43" spans="1:11" s="28" customFormat="1" ht="20.25" x14ac:dyDescent="0.25">
      <c r="A43" s="38">
        <v>10</v>
      </c>
      <c r="B43" s="39" t="s">
        <v>50</v>
      </c>
      <c r="C43" s="40">
        <v>25382.44</v>
      </c>
      <c r="D43" s="41">
        <v>10437.513152399999</v>
      </c>
      <c r="E43" s="40">
        <v>22815.279999999999</v>
      </c>
      <c r="F43" s="41">
        <v>9381.8712887999991</v>
      </c>
      <c r="G43" s="43"/>
      <c r="J43" s="43"/>
      <c r="K43" s="43"/>
    </row>
    <row r="44" spans="1:11" s="28" customFormat="1" ht="20.25" x14ac:dyDescent="0.25">
      <c r="A44" s="38">
        <v>11</v>
      </c>
      <c r="B44" s="39" t="s">
        <v>51</v>
      </c>
      <c r="C44" s="40">
        <v>165916.39000000001</v>
      </c>
      <c r="D44" s="41">
        <v>68226.478731900002</v>
      </c>
      <c r="E44" s="40">
        <v>210462.41</v>
      </c>
      <c r="F44" s="41">
        <v>86544.247616099994</v>
      </c>
      <c r="G44" s="43"/>
      <c r="J44" s="43"/>
      <c r="K44" s="43"/>
    </row>
    <row r="45" spans="1:11" s="28" customFormat="1" ht="20.25" x14ac:dyDescent="0.25">
      <c r="A45" s="38">
        <v>12</v>
      </c>
      <c r="B45" s="39" t="s">
        <v>52</v>
      </c>
      <c r="C45" s="40">
        <v>117556.20000000001</v>
      </c>
      <c r="D45" s="41">
        <v>48340.285002000004</v>
      </c>
      <c r="E45" s="40">
        <v>106818.29</v>
      </c>
      <c r="F45" s="41">
        <v>43924.749030899999</v>
      </c>
      <c r="G45" s="43"/>
      <c r="J45" s="43"/>
      <c r="K45" s="43"/>
    </row>
    <row r="46" spans="1:11" s="28" customFormat="1" ht="33.75" customHeight="1" x14ac:dyDescent="0.25">
      <c r="A46" s="38">
        <v>13</v>
      </c>
      <c r="B46" s="39" t="s">
        <v>53</v>
      </c>
      <c r="C46" s="40">
        <v>3354.11</v>
      </c>
      <c r="D46" s="41">
        <v>1379.2435730999998</v>
      </c>
      <c r="E46" s="40"/>
      <c r="F46" s="41"/>
      <c r="G46" s="43"/>
      <c r="J46" s="43"/>
      <c r="K46" s="43"/>
    </row>
    <row r="47" spans="1:11" s="28" customFormat="1" ht="20.25" x14ac:dyDescent="0.25">
      <c r="A47" s="38">
        <v>14</v>
      </c>
      <c r="B47" s="39" t="s">
        <v>54</v>
      </c>
      <c r="C47" s="40">
        <v>447990.63</v>
      </c>
      <c r="D47" s="41">
        <v>184218.22696229999</v>
      </c>
      <c r="E47" s="40">
        <v>1438520.5499999998</v>
      </c>
      <c r="F47" s="41">
        <v>591534.03536550002</v>
      </c>
      <c r="G47" s="43"/>
      <c r="J47" s="43"/>
      <c r="K47" s="43"/>
    </row>
    <row r="48" spans="1:11" s="28" customFormat="1" ht="20.25" x14ac:dyDescent="0.25">
      <c r="A48" s="38">
        <v>15</v>
      </c>
      <c r="B48" s="39" t="s">
        <v>55</v>
      </c>
      <c r="C48" s="40">
        <v>1053643.3699999999</v>
      </c>
      <c r="D48" s="41">
        <v>433268.69017769996</v>
      </c>
      <c r="E48" s="40">
        <v>2215161.0699999998</v>
      </c>
      <c r="F48" s="41">
        <v>910896.3835946999</v>
      </c>
      <c r="G48" s="43"/>
      <c r="J48" s="43"/>
      <c r="K48" s="43"/>
    </row>
    <row r="49" spans="1:11" s="28" customFormat="1" ht="20.25" x14ac:dyDescent="0.25">
      <c r="A49" s="38">
        <v>16</v>
      </c>
      <c r="B49" s="39" t="s">
        <v>21</v>
      </c>
      <c r="C49" s="40">
        <v>141171.74</v>
      </c>
      <c r="D49" s="41">
        <v>58051.231205400007</v>
      </c>
      <c r="E49" s="40">
        <v>0</v>
      </c>
      <c r="F49" s="41">
        <v>0</v>
      </c>
      <c r="G49" s="43"/>
      <c r="J49" s="43"/>
      <c r="K49" s="43"/>
    </row>
    <row r="50" spans="1:11" s="28" customFormat="1" ht="20.25" x14ac:dyDescent="0.25">
      <c r="A50" s="38">
        <v>17</v>
      </c>
      <c r="B50" s="39" t="s">
        <v>56</v>
      </c>
      <c r="C50" s="40">
        <v>1295809.53</v>
      </c>
      <c r="D50" s="41">
        <v>532849.83683129994</v>
      </c>
      <c r="E50" s="40">
        <v>1646435.1800000002</v>
      </c>
      <c r="F50" s="41">
        <v>677030.61036779988</v>
      </c>
      <c r="G50" s="43"/>
      <c r="J50" s="43"/>
      <c r="K50" s="43"/>
    </row>
    <row r="51" spans="1:11" s="28" customFormat="1" ht="20.25" x14ac:dyDescent="0.25">
      <c r="A51" s="38">
        <v>18</v>
      </c>
      <c r="B51" s="39" t="s">
        <v>57</v>
      </c>
      <c r="C51" s="40">
        <v>702218.17</v>
      </c>
      <c r="D51" s="41">
        <v>288759.13368570001</v>
      </c>
      <c r="E51" s="40">
        <v>2095462.9500000002</v>
      </c>
      <c r="F51" s="41">
        <v>861675.31966949999</v>
      </c>
      <c r="G51" s="43"/>
      <c r="J51" s="43"/>
      <c r="K51" s="43"/>
    </row>
    <row r="52" spans="1:11" s="28" customFormat="1" ht="20.25" x14ac:dyDescent="0.25">
      <c r="A52" s="38">
        <v>19</v>
      </c>
      <c r="B52" s="39" t="s">
        <v>58</v>
      </c>
      <c r="C52" s="40">
        <v>262392.77</v>
      </c>
      <c r="D52" s="41">
        <v>107898.53095169998</v>
      </c>
      <c r="E52" s="40">
        <v>367062.39</v>
      </c>
      <c r="F52" s="41">
        <v>150939.72539189999</v>
      </c>
      <c r="G52" s="43"/>
      <c r="J52" s="43"/>
      <c r="K52" s="43"/>
    </row>
    <row r="53" spans="1:11" s="28" customFormat="1" ht="20.25" x14ac:dyDescent="0.25">
      <c r="A53" s="38">
        <v>20</v>
      </c>
      <c r="B53" s="39" t="s">
        <v>59</v>
      </c>
      <c r="C53" s="40">
        <v>278031.35999999999</v>
      </c>
      <c r="D53" s="41">
        <v>114329.27554559999</v>
      </c>
      <c r="E53" s="40">
        <v>388937.87</v>
      </c>
      <c r="F53" s="41">
        <v>159935.14152269997</v>
      </c>
      <c r="G53" s="43"/>
      <c r="J53" s="43"/>
      <c r="K53" s="43"/>
    </row>
    <row r="54" spans="1:11" s="28" customFormat="1" ht="20.25" x14ac:dyDescent="0.25">
      <c r="A54" s="38">
        <v>21</v>
      </c>
      <c r="B54" s="39" t="s">
        <v>60</v>
      </c>
      <c r="C54" s="40">
        <v>206347.76</v>
      </c>
      <c r="D54" s="41">
        <v>84852.262389599986</v>
      </c>
      <c r="E54" s="40">
        <v>288660.71000000002</v>
      </c>
      <c r="F54" s="41">
        <v>118700.17055910001</v>
      </c>
      <c r="G54" s="43"/>
      <c r="J54" s="43"/>
      <c r="K54" s="43"/>
    </row>
    <row r="55" spans="1:11" s="28" customFormat="1" ht="20.25" x14ac:dyDescent="0.25">
      <c r="A55" s="38">
        <v>22</v>
      </c>
      <c r="B55" s="39" t="s">
        <v>61</v>
      </c>
      <c r="C55" s="40">
        <v>996012.8899999999</v>
      </c>
      <c r="D55" s="41">
        <v>409570.46049689996</v>
      </c>
      <c r="E55" s="40">
        <v>1426705.7999999998</v>
      </c>
      <c r="F55" s="41">
        <v>586675.69201799994</v>
      </c>
      <c r="G55" s="43"/>
      <c r="J55" s="43"/>
      <c r="K55" s="43"/>
    </row>
    <row r="56" spans="1:11" s="28" customFormat="1" ht="27" x14ac:dyDescent="0.25">
      <c r="A56" s="38">
        <v>23</v>
      </c>
      <c r="B56" s="39" t="s">
        <v>62</v>
      </c>
      <c r="C56" s="40">
        <v>50944.39</v>
      </c>
      <c r="D56" s="41">
        <v>20948.8426119</v>
      </c>
      <c r="E56" s="40">
        <v>72971.06</v>
      </c>
      <c r="F56" s="41">
        <v>30006.429582599998</v>
      </c>
      <c r="G56" s="43"/>
      <c r="J56" s="43"/>
      <c r="K56" s="43"/>
    </row>
    <row r="57" spans="1:11" s="28" customFormat="1" ht="36" customHeight="1" x14ac:dyDescent="0.25">
      <c r="A57" s="38">
        <v>24</v>
      </c>
      <c r="B57" s="39" t="s">
        <v>63</v>
      </c>
      <c r="C57" s="40">
        <v>194395.31</v>
      </c>
      <c r="D57" s="41">
        <v>79937.29542509999</v>
      </c>
      <c r="E57" s="40">
        <v>0</v>
      </c>
      <c r="F57" s="41">
        <v>0</v>
      </c>
      <c r="G57" s="43"/>
      <c r="J57" s="43"/>
      <c r="K57" s="43"/>
    </row>
    <row r="58" spans="1:11" s="28" customFormat="1" ht="20.25" x14ac:dyDescent="0.25">
      <c r="A58" s="38">
        <v>25</v>
      </c>
      <c r="B58" s="39" t="s">
        <v>64</v>
      </c>
      <c r="C58" s="40">
        <v>421800.72</v>
      </c>
      <c r="D58" s="41">
        <v>173448.67407120002</v>
      </c>
      <c r="E58" s="40">
        <v>363877.06</v>
      </c>
      <c r="F58" s="41">
        <v>149629.88584259999</v>
      </c>
      <c r="G58" s="43"/>
      <c r="J58" s="43"/>
      <c r="K58" s="43"/>
    </row>
    <row r="59" spans="1:11" s="28" customFormat="1" ht="20.25" x14ac:dyDescent="0.25">
      <c r="A59" s="38">
        <v>26</v>
      </c>
      <c r="B59" s="39" t="s">
        <v>65</v>
      </c>
      <c r="C59" s="40">
        <v>172703.65</v>
      </c>
      <c r="D59" s="41">
        <v>71017.467916499998</v>
      </c>
      <c r="E59" s="40">
        <v>0</v>
      </c>
      <c r="F59" s="41">
        <v>0</v>
      </c>
      <c r="G59" s="43"/>
      <c r="J59" s="43"/>
      <c r="K59" s="43"/>
    </row>
    <row r="60" spans="1:11" s="28" customFormat="1" ht="20.25" x14ac:dyDescent="0.25">
      <c r="A60" s="38">
        <v>27</v>
      </c>
      <c r="B60" s="39" t="s">
        <v>66</v>
      </c>
      <c r="C60" s="40">
        <v>191141</v>
      </c>
      <c r="D60" s="41">
        <v>78599.090609999985</v>
      </c>
      <c r="E60" s="40">
        <v>0</v>
      </c>
      <c r="F60" s="41">
        <v>0</v>
      </c>
      <c r="G60" s="43"/>
      <c r="J60" s="43"/>
      <c r="K60" s="43"/>
    </row>
    <row r="61" spans="1:11" s="28" customFormat="1" ht="27" x14ac:dyDescent="0.25">
      <c r="A61" s="38">
        <v>28</v>
      </c>
      <c r="B61" s="39" t="s">
        <v>67</v>
      </c>
      <c r="C61" s="40">
        <v>53141.36</v>
      </c>
      <c r="D61" s="41">
        <v>21852.258645599999</v>
      </c>
      <c r="E61" s="40">
        <v>0</v>
      </c>
      <c r="F61" s="41">
        <v>0</v>
      </c>
      <c r="G61" s="43"/>
      <c r="J61" s="43"/>
      <c r="K61" s="43"/>
    </row>
    <row r="62" spans="1:11" s="28" customFormat="1" ht="20.25" x14ac:dyDescent="0.25">
      <c r="A62" s="38">
        <v>29</v>
      </c>
      <c r="B62" s="39" t="s">
        <v>68</v>
      </c>
      <c r="C62" s="40">
        <v>155055.10999999999</v>
      </c>
      <c r="D62" s="41">
        <v>63760.211783099992</v>
      </c>
      <c r="E62" s="40"/>
      <c r="F62" s="41"/>
      <c r="G62" s="43"/>
      <c r="J62" s="43"/>
      <c r="K62" s="43"/>
    </row>
    <row r="63" spans="1:11" s="28" customFormat="1" ht="20.25" x14ac:dyDescent="0.25">
      <c r="A63" s="38">
        <v>30</v>
      </c>
      <c r="B63" s="39" t="s">
        <v>69</v>
      </c>
      <c r="C63" s="40">
        <v>151295.03</v>
      </c>
      <c r="D63" s="41">
        <v>62214.029286299992</v>
      </c>
      <c r="E63" s="40"/>
      <c r="F63" s="41"/>
      <c r="G63" s="43"/>
      <c r="J63" s="43"/>
      <c r="K63" s="43"/>
    </row>
    <row r="64" spans="1:11" s="28" customFormat="1" ht="20.25" x14ac:dyDescent="0.25">
      <c r="A64" s="38">
        <v>31</v>
      </c>
      <c r="B64" s="39" t="s">
        <v>70</v>
      </c>
      <c r="C64" s="40">
        <v>413810.98</v>
      </c>
      <c r="D64" s="41">
        <v>170163.2130858</v>
      </c>
      <c r="E64" s="40"/>
      <c r="F64" s="42"/>
      <c r="G64" s="43"/>
      <c r="J64" s="43"/>
      <c r="K64" s="43"/>
    </row>
    <row r="65" spans="1:11" s="28" customFormat="1" ht="20.25" x14ac:dyDescent="0.25">
      <c r="A65" s="38">
        <v>32</v>
      </c>
      <c r="B65" s="39" t="s">
        <v>71</v>
      </c>
      <c r="C65" s="40">
        <v>978000.33000000007</v>
      </c>
      <c r="D65" s="41">
        <v>402163.51569929998</v>
      </c>
      <c r="E65" s="40">
        <v>850205.5</v>
      </c>
      <c r="F65" s="41">
        <v>349613.00365500001</v>
      </c>
      <c r="G65" s="43"/>
      <c r="J65" s="43"/>
      <c r="K65" s="43"/>
    </row>
    <row r="66" spans="1:11" s="28" customFormat="1" ht="33.75" customHeight="1" x14ac:dyDescent="0.25">
      <c r="A66" s="38">
        <v>33</v>
      </c>
      <c r="B66" s="39" t="s">
        <v>72</v>
      </c>
      <c r="C66" s="40">
        <v>210171.41999999998</v>
      </c>
      <c r="D66" s="41">
        <v>86424.5896182</v>
      </c>
      <c r="E66" s="40">
        <v>184666.34999999998</v>
      </c>
      <c r="F66" s="41">
        <v>75936.64978349999</v>
      </c>
      <c r="G66" s="43"/>
      <c r="J66" s="43"/>
      <c r="K66" s="43"/>
    </row>
    <row r="67" spans="1:11" s="28" customFormat="1" ht="20.25" x14ac:dyDescent="0.25">
      <c r="A67" s="38">
        <v>34</v>
      </c>
      <c r="B67" s="39" t="s">
        <v>73</v>
      </c>
      <c r="C67" s="40">
        <v>468004.98</v>
      </c>
      <c r="D67" s="41">
        <v>192448.32782579999</v>
      </c>
      <c r="E67" s="40">
        <v>385689.25</v>
      </c>
      <c r="F67" s="41">
        <v>158599.27649249998</v>
      </c>
      <c r="G67" s="43"/>
      <c r="J67" s="43"/>
      <c r="K67" s="43"/>
    </row>
    <row r="68" spans="1:11" s="28" customFormat="1" ht="20.25" x14ac:dyDescent="0.25">
      <c r="A68" s="38">
        <v>35</v>
      </c>
      <c r="B68" s="39" t="s">
        <v>74</v>
      </c>
      <c r="C68" s="40">
        <v>484118.08</v>
      </c>
      <c r="D68" s="41">
        <v>199074.19567679998</v>
      </c>
      <c r="E68" s="40">
        <v>0</v>
      </c>
      <c r="F68" s="41">
        <v>0</v>
      </c>
      <c r="G68" s="43"/>
      <c r="J68" s="43"/>
      <c r="K68" s="43"/>
    </row>
    <row r="69" spans="1:11" s="28" customFormat="1" ht="20.25" x14ac:dyDescent="0.25">
      <c r="A69" s="38">
        <v>36</v>
      </c>
      <c r="B69" s="39" t="s">
        <v>75</v>
      </c>
      <c r="C69" s="40">
        <v>155387.85999999999</v>
      </c>
      <c r="D69" s="41">
        <v>63897.041910600004</v>
      </c>
      <c r="E69" s="40">
        <v>130913.66</v>
      </c>
      <c r="F69" s="41">
        <v>53833.006128599998</v>
      </c>
      <c r="G69" s="43"/>
      <c r="J69" s="43"/>
      <c r="K69" s="43"/>
    </row>
    <row r="70" spans="1:11" s="28" customFormat="1" ht="20.25" x14ac:dyDescent="0.25">
      <c r="A70" s="38">
        <v>37</v>
      </c>
      <c r="B70" s="39" t="s">
        <v>76</v>
      </c>
      <c r="C70" s="40">
        <v>120212.32</v>
      </c>
      <c r="D70" s="41">
        <v>49432.508107200003</v>
      </c>
      <c r="E70" s="40">
        <v>101278.34</v>
      </c>
      <c r="F70" s="41">
        <v>41646.6661914</v>
      </c>
      <c r="G70" s="43"/>
      <c r="J70" s="43"/>
      <c r="K70" s="43"/>
    </row>
    <row r="71" spans="1:11" s="28" customFormat="1" ht="27" x14ac:dyDescent="0.25">
      <c r="A71" s="38">
        <v>38</v>
      </c>
      <c r="B71" s="39" t="s">
        <v>77</v>
      </c>
      <c r="C71" s="40">
        <v>224915.22</v>
      </c>
      <c r="D71" s="41">
        <v>92487.387616199994</v>
      </c>
      <c r="E71" s="40">
        <v>189490.16999999998</v>
      </c>
      <c r="F71" s="41">
        <v>77920.252805700002</v>
      </c>
      <c r="G71" s="43"/>
      <c r="J71" s="43"/>
      <c r="K71" s="43"/>
    </row>
    <row r="72" spans="1:11" s="28" customFormat="1" ht="20.25" x14ac:dyDescent="0.25">
      <c r="A72" s="38">
        <v>39</v>
      </c>
      <c r="B72" s="39" t="s">
        <v>78</v>
      </c>
      <c r="C72" s="40">
        <v>440249.63</v>
      </c>
      <c r="D72" s="41">
        <v>181035.05035229999</v>
      </c>
      <c r="E72" s="40">
        <v>362815.58999999997</v>
      </c>
      <c r="F72" s="41">
        <v>149193.39876389998</v>
      </c>
      <c r="G72" s="43"/>
      <c r="J72" s="43"/>
      <c r="K72" s="43"/>
    </row>
    <row r="73" spans="1:11" s="28" customFormat="1" ht="20.25" x14ac:dyDescent="0.25">
      <c r="A73" s="38">
        <v>40</v>
      </c>
      <c r="B73" s="39" t="s">
        <v>79</v>
      </c>
      <c r="C73" s="40">
        <v>343936.08</v>
      </c>
      <c r="D73" s="41">
        <v>141429.9554568</v>
      </c>
      <c r="E73" s="40">
        <v>140661.51</v>
      </c>
      <c r="F73" s="42">
        <v>57841.419527100006</v>
      </c>
      <c r="G73" s="43"/>
      <c r="J73" s="43"/>
      <c r="K73" s="43"/>
    </row>
    <row r="74" spans="1:11" s="28" customFormat="1" ht="20.25" x14ac:dyDescent="0.25">
      <c r="A74" s="38">
        <v>41</v>
      </c>
      <c r="B74" s="39" t="s">
        <v>80</v>
      </c>
      <c r="C74" s="40">
        <v>113149.72</v>
      </c>
      <c r="D74" s="41">
        <v>46528.296361200002</v>
      </c>
      <c r="E74" s="40"/>
      <c r="F74" s="42"/>
      <c r="G74" s="43"/>
      <c r="J74" s="43"/>
      <c r="K74" s="43"/>
    </row>
    <row r="75" spans="1:11" s="28" customFormat="1" ht="20.25" x14ac:dyDescent="0.25">
      <c r="A75" s="38">
        <v>42</v>
      </c>
      <c r="B75" s="39" t="s">
        <v>81</v>
      </c>
      <c r="C75" s="40">
        <v>125579.94</v>
      </c>
      <c r="D75" s="41">
        <v>51639.727127399994</v>
      </c>
      <c r="E75" s="40"/>
      <c r="F75" s="42"/>
      <c r="G75" s="43"/>
      <c r="J75" s="43"/>
      <c r="K75" s="43"/>
    </row>
    <row r="76" spans="1:11" s="28" customFormat="1" ht="20.25" x14ac:dyDescent="0.25">
      <c r="A76" s="38">
        <v>43</v>
      </c>
      <c r="B76" s="39" t="s">
        <v>82</v>
      </c>
      <c r="C76" s="40">
        <v>147708.01999999999</v>
      </c>
      <c r="D76" s="41">
        <v>60739.014904199998</v>
      </c>
      <c r="E76" s="40"/>
      <c r="F76" s="42"/>
      <c r="G76" s="43"/>
      <c r="J76" s="43"/>
      <c r="K76" s="43"/>
    </row>
    <row r="77" spans="1:11" s="28" customFormat="1" ht="27" x14ac:dyDescent="0.25">
      <c r="A77" s="38">
        <v>44</v>
      </c>
      <c r="B77" s="39" t="s">
        <v>83</v>
      </c>
      <c r="C77" s="40">
        <v>90977.299999999988</v>
      </c>
      <c r="D77" s="41">
        <v>37410.775532999993</v>
      </c>
      <c r="E77" s="40"/>
      <c r="F77" s="42"/>
      <c r="G77" s="43"/>
      <c r="J77" s="43"/>
      <c r="K77" s="43"/>
    </row>
    <row r="78" spans="1:11" s="28" customFormat="1" ht="20.25" x14ac:dyDescent="0.25">
      <c r="A78" s="38">
        <v>45</v>
      </c>
      <c r="B78" s="39" t="s">
        <v>84</v>
      </c>
      <c r="C78" s="40">
        <v>108483.4</v>
      </c>
      <c r="D78" s="41">
        <v>44609.458914000003</v>
      </c>
      <c r="E78" s="40"/>
      <c r="F78" s="42"/>
      <c r="G78" s="43"/>
      <c r="J78" s="43"/>
      <c r="K78" s="43"/>
    </row>
    <row r="79" spans="1:11" s="28" customFormat="1" ht="20.25" x14ac:dyDescent="0.25">
      <c r="A79" s="38">
        <v>46</v>
      </c>
      <c r="B79" s="39" t="s">
        <v>35</v>
      </c>
      <c r="C79" s="40">
        <v>1107000</v>
      </c>
      <c r="D79" s="41">
        <v>455209.47</v>
      </c>
      <c r="E79" s="40"/>
      <c r="F79" s="42"/>
      <c r="G79" s="43"/>
      <c r="J79" s="43"/>
      <c r="K79" s="43"/>
    </row>
    <row r="80" spans="1:11" s="28" customFormat="1" ht="20.25" x14ac:dyDescent="0.25">
      <c r="A80" s="38">
        <v>47</v>
      </c>
      <c r="B80" s="39" t="s">
        <v>85</v>
      </c>
      <c r="C80" s="40">
        <v>607192.69999999995</v>
      </c>
      <c r="D80" s="41">
        <v>249683.71016700001</v>
      </c>
      <c r="E80" s="40">
        <v>537123.59</v>
      </c>
      <c r="F80" s="41">
        <v>220870.59144389996</v>
      </c>
      <c r="G80" s="43"/>
      <c r="J80" s="43"/>
      <c r="K80" s="43"/>
    </row>
    <row r="81" spans="1:11" s="28" customFormat="1" ht="20.25" x14ac:dyDescent="0.25">
      <c r="A81" s="38">
        <v>48</v>
      </c>
      <c r="B81" s="39" t="s">
        <v>86</v>
      </c>
      <c r="C81" s="40">
        <v>262981.57</v>
      </c>
      <c r="D81" s="41">
        <v>108140.6513997</v>
      </c>
      <c r="E81" s="40">
        <v>237790.48</v>
      </c>
      <c r="F81" s="41">
        <v>97781.823280800003</v>
      </c>
      <c r="G81" s="43"/>
      <c r="J81" s="43"/>
      <c r="K81" s="43"/>
    </row>
    <row r="82" spans="1:11" s="28" customFormat="1" ht="20.25" x14ac:dyDescent="0.25">
      <c r="A82" s="38">
        <v>49</v>
      </c>
      <c r="B82" s="39" t="s">
        <v>87</v>
      </c>
      <c r="C82" s="40">
        <v>894289.52</v>
      </c>
      <c r="D82" s="41">
        <v>367740.7935192</v>
      </c>
      <c r="E82" s="40">
        <v>1039051.1599999999</v>
      </c>
      <c r="F82" s="41">
        <v>427268.22750359995</v>
      </c>
      <c r="G82" s="43"/>
      <c r="J82" s="43"/>
      <c r="K82" s="43"/>
    </row>
    <row r="83" spans="1:11" s="28" customFormat="1" ht="20.25" x14ac:dyDescent="0.25">
      <c r="A83" s="38">
        <v>50</v>
      </c>
      <c r="B83" s="39" t="s">
        <v>88</v>
      </c>
      <c r="C83" s="40">
        <v>439299.97</v>
      </c>
      <c r="D83" s="41">
        <v>180644.54066369997</v>
      </c>
      <c r="E83" s="40">
        <v>517788.05</v>
      </c>
      <c r="F83" s="41">
        <v>212919.62404049997</v>
      </c>
      <c r="G83" s="43"/>
      <c r="J83" s="43"/>
      <c r="K83" s="43"/>
    </row>
    <row r="84" spans="1:11" s="28" customFormat="1" ht="20.25" x14ac:dyDescent="0.25">
      <c r="A84" s="38">
        <v>51</v>
      </c>
      <c r="B84" s="39" t="s">
        <v>89</v>
      </c>
      <c r="C84" s="40">
        <v>572424.61</v>
      </c>
      <c r="D84" s="41">
        <v>235386.72387809999</v>
      </c>
      <c r="E84" s="40">
        <v>684592.23</v>
      </c>
      <c r="F84" s="41">
        <v>281511.17089830001</v>
      </c>
      <c r="G84" s="43"/>
      <c r="J84" s="43"/>
      <c r="K84" s="43"/>
    </row>
    <row r="85" spans="1:11" s="28" customFormat="1" ht="33.75" customHeight="1" x14ac:dyDescent="0.25">
      <c r="A85" s="38">
        <v>52</v>
      </c>
      <c r="B85" s="39" t="s">
        <v>90</v>
      </c>
      <c r="C85" s="40">
        <v>438203.55</v>
      </c>
      <c r="D85" s="41">
        <v>180193.68179549999</v>
      </c>
      <c r="E85" s="40">
        <v>523224.38</v>
      </c>
      <c r="F85" s="41">
        <v>215155.09729979999</v>
      </c>
      <c r="G85" s="43"/>
      <c r="J85" s="43"/>
      <c r="K85" s="43"/>
    </row>
    <row r="86" spans="1:11" s="28" customFormat="1" ht="27" x14ac:dyDescent="0.25">
      <c r="A86" s="38">
        <v>53</v>
      </c>
      <c r="B86" s="39" t="s">
        <v>91</v>
      </c>
      <c r="C86" s="40">
        <v>308759.26</v>
      </c>
      <c r="D86" s="41">
        <v>126964.89530459998</v>
      </c>
      <c r="E86" s="40">
        <v>385740.55000000005</v>
      </c>
      <c r="F86" s="41">
        <v>158620.37156550001</v>
      </c>
      <c r="G86" s="43"/>
      <c r="J86" s="43"/>
      <c r="K86" s="43"/>
    </row>
    <row r="87" spans="1:11" s="28" customFormat="1" ht="20.25" x14ac:dyDescent="0.25">
      <c r="A87" s="38">
        <v>54</v>
      </c>
      <c r="B87" s="39" t="s">
        <v>92</v>
      </c>
      <c r="C87" s="40">
        <v>303298.36</v>
      </c>
      <c r="D87" s="41">
        <v>124719.31861559999</v>
      </c>
      <c r="E87" s="40">
        <v>373158.04000000004</v>
      </c>
      <c r="F87" s="41">
        <v>153446.31762839999</v>
      </c>
      <c r="G87" s="43"/>
      <c r="J87" s="43"/>
      <c r="K87" s="43"/>
    </row>
    <row r="88" spans="1:11" s="28" customFormat="1" ht="20.25" x14ac:dyDescent="0.25">
      <c r="A88" s="38">
        <v>55</v>
      </c>
      <c r="B88" s="39" t="s">
        <v>93</v>
      </c>
      <c r="C88" s="40">
        <v>32241.360000000001</v>
      </c>
      <c r="D88" s="41">
        <v>13257.969645599998</v>
      </c>
      <c r="E88" s="40">
        <v>39667.380000000005</v>
      </c>
      <c r="F88" s="41">
        <v>16311.623329800001</v>
      </c>
      <c r="G88" s="43"/>
      <c r="J88" s="43"/>
      <c r="K88" s="43"/>
    </row>
    <row r="89" spans="1:11" s="28" customFormat="1" ht="20.25" x14ac:dyDescent="0.25">
      <c r="A89" s="38">
        <v>56</v>
      </c>
      <c r="B89" s="39" t="s">
        <v>94</v>
      </c>
      <c r="C89" s="40">
        <v>1215310.94</v>
      </c>
      <c r="D89" s="41">
        <v>499748.01163740002</v>
      </c>
      <c r="E89" s="40">
        <v>1071563.52</v>
      </c>
      <c r="F89" s="41">
        <v>440637.63505919999</v>
      </c>
      <c r="G89" s="43"/>
      <c r="J89" s="43"/>
      <c r="K89" s="43"/>
    </row>
    <row r="90" spans="1:11" s="28" customFormat="1" ht="20.25" x14ac:dyDescent="0.25">
      <c r="A90" s="38">
        <v>57</v>
      </c>
      <c r="B90" s="39" t="s">
        <v>95</v>
      </c>
      <c r="C90" s="40">
        <v>632209.24</v>
      </c>
      <c r="D90" s="41">
        <v>259970.76158039999</v>
      </c>
      <c r="E90" s="40">
        <v>777826.75</v>
      </c>
      <c r="F90" s="41">
        <v>319850.13786750002</v>
      </c>
      <c r="G90" s="43"/>
      <c r="J90" s="43"/>
      <c r="K90" s="43"/>
    </row>
    <row r="91" spans="1:11" s="28" customFormat="1" ht="20.25" x14ac:dyDescent="0.25">
      <c r="A91" s="38">
        <v>58</v>
      </c>
      <c r="B91" s="39" t="s">
        <v>96</v>
      </c>
      <c r="C91" s="40">
        <v>437748.52</v>
      </c>
      <c r="D91" s="41">
        <v>180006.5689092</v>
      </c>
      <c r="E91" s="40">
        <v>362282.31</v>
      </c>
      <c r="F91" s="41">
        <v>148974.1086951</v>
      </c>
      <c r="G91" s="43"/>
      <c r="J91" s="43"/>
      <c r="K91" s="43"/>
    </row>
    <row r="92" spans="1:11" s="28" customFormat="1" ht="31.5" customHeight="1" x14ac:dyDescent="0.25">
      <c r="A92" s="38">
        <v>59</v>
      </c>
      <c r="B92" s="39" t="s">
        <v>97</v>
      </c>
      <c r="C92" s="40">
        <v>458731.77</v>
      </c>
      <c r="D92" s="41">
        <v>188635.09114169999</v>
      </c>
      <c r="E92" s="40">
        <v>188583.36</v>
      </c>
      <c r="F92" s="41">
        <v>77547.363465599978</v>
      </c>
      <c r="G92" s="43"/>
      <c r="J92" s="43"/>
      <c r="K92" s="43"/>
    </row>
    <row r="93" spans="1:11" s="28" customFormat="1" ht="49.5" customHeight="1" x14ac:dyDescent="0.25">
      <c r="A93" s="38">
        <v>60</v>
      </c>
      <c r="B93" s="39" t="s">
        <v>98</v>
      </c>
      <c r="C93" s="40">
        <v>13647.41</v>
      </c>
      <c r="D93" s="41">
        <v>5611.9514660999994</v>
      </c>
      <c r="E93" s="40">
        <v>0</v>
      </c>
      <c r="F93" s="41">
        <v>0</v>
      </c>
      <c r="G93" s="43"/>
      <c r="J93" s="43"/>
      <c r="K93" s="43"/>
    </row>
    <row r="94" spans="1:11" s="28" customFormat="1" ht="20.25" x14ac:dyDescent="0.25">
      <c r="A94" s="38">
        <v>61</v>
      </c>
      <c r="B94" s="39" t="s">
        <v>99</v>
      </c>
      <c r="C94" s="40">
        <v>122342.29000000001</v>
      </c>
      <c r="D94" s="41">
        <v>50308.373070899994</v>
      </c>
      <c r="E94" s="40">
        <v>0</v>
      </c>
      <c r="F94" s="41">
        <v>0</v>
      </c>
      <c r="G94" s="43"/>
      <c r="J94" s="43"/>
      <c r="K94" s="43"/>
    </row>
    <row r="95" spans="1:11" s="28" customFormat="1" ht="27" x14ac:dyDescent="0.25">
      <c r="A95" s="38">
        <v>62</v>
      </c>
      <c r="B95" s="39" t="s">
        <v>100</v>
      </c>
      <c r="C95" s="40">
        <v>89317.41</v>
      </c>
      <c r="D95" s="41">
        <v>36728.212166099998</v>
      </c>
      <c r="E95" s="40">
        <v>116321.33</v>
      </c>
      <c r="F95" s="41">
        <v>47832.494109299994</v>
      </c>
      <c r="G95" s="43"/>
      <c r="J95" s="43"/>
      <c r="K95" s="43"/>
    </row>
    <row r="96" spans="1:11" s="28" customFormat="1" ht="27" x14ac:dyDescent="0.25">
      <c r="A96" s="38">
        <v>63</v>
      </c>
      <c r="B96" s="39" t="s">
        <v>101</v>
      </c>
      <c r="C96" s="40">
        <v>191373.53</v>
      </c>
      <c r="D96" s="41">
        <v>78694.709271300002</v>
      </c>
      <c r="E96" s="40">
        <v>249234.76</v>
      </c>
      <c r="F96" s="41">
        <v>102487.8256596</v>
      </c>
      <c r="G96" s="43"/>
      <c r="J96" s="43"/>
      <c r="K96" s="43"/>
    </row>
    <row r="97" spans="1:11" s="28" customFormat="1" ht="20.25" x14ac:dyDescent="0.25">
      <c r="A97" s="38">
        <v>64</v>
      </c>
      <c r="B97" s="39" t="s">
        <v>102</v>
      </c>
      <c r="C97" s="40">
        <v>5075.47</v>
      </c>
      <c r="D97" s="41">
        <v>2087.0840186999999</v>
      </c>
      <c r="E97" s="40"/>
      <c r="F97" s="41"/>
      <c r="G97" s="43"/>
      <c r="J97" s="43"/>
      <c r="K97" s="43"/>
    </row>
    <row r="98" spans="1:11" s="28" customFormat="1" ht="20.25" x14ac:dyDescent="0.25">
      <c r="A98" s="38">
        <v>65</v>
      </c>
      <c r="B98" s="39" t="s">
        <v>18</v>
      </c>
      <c r="C98" s="40">
        <v>6240.89</v>
      </c>
      <c r="D98" s="41">
        <v>2566.3163769000003</v>
      </c>
      <c r="E98" s="40"/>
      <c r="F98" s="41"/>
      <c r="G98" s="43"/>
      <c r="J98" s="43"/>
      <c r="K98" s="43"/>
    </row>
    <row r="99" spans="1:11" s="28" customFormat="1" ht="20.25" x14ac:dyDescent="0.25">
      <c r="A99" s="33" t="s">
        <v>103</v>
      </c>
      <c r="B99" s="34" t="s">
        <v>104</v>
      </c>
      <c r="C99" s="44">
        <f>SUM(C100:C103)</f>
        <v>1508367.66</v>
      </c>
      <c r="D99" s="36">
        <f>SUM(D100:D103)</f>
        <v>620255.86546859995</v>
      </c>
      <c r="E99" s="44">
        <f>SUM(E100:E103)</f>
        <v>1933180</v>
      </c>
      <c r="F99" s="36">
        <f>SUM(F100:F103)</f>
        <v>794942.94779999997</v>
      </c>
      <c r="G99" s="43"/>
      <c r="J99" s="43"/>
      <c r="K99" s="43"/>
    </row>
    <row r="100" spans="1:11" s="28" customFormat="1" ht="20.25" x14ac:dyDescent="0.25">
      <c r="A100" s="38">
        <v>1</v>
      </c>
      <c r="B100" s="39" t="s">
        <v>105</v>
      </c>
      <c r="C100" s="40">
        <v>539055.14999999991</v>
      </c>
      <c r="D100" s="41">
        <v>221664.86823149998</v>
      </c>
      <c r="E100" s="40">
        <v>933200</v>
      </c>
      <c r="F100" s="41">
        <v>383741.17200000002</v>
      </c>
      <c r="G100" s="43"/>
      <c r="J100" s="43"/>
      <c r="K100" s="43"/>
    </row>
    <row r="101" spans="1:11" s="28" customFormat="1" ht="20.25" x14ac:dyDescent="0.25">
      <c r="A101" s="38">
        <v>2</v>
      </c>
      <c r="B101" s="39" t="s">
        <v>106</v>
      </c>
      <c r="C101" s="40">
        <v>313593.44999999995</v>
      </c>
      <c r="D101" s="41">
        <v>128952.7625745</v>
      </c>
      <c r="E101" s="40">
        <v>666660</v>
      </c>
      <c r="F101" s="41">
        <v>274137.25859999994</v>
      </c>
      <c r="G101" s="43"/>
      <c r="J101" s="43"/>
      <c r="K101" s="43"/>
    </row>
    <row r="102" spans="1:11" s="28" customFormat="1" ht="20.25" x14ac:dyDescent="0.25">
      <c r="A102" s="38">
        <v>3</v>
      </c>
      <c r="B102" s="39" t="s">
        <v>107</v>
      </c>
      <c r="C102" s="40">
        <v>89402.39</v>
      </c>
      <c r="D102" s="41">
        <v>36763.156791899994</v>
      </c>
      <c r="E102" s="40">
        <v>333320</v>
      </c>
      <c r="F102" s="41">
        <v>137064.5172</v>
      </c>
      <c r="G102" s="43"/>
      <c r="J102" s="43"/>
      <c r="K102" s="43"/>
    </row>
    <row r="103" spans="1:11" s="28" customFormat="1" ht="20.25" x14ac:dyDescent="0.25">
      <c r="A103" s="38">
        <v>4</v>
      </c>
      <c r="B103" s="39" t="s">
        <v>108</v>
      </c>
      <c r="C103" s="40">
        <v>566316.67000000004</v>
      </c>
      <c r="D103" s="41">
        <v>232875.07787069998</v>
      </c>
      <c r="E103" s="40"/>
      <c r="F103" s="41"/>
      <c r="G103" s="43"/>
      <c r="J103" s="43"/>
      <c r="K103" s="43"/>
    </row>
    <row r="104" spans="1:11" s="28" customFormat="1" ht="20.25" x14ac:dyDescent="0.25">
      <c r="A104" s="33" t="s">
        <v>109</v>
      </c>
      <c r="B104" s="34" t="s">
        <v>110</v>
      </c>
      <c r="C104" s="35">
        <f>SUM(C105:C117)</f>
        <v>3382925.57</v>
      </c>
      <c r="D104" s="36">
        <f>SUM(D105:D117)</f>
        <v>1477802.8031414</v>
      </c>
      <c r="E104" s="35">
        <f>SUM(E105:E117)</f>
        <v>2077993.03</v>
      </c>
      <c r="F104" s="36">
        <f>SUM(F105:F117)</f>
        <v>854491.5138663</v>
      </c>
      <c r="G104" s="43"/>
      <c r="J104" s="43"/>
      <c r="K104" s="43"/>
    </row>
    <row r="105" spans="1:11" s="28" customFormat="1" ht="20.25" x14ac:dyDescent="0.25">
      <c r="A105" s="38">
        <v>1</v>
      </c>
      <c r="B105" s="39" t="s">
        <v>411</v>
      </c>
      <c r="C105" s="40">
        <v>117818.17000000001</v>
      </c>
      <c r="D105" s="41">
        <v>56308.910752800002</v>
      </c>
      <c r="E105" s="40"/>
      <c r="F105" s="42"/>
      <c r="G105" s="43"/>
      <c r="J105" s="43"/>
      <c r="K105" s="43"/>
    </row>
    <row r="106" spans="1:11" s="28" customFormat="1" ht="28.5" customHeight="1" x14ac:dyDescent="0.25">
      <c r="A106" s="38">
        <v>2</v>
      </c>
      <c r="B106" s="39" t="s">
        <v>111</v>
      </c>
      <c r="C106" s="40">
        <v>328572</v>
      </c>
      <c r="D106" s="41">
        <v>135112.09211999999</v>
      </c>
      <c r="E106" s="40"/>
      <c r="F106" s="42"/>
      <c r="G106" s="43"/>
      <c r="J106" s="43"/>
      <c r="K106" s="43"/>
    </row>
    <row r="107" spans="1:11" s="28" customFormat="1" ht="27" x14ac:dyDescent="0.25">
      <c r="A107" s="38">
        <v>3</v>
      </c>
      <c r="B107" s="39" t="s">
        <v>112</v>
      </c>
      <c r="C107" s="40">
        <v>221201.01</v>
      </c>
      <c r="D107" s="41">
        <v>105649.7561234</v>
      </c>
      <c r="E107" s="40"/>
      <c r="F107" s="42"/>
      <c r="G107" s="43"/>
      <c r="J107" s="43"/>
      <c r="K107" s="43"/>
    </row>
    <row r="108" spans="1:11" s="28" customFormat="1" ht="20.25" x14ac:dyDescent="0.25">
      <c r="A108" s="38">
        <v>4</v>
      </c>
      <c r="B108" s="39" t="s">
        <v>113</v>
      </c>
      <c r="C108" s="40">
        <v>277585.33999999997</v>
      </c>
      <c r="D108" s="41">
        <v>114145.8676614</v>
      </c>
      <c r="E108" s="40"/>
      <c r="F108" s="42"/>
      <c r="G108" s="43"/>
      <c r="J108" s="43"/>
      <c r="K108" s="43"/>
    </row>
    <row r="109" spans="1:11" s="28" customFormat="1" ht="27" x14ac:dyDescent="0.25">
      <c r="A109" s="38">
        <v>5</v>
      </c>
      <c r="B109" s="39" t="s">
        <v>114</v>
      </c>
      <c r="C109" s="40">
        <v>150311.51</v>
      </c>
      <c r="D109" s="41">
        <v>61809.596027099993</v>
      </c>
      <c r="E109" s="40"/>
      <c r="F109" s="42"/>
      <c r="G109" s="43"/>
      <c r="J109" s="43"/>
      <c r="K109" s="43"/>
    </row>
    <row r="110" spans="1:11" s="28" customFormat="1" ht="27" x14ac:dyDescent="0.25">
      <c r="A110" s="38">
        <v>6</v>
      </c>
      <c r="B110" s="39" t="s">
        <v>115</v>
      </c>
      <c r="C110" s="40">
        <v>91519.49</v>
      </c>
      <c r="D110" s="41">
        <v>37633.729482900002</v>
      </c>
      <c r="E110" s="40"/>
      <c r="F110" s="42"/>
      <c r="G110" s="43"/>
      <c r="J110" s="43"/>
      <c r="K110" s="43"/>
    </row>
    <row r="111" spans="1:11" s="28" customFormat="1" ht="20.25" x14ac:dyDescent="0.25">
      <c r="A111" s="38">
        <v>7</v>
      </c>
      <c r="B111" s="39" t="s">
        <v>116</v>
      </c>
      <c r="C111" s="40">
        <v>415441.13</v>
      </c>
      <c r="D111" s="41">
        <v>170833.54706730001</v>
      </c>
      <c r="E111" s="40"/>
      <c r="F111" s="42"/>
      <c r="G111" s="43"/>
      <c r="J111" s="43"/>
      <c r="K111" s="43"/>
    </row>
    <row r="112" spans="1:11" s="28" customFormat="1" ht="20.25" x14ac:dyDescent="0.25">
      <c r="A112" s="38">
        <v>8</v>
      </c>
      <c r="B112" s="39" t="s">
        <v>117</v>
      </c>
      <c r="C112" s="40">
        <v>483814.62</v>
      </c>
      <c r="D112" s="41">
        <v>198949.40989020001</v>
      </c>
      <c r="E112" s="40"/>
      <c r="F112" s="42"/>
      <c r="G112" s="43"/>
      <c r="J112" s="43"/>
      <c r="K112" s="43"/>
    </row>
    <row r="113" spans="1:11" s="28" customFormat="1" ht="27" x14ac:dyDescent="0.25">
      <c r="A113" s="38">
        <v>9</v>
      </c>
      <c r="B113" s="39" t="s">
        <v>118</v>
      </c>
      <c r="C113" s="40">
        <v>412371.62</v>
      </c>
      <c r="D113" s="41">
        <v>199304.78496159997</v>
      </c>
      <c r="E113" s="40"/>
      <c r="F113" s="42"/>
      <c r="G113" s="43"/>
      <c r="J113" s="43"/>
      <c r="K113" s="43"/>
    </row>
    <row r="114" spans="1:11" s="28" customFormat="1" ht="20.25" x14ac:dyDescent="0.25">
      <c r="A114" s="38">
        <v>10</v>
      </c>
      <c r="B114" s="39" t="s">
        <v>119</v>
      </c>
      <c r="C114" s="40">
        <v>400581.03</v>
      </c>
      <c r="D114" s="41">
        <v>189268.40393189999</v>
      </c>
      <c r="E114" s="40">
        <v>2077993.03</v>
      </c>
      <c r="F114" s="41">
        <v>854491.5138663</v>
      </c>
      <c r="G114" s="43"/>
      <c r="J114" s="43"/>
      <c r="K114" s="43"/>
    </row>
    <row r="115" spans="1:11" s="28" customFormat="1" ht="20.25" x14ac:dyDescent="0.25">
      <c r="A115" s="38">
        <v>11</v>
      </c>
      <c r="B115" s="39" t="s">
        <v>120</v>
      </c>
      <c r="C115" s="40">
        <v>154155.56</v>
      </c>
      <c r="D115" s="41">
        <v>73156.210800400004</v>
      </c>
      <c r="E115" s="40"/>
      <c r="F115" s="42"/>
      <c r="G115" s="43"/>
      <c r="J115" s="43"/>
      <c r="K115" s="43"/>
    </row>
    <row r="116" spans="1:11" s="28" customFormat="1" ht="20.25" x14ac:dyDescent="0.25">
      <c r="A116" s="38">
        <v>12</v>
      </c>
      <c r="B116" s="39" t="s">
        <v>121</v>
      </c>
      <c r="C116" s="40">
        <v>327930.32</v>
      </c>
      <c r="D116" s="41">
        <v>134848.22688720003</v>
      </c>
      <c r="E116" s="40"/>
      <c r="F116" s="42"/>
      <c r="G116" s="43"/>
      <c r="J116" s="43"/>
      <c r="K116" s="43"/>
    </row>
    <row r="117" spans="1:11" s="28" customFormat="1" ht="20.25" x14ac:dyDescent="0.25">
      <c r="A117" s="38">
        <v>13</v>
      </c>
      <c r="B117" s="39" t="s">
        <v>122</v>
      </c>
      <c r="C117" s="40">
        <v>1623.77</v>
      </c>
      <c r="D117" s="41">
        <v>782.26743520000002</v>
      </c>
      <c r="E117" s="40"/>
      <c r="F117" s="42"/>
      <c r="G117" s="43"/>
      <c r="J117" s="43"/>
      <c r="K117" s="43"/>
    </row>
    <row r="118" spans="1:11" s="28" customFormat="1" ht="28.5" x14ac:dyDescent="0.25">
      <c r="A118" s="33" t="s">
        <v>123</v>
      </c>
      <c r="B118" s="34" t="s">
        <v>124</v>
      </c>
      <c r="C118" s="35">
        <f>SUM(C119:C124)</f>
        <v>450988.50999999995</v>
      </c>
      <c r="D118" s="36">
        <f>SUM(D119:D124)</f>
        <v>185450.98519709997</v>
      </c>
      <c r="E118" s="35">
        <f>SUM(E119:E124)</f>
        <v>1738667.33</v>
      </c>
      <c r="F118" s="36">
        <f>SUM(F119:F124)</f>
        <v>714957.39276930003</v>
      </c>
      <c r="G118" s="43"/>
      <c r="J118" s="43"/>
      <c r="K118" s="43"/>
    </row>
    <row r="119" spans="1:11" s="28" customFormat="1" ht="20.25" x14ac:dyDescent="0.25">
      <c r="A119" s="38">
        <v>1</v>
      </c>
      <c r="B119" s="39" t="s">
        <v>108</v>
      </c>
      <c r="C119" s="40">
        <v>36363.160000000003</v>
      </c>
      <c r="D119" s="41">
        <v>14952.895023599998</v>
      </c>
      <c r="E119" s="40"/>
      <c r="F119" s="41"/>
      <c r="G119" s="43"/>
      <c r="J119" s="43"/>
      <c r="K119" s="43"/>
    </row>
    <row r="120" spans="1:11" s="28" customFormat="1" ht="20.25" x14ac:dyDescent="0.25">
      <c r="A120" s="38">
        <v>2</v>
      </c>
      <c r="B120" s="39" t="s">
        <v>105</v>
      </c>
      <c r="C120" s="40">
        <v>82971.42</v>
      </c>
      <c r="D120" s="41">
        <v>34118.677618199996</v>
      </c>
      <c r="E120" s="40"/>
      <c r="F120" s="41"/>
      <c r="G120" s="43"/>
      <c r="J120" s="43"/>
      <c r="K120" s="43"/>
    </row>
    <row r="121" spans="1:11" s="28" customFormat="1" ht="20.25" x14ac:dyDescent="0.25">
      <c r="A121" s="38">
        <v>3</v>
      </c>
      <c r="B121" s="39" t="s">
        <v>125</v>
      </c>
      <c r="C121" s="40">
        <v>38108.31</v>
      </c>
      <c r="D121" s="41">
        <v>15670.518155099999</v>
      </c>
      <c r="E121" s="40">
        <v>250942.5</v>
      </c>
      <c r="F121" s="41">
        <v>103190.06542500001</v>
      </c>
      <c r="G121" s="43"/>
      <c r="J121" s="43"/>
      <c r="K121" s="43"/>
    </row>
    <row r="122" spans="1:11" s="28" customFormat="1" ht="20.25" x14ac:dyDescent="0.25">
      <c r="A122" s="38">
        <v>4</v>
      </c>
      <c r="B122" s="39" t="s">
        <v>126</v>
      </c>
      <c r="C122" s="40">
        <v>112606.1</v>
      </c>
      <c r="D122" s="41">
        <v>46304.754380999999</v>
      </c>
      <c r="E122" s="40">
        <v>572055.91</v>
      </c>
      <c r="F122" s="41">
        <v>235235.1107511</v>
      </c>
      <c r="G122" s="43"/>
      <c r="J122" s="43"/>
      <c r="K122" s="43"/>
    </row>
    <row r="123" spans="1:11" s="28" customFormat="1" ht="20.25" x14ac:dyDescent="0.25">
      <c r="A123" s="38">
        <v>5</v>
      </c>
      <c r="B123" s="39" t="s">
        <v>107</v>
      </c>
      <c r="C123" s="40">
        <v>104954.84</v>
      </c>
      <c r="D123" s="41">
        <v>43158.479756400004</v>
      </c>
      <c r="E123" s="40">
        <v>470362.88</v>
      </c>
      <c r="F123" s="41">
        <v>193417.91988479998</v>
      </c>
      <c r="G123" s="43"/>
      <c r="J123" s="43"/>
      <c r="K123" s="43"/>
    </row>
    <row r="124" spans="1:11" s="28" customFormat="1" ht="27" x14ac:dyDescent="0.25">
      <c r="A124" s="38">
        <v>6</v>
      </c>
      <c r="B124" s="39" t="str">
        <f>+[2]Common!D211</f>
        <v>Հյուսիս-արևմտյան շրջաններում գյուղատնտեսական ծառայությունների աջակցության ծրագիր</v>
      </c>
      <c r="C124" s="40">
        <v>75984.679999999993</v>
      </c>
      <c r="D124" s="41">
        <v>31245.6602628</v>
      </c>
      <c r="E124" s="40">
        <v>445306.04000000004</v>
      </c>
      <c r="F124" s="41">
        <v>183114.29670840001</v>
      </c>
      <c r="G124" s="43"/>
      <c r="J124" s="43"/>
      <c r="K124" s="43"/>
    </row>
    <row r="125" spans="1:11" s="28" customFormat="1" ht="20.25" x14ac:dyDescent="0.25">
      <c r="A125" s="33" t="s">
        <v>127</v>
      </c>
      <c r="B125" s="34" t="s">
        <v>128</v>
      </c>
      <c r="C125" s="35">
        <f>SUM(C126:C131)</f>
        <v>1212690.0299999998</v>
      </c>
      <c r="D125" s="36">
        <f>SUM(D126:D131)</f>
        <v>498670.27981189993</v>
      </c>
      <c r="E125" s="35">
        <f>SUM(E126:E131)</f>
        <v>170440.46</v>
      </c>
      <c r="F125" s="36">
        <f>SUM(F126:F131)</f>
        <v>70086.820050800015</v>
      </c>
      <c r="G125" s="43"/>
      <c r="J125" s="43"/>
      <c r="K125" s="43"/>
    </row>
    <row r="126" spans="1:11" s="28" customFormat="1" ht="20.25" x14ac:dyDescent="0.25">
      <c r="A126" s="38">
        <v>1</v>
      </c>
      <c r="B126" s="39" t="s">
        <v>129</v>
      </c>
      <c r="C126" s="40">
        <v>62494.83</v>
      </c>
      <c r="D126" s="41">
        <v>25698.5</v>
      </c>
      <c r="E126" s="40"/>
      <c r="F126" s="41"/>
      <c r="G126" s="43"/>
      <c r="J126" s="43"/>
      <c r="K126" s="43"/>
    </row>
    <row r="127" spans="1:11" s="28" customFormat="1" ht="20.25" x14ac:dyDescent="0.25">
      <c r="A127" s="38">
        <v>2</v>
      </c>
      <c r="B127" s="39" t="s">
        <v>130</v>
      </c>
      <c r="C127" s="40">
        <v>62494.83</v>
      </c>
      <c r="D127" s="41">
        <v>25698.5</v>
      </c>
      <c r="E127" s="40"/>
      <c r="F127" s="41"/>
      <c r="G127" s="43"/>
      <c r="J127" s="43"/>
      <c r="K127" s="43"/>
    </row>
    <row r="128" spans="1:11" s="28" customFormat="1" ht="20.25" x14ac:dyDescent="0.25">
      <c r="A128" s="38">
        <v>3</v>
      </c>
      <c r="B128" s="39" t="s">
        <v>131</v>
      </c>
      <c r="C128" s="40">
        <v>55686.720000000001</v>
      </c>
      <c r="D128" s="41">
        <v>22898.9362482</v>
      </c>
      <c r="E128" s="40">
        <v>170440.46</v>
      </c>
      <c r="F128" s="41">
        <v>70086.820050800015</v>
      </c>
      <c r="G128" s="43"/>
      <c r="J128" s="43"/>
      <c r="K128" s="43"/>
    </row>
    <row r="129" spans="1:11" s="28" customFormat="1" ht="20.25" x14ac:dyDescent="0.25">
      <c r="A129" s="38">
        <v>4</v>
      </c>
      <c r="B129" s="39" t="s">
        <v>132</v>
      </c>
      <c r="C129" s="40">
        <v>8774.27</v>
      </c>
      <c r="D129" s="41">
        <v>3608.0694000000003</v>
      </c>
      <c r="E129" s="40"/>
      <c r="F129" s="41"/>
      <c r="G129" s="43"/>
      <c r="J129" s="43"/>
      <c r="K129" s="43"/>
    </row>
    <row r="130" spans="1:11" s="28" customFormat="1" ht="20.25" x14ac:dyDescent="0.25">
      <c r="A130" s="38">
        <v>5</v>
      </c>
      <c r="B130" s="39" t="s">
        <v>133</v>
      </c>
      <c r="C130" s="40">
        <v>206661.09</v>
      </c>
      <c r="D130" s="41">
        <v>84981.105283800003</v>
      </c>
      <c r="E130" s="40"/>
      <c r="F130" s="41"/>
      <c r="G130" s="43"/>
      <c r="J130" s="43"/>
      <c r="K130" s="43"/>
    </row>
    <row r="131" spans="1:11" s="28" customFormat="1" ht="20.25" x14ac:dyDescent="0.25">
      <c r="A131" s="38">
        <v>6</v>
      </c>
      <c r="B131" s="39" t="s">
        <v>134</v>
      </c>
      <c r="C131" s="40">
        <v>816578.28999999992</v>
      </c>
      <c r="D131" s="41">
        <v>335785.16887989995</v>
      </c>
      <c r="E131" s="40"/>
      <c r="F131" s="41"/>
      <c r="G131" s="43"/>
      <c r="J131" s="43"/>
      <c r="K131" s="43"/>
    </row>
    <row r="132" spans="1:11" s="28" customFormat="1" ht="20.25" x14ac:dyDescent="0.25">
      <c r="A132" s="33" t="s">
        <v>135</v>
      </c>
      <c r="B132" s="45" t="s">
        <v>136</v>
      </c>
      <c r="C132" s="35">
        <f>SUM(C133:C138)</f>
        <v>647684.09</v>
      </c>
      <c r="D132" s="36">
        <f>SUM(D133:D138)</f>
        <v>270626.57688988629</v>
      </c>
      <c r="E132" s="35">
        <f>SUM(E133:E138)</f>
        <v>2078848.3028564481</v>
      </c>
      <c r="F132" s="36">
        <f>SUM(F133:F138)</f>
        <v>854843.20975520019</v>
      </c>
      <c r="G132" s="43"/>
      <c r="J132" s="43"/>
      <c r="K132" s="43"/>
    </row>
    <row r="133" spans="1:11" s="28" customFormat="1" ht="20.25" x14ac:dyDescent="0.25">
      <c r="A133" s="38">
        <v>1</v>
      </c>
      <c r="B133" s="39" t="s">
        <v>137</v>
      </c>
      <c r="C133" s="40">
        <v>239659</v>
      </c>
      <c r="D133" s="41">
        <v>98550.175408499999</v>
      </c>
      <c r="E133" s="40">
        <v>764735.38464871969</v>
      </c>
      <c r="F133" s="41">
        <v>314466.83943300002</v>
      </c>
      <c r="G133" s="43"/>
      <c r="J133" s="43"/>
      <c r="K133" s="43"/>
    </row>
    <row r="134" spans="1:11" s="28" customFormat="1" ht="20.25" x14ac:dyDescent="0.25">
      <c r="A134" s="38">
        <v>2</v>
      </c>
      <c r="B134" s="39" t="s">
        <v>138</v>
      </c>
      <c r="C134" s="40">
        <v>58181.899999999994</v>
      </c>
      <c r="D134" s="41">
        <v>23924.979698900002</v>
      </c>
      <c r="E134" s="40">
        <v>520790.2605174972</v>
      </c>
      <c r="F134" s="41">
        <v>214154.16324020003</v>
      </c>
      <c r="G134" s="43"/>
      <c r="J134" s="43"/>
      <c r="K134" s="43"/>
    </row>
    <row r="135" spans="1:11" s="28" customFormat="1" ht="20.25" x14ac:dyDescent="0.25">
      <c r="A135" s="38">
        <v>3</v>
      </c>
      <c r="B135" s="39" t="s">
        <v>139</v>
      </c>
      <c r="C135" s="40">
        <v>56327.55</v>
      </c>
      <c r="D135" s="41">
        <v>23162.453806900001</v>
      </c>
      <c r="E135" s="40">
        <v>171967.76</v>
      </c>
      <c r="F135" s="41">
        <v>70714.860552600003</v>
      </c>
      <c r="G135" s="43"/>
      <c r="J135" s="43"/>
      <c r="K135" s="43"/>
    </row>
    <row r="136" spans="1:11" s="28" customFormat="1" ht="20.25" x14ac:dyDescent="0.25">
      <c r="A136" s="38">
        <v>4</v>
      </c>
      <c r="B136" s="39" t="s">
        <v>133</v>
      </c>
      <c r="C136" s="40">
        <v>83471</v>
      </c>
      <c r="D136" s="41">
        <v>34324.109302486278</v>
      </c>
      <c r="E136" s="40">
        <v>621354.89769023133</v>
      </c>
      <c r="F136" s="41">
        <v>255507.34652940003</v>
      </c>
      <c r="G136" s="43"/>
      <c r="J136" s="43"/>
      <c r="K136" s="43"/>
    </row>
    <row r="137" spans="1:11" s="28" customFormat="1" ht="20.25" x14ac:dyDescent="0.25">
      <c r="A137" s="38">
        <v>5</v>
      </c>
      <c r="B137" s="39" t="s">
        <v>140</v>
      </c>
      <c r="C137" s="40">
        <v>66084.53</v>
      </c>
      <c r="D137" s="41">
        <v>27174.621840000003</v>
      </c>
      <c r="E137" s="40">
        <v>0</v>
      </c>
      <c r="F137" s="41">
        <v>0</v>
      </c>
      <c r="G137" s="43"/>
      <c r="J137" s="43"/>
      <c r="K137" s="43"/>
    </row>
    <row r="138" spans="1:11" s="28" customFormat="1" ht="20.25" x14ac:dyDescent="0.25">
      <c r="A138" s="38">
        <v>6</v>
      </c>
      <c r="B138" s="39" t="s">
        <v>141</v>
      </c>
      <c r="C138" s="40">
        <v>143960.10999999999</v>
      </c>
      <c r="D138" s="41">
        <v>63490.236833099996</v>
      </c>
      <c r="E138" s="40"/>
      <c r="F138" s="41"/>
      <c r="G138" s="43"/>
      <c r="J138" s="43"/>
      <c r="K138" s="43"/>
    </row>
    <row r="139" spans="1:11" s="28" customFormat="1" ht="20.25" x14ac:dyDescent="0.25">
      <c r="A139" s="33" t="s">
        <v>142</v>
      </c>
      <c r="B139" s="34" t="s">
        <v>143</v>
      </c>
      <c r="C139" s="35">
        <f>SUM(C140)</f>
        <v>26372.03</v>
      </c>
      <c r="D139" s="36">
        <f t="shared" ref="D139:E143" si="0">SUM(D140)</f>
        <v>12596.451817999998</v>
      </c>
      <c r="E139" s="35">
        <f t="shared" si="0"/>
        <v>4320389.25</v>
      </c>
      <c r="F139" s="36">
        <f>SUM(F140)</f>
        <v>2035810.61625</v>
      </c>
      <c r="G139" s="43"/>
      <c r="J139" s="43"/>
      <c r="K139" s="43"/>
    </row>
    <row r="140" spans="1:11" s="28" customFormat="1" ht="20.25" x14ac:dyDescent="0.25">
      <c r="A140" s="38">
        <v>1</v>
      </c>
      <c r="B140" s="39" t="s">
        <v>144</v>
      </c>
      <c r="C140" s="40">
        <v>26372.03</v>
      </c>
      <c r="D140" s="41">
        <v>12596.451817999998</v>
      </c>
      <c r="E140" s="40">
        <v>4320389.25</v>
      </c>
      <c r="F140" s="41">
        <v>2035810.61625</v>
      </c>
      <c r="G140" s="43"/>
      <c r="J140" s="43"/>
      <c r="K140" s="43"/>
    </row>
    <row r="141" spans="1:11" s="28" customFormat="1" ht="20.25" x14ac:dyDescent="0.25">
      <c r="A141" s="46" t="s">
        <v>145</v>
      </c>
      <c r="B141" s="45" t="s">
        <v>146</v>
      </c>
      <c r="C141" s="35">
        <f>SUM(C142)</f>
        <v>2728636.87</v>
      </c>
      <c r="D141" s="36">
        <f t="shared" si="0"/>
        <v>1122042.7672999999</v>
      </c>
      <c r="E141" s="35">
        <f t="shared" si="0"/>
        <v>0</v>
      </c>
      <c r="F141" s="36">
        <f>SUM(F142)</f>
        <v>0</v>
      </c>
      <c r="G141" s="43"/>
      <c r="J141" s="43"/>
      <c r="K141" s="43"/>
    </row>
    <row r="142" spans="1:11" s="28" customFormat="1" ht="20.25" x14ac:dyDescent="0.25">
      <c r="A142" s="38">
        <v>1</v>
      </c>
      <c r="B142" s="47" t="s">
        <v>147</v>
      </c>
      <c r="C142" s="40">
        <v>2728636.87</v>
      </c>
      <c r="D142" s="41">
        <v>1122042.7672999999</v>
      </c>
      <c r="E142" s="40"/>
      <c r="F142" s="41"/>
      <c r="G142" s="43"/>
      <c r="J142" s="43"/>
      <c r="K142" s="43"/>
    </row>
    <row r="143" spans="1:11" s="28" customFormat="1" ht="42.75" x14ac:dyDescent="0.25">
      <c r="A143" s="46" t="s">
        <v>148</v>
      </c>
      <c r="B143" s="45" t="s">
        <v>149</v>
      </c>
      <c r="C143" s="35">
        <f>SUM(C144)</f>
        <v>750000</v>
      </c>
      <c r="D143" s="36">
        <f t="shared" si="0"/>
        <v>308407.5</v>
      </c>
      <c r="E143" s="35">
        <f t="shared" si="0"/>
        <v>0</v>
      </c>
      <c r="F143" s="36">
        <f>SUM(F144)</f>
        <v>0</v>
      </c>
      <c r="G143" s="43"/>
      <c r="J143" s="43"/>
      <c r="K143" s="43"/>
    </row>
    <row r="144" spans="1:11" s="28" customFormat="1" ht="20.25" x14ac:dyDescent="0.25">
      <c r="A144" s="38">
        <v>1</v>
      </c>
      <c r="B144" s="47" t="s">
        <v>150</v>
      </c>
      <c r="C144" s="40">
        <v>750000</v>
      </c>
      <c r="D144" s="41">
        <v>308407.5</v>
      </c>
      <c r="E144" s="40"/>
      <c r="F144" s="41"/>
      <c r="G144" s="43"/>
      <c r="J144" s="43"/>
      <c r="K144" s="43"/>
    </row>
    <row r="145" spans="1:6" s="28" customFormat="1" ht="20.25" x14ac:dyDescent="0.25">
      <c r="A145" s="258" t="s">
        <v>151</v>
      </c>
      <c r="B145" s="258"/>
      <c r="C145" s="26">
        <f>+C147+C150+C154+C170+C173+C175</f>
        <v>6919681.6039590482</v>
      </c>
      <c r="D145" s="27">
        <f>+D147+D150+D154+D170+D173+D175</f>
        <v>2845442.2812242568</v>
      </c>
      <c r="E145" s="26">
        <f>+E147+E150+E154+E170+E173+E175</f>
        <v>19799721.220000003</v>
      </c>
      <c r="F145" s="27">
        <f>+F147+F150+F154+F170+F173+F175</f>
        <v>8141843.3702215999</v>
      </c>
    </row>
    <row r="146" spans="1:6" s="28" customFormat="1" ht="20.25" x14ac:dyDescent="0.25">
      <c r="A146" s="29" t="s">
        <v>12</v>
      </c>
      <c r="B146" s="30" t="s">
        <v>13</v>
      </c>
      <c r="C146" s="31"/>
      <c r="D146" s="32"/>
      <c r="E146" s="31"/>
      <c r="F146" s="32"/>
    </row>
    <row r="147" spans="1:6" s="28" customFormat="1" ht="20.25" x14ac:dyDescent="0.25">
      <c r="A147" s="33" t="s">
        <v>14</v>
      </c>
      <c r="B147" s="34" t="s">
        <v>152</v>
      </c>
      <c r="C147" s="35">
        <f>SUM(C148:C149)</f>
        <v>2316142.4000000004</v>
      </c>
      <c r="D147" s="36">
        <f>SUM(D148:D149)</f>
        <v>952420.91321999999</v>
      </c>
      <c r="E147" s="35">
        <f>SUM(E148:E149)</f>
        <v>9941659.4600000009</v>
      </c>
      <c r="F147" s="36">
        <f>SUM(F148:F149)</f>
        <v>4088109.7855019998</v>
      </c>
    </row>
    <row r="148" spans="1:6" s="28" customFormat="1" ht="31.5" customHeight="1" x14ac:dyDescent="0.25">
      <c r="A148" s="38">
        <v>1</v>
      </c>
      <c r="B148" s="39" t="s">
        <v>90</v>
      </c>
      <c r="C148" s="40">
        <v>577039.94999999995</v>
      </c>
      <c r="D148" s="41">
        <v>237284.59647599998</v>
      </c>
      <c r="E148" s="40">
        <v>2275043.2599999998</v>
      </c>
      <c r="F148" s="41">
        <v>935520.54</v>
      </c>
    </row>
    <row r="149" spans="1:6" s="28" customFormat="1" ht="24" customHeight="1" x14ac:dyDescent="0.25">
      <c r="A149" s="38">
        <v>2</v>
      </c>
      <c r="B149" s="39" t="s">
        <v>153</v>
      </c>
      <c r="C149" s="40">
        <v>1739102.4500000002</v>
      </c>
      <c r="D149" s="41">
        <v>715136.31674399995</v>
      </c>
      <c r="E149" s="40">
        <v>7666616.2000000002</v>
      </c>
      <c r="F149" s="41">
        <v>3152589.2455019997</v>
      </c>
    </row>
    <row r="150" spans="1:6" s="28" customFormat="1" ht="20.25" x14ac:dyDescent="0.25">
      <c r="A150" s="33" t="s">
        <v>40</v>
      </c>
      <c r="B150" s="34" t="s">
        <v>154</v>
      </c>
      <c r="C150" s="35">
        <f>SUM(C151:C153)</f>
        <v>483943.79000000004</v>
      </c>
      <c r="D150" s="36">
        <f>SUM(D151:D153)</f>
        <v>199002.52588589999</v>
      </c>
      <c r="E150" s="35">
        <f>SUM(E151:E153)</f>
        <v>1727739.37</v>
      </c>
      <c r="F150" s="36">
        <f>SUM(F151:F153)</f>
        <v>710463.7063376999</v>
      </c>
    </row>
    <row r="151" spans="1:6" s="28" customFormat="1" ht="20.25" x14ac:dyDescent="0.25">
      <c r="A151" s="38">
        <v>1</v>
      </c>
      <c r="B151" s="39" t="s">
        <v>155</v>
      </c>
      <c r="C151" s="40">
        <v>156601.13</v>
      </c>
      <c r="D151" s="41">
        <v>64395.9506673</v>
      </c>
      <c r="E151" s="40">
        <v>580004.18000000005</v>
      </c>
      <c r="F151" s="41">
        <v>238503.51885779999</v>
      </c>
    </row>
    <row r="152" spans="1:6" s="28" customFormat="1" ht="20.25" x14ac:dyDescent="0.25">
      <c r="A152" s="38">
        <v>2</v>
      </c>
      <c r="B152" s="39" t="str">
        <f>+[2]Common!D295</f>
        <v>Ցորենի առաքում - 15 մլն ԱՄՆ դոլար (1996թ.)</v>
      </c>
      <c r="C152" s="40">
        <v>187474.37</v>
      </c>
      <c r="D152" s="41">
        <v>77091.33568769999</v>
      </c>
      <c r="E152" s="40">
        <v>576844.21</v>
      </c>
      <c r="F152" s="41">
        <v>237204.10759409997</v>
      </c>
    </row>
    <row r="153" spans="1:6" s="28" customFormat="1" ht="20.25" x14ac:dyDescent="0.25">
      <c r="A153" s="38">
        <v>3</v>
      </c>
      <c r="B153" s="39" t="s">
        <v>156</v>
      </c>
      <c r="C153" s="40">
        <v>139868.29</v>
      </c>
      <c r="D153" s="41">
        <v>57515.239530899998</v>
      </c>
      <c r="E153" s="40">
        <v>570890.98</v>
      </c>
      <c r="F153" s="41">
        <v>234756.07988579996</v>
      </c>
    </row>
    <row r="154" spans="1:6" s="28" customFormat="1" ht="20.25" x14ac:dyDescent="0.25">
      <c r="A154" s="33" t="s">
        <v>103</v>
      </c>
      <c r="B154" s="45" t="s">
        <v>157</v>
      </c>
      <c r="C154" s="35">
        <f>SUM(C155:C169)</f>
        <v>3640382.6639947961</v>
      </c>
      <c r="D154" s="36">
        <f>SUM(D155:D169)</f>
        <v>1496961.7610311999</v>
      </c>
      <c r="E154" s="35">
        <f>SUM(E155:E169)</f>
        <v>7316009.0099999998</v>
      </c>
      <c r="F154" s="36">
        <f>SUM(F155:F169)</f>
        <v>3008416.0729243001</v>
      </c>
    </row>
    <row r="155" spans="1:6" s="28" customFormat="1" ht="27" x14ac:dyDescent="0.25">
      <c r="A155" s="38">
        <v>1</v>
      </c>
      <c r="B155" s="39" t="s">
        <v>158</v>
      </c>
      <c r="C155" s="40">
        <v>1068271.0351786192</v>
      </c>
      <c r="D155" s="41">
        <v>439283.734375</v>
      </c>
      <c r="E155" s="40"/>
      <c r="F155" s="41"/>
    </row>
    <row r="156" spans="1:6" s="28" customFormat="1" ht="20.25" x14ac:dyDescent="0.25">
      <c r="A156" s="38">
        <v>2</v>
      </c>
      <c r="B156" s="39" t="s">
        <v>159</v>
      </c>
      <c r="C156" s="40">
        <v>95681.959944067523</v>
      </c>
      <c r="D156" s="41">
        <v>39345.380043000005</v>
      </c>
      <c r="E156" s="40">
        <v>559818.30000000005</v>
      </c>
      <c r="F156" s="41">
        <v>230202.88676960001</v>
      </c>
    </row>
    <row r="157" spans="1:6" s="28" customFormat="1" ht="20.25" x14ac:dyDescent="0.25">
      <c r="A157" s="38">
        <v>3</v>
      </c>
      <c r="B157" s="39" t="s">
        <v>160</v>
      </c>
      <c r="C157" s="40">
        <v>44993.952072420419</v>
      </c>
      <c r="D157" s="41">
        <v>18501.9640158</v>
      </c>
      <c r="E157" s="40">
        <v>223671.7</v>
      </c>
      <c r="F157" s="41">
        <v>91976.041675200002</v>
      </c>
    </row>
    <row r="158" spans="1:6" s="28" customFormat="1" ht="30.75" customHeight="1" x14ac:dyDescent="0.25">
      <c r="A158" s="38">
        <v>4</v>
      </c>
      <c r="B158" s="39" t="s">
        <v>161</v>
      </c>
      <c r="C158" s="40">
        <v>104366.81785146275</v>
      </c>
      <c r="D158" s="41">
        <v>42916.680029199997</v>
      </c>
      <c r="E158" s="40">
        <v>585380.80000000005</v>
      </c>
      <c r="F158" s="41">
        <v>240714.4367392</v>
      </c>
    </row>
    <row r="159" spans="1:6" s="28" customFormat="1" ht="34.5" customHeight="1" x14ac:dyDescent="0.25">
      <c r="A159" s="38">
        <v>5</v>
      </c>
      <c r="B159" s="39" t="s">
        <v>162</v>
      </c>
      <c r="C159" s="40">
        <v>42230.884086962877</v>
      </c>
      <c r="D159" s="41">
        <v>17365.761375000002</v>
      </c>
      <c r="E159" s="40">
        <v>194983.88</v>
      </c>
      <c r="F159" s="41">
        <v>80179.320000000007</v>
      </c>
    </row>
    <row r="160" spans="1:6" s="28" customFormat="1" ht="32.25" customHeight="1" x14ac:dyDescent="0.25">
      <c r="A160" s="38">
        <v>6</v>
      </c>
      <c r="B160" s="39" t="s">
        <v>163</v>
      </c>
      <c r="C160" s="40">
        <v>19787.767602198393</v>
      </c>
      <c r="D160" s="41">
        <v>8136.9263344000001</v>
      </c>
      <c r="E160" s="40">
        <v>106084.3</v>
      </c>
      <c r="F160" s="41">
        <v>43622.926206200005</v>
      </c>
    </row>
    <row r="161" spans="1:10" s="28" customFormat="1" ht="38.25" customHeight="1" x14ac:dyDescent="0.25">
      <c r="A161" s="38">
        <v>7</v>
      </c>
      <c r="B161" s="39" t="s">
        <v>164</v>
      </c>
      <c r="C161" s="40">
        <v>84104.555111500202</v>
      </c>
      <c r="D161" s="41">
        <v>34584.635263699995</v>
      </c>
      <c r="E161" s="40">
        <v>418585.62</v>
      </c>
      <c r="F161" s="41">
        <v>172126.5947743</v>
      </c>
    </row>
    <row r="162" spans="1:10" s="28" customFormat="1" ht="20.25" x14ac:dyDescent="0.25">
      <c r="A162" s="38">
        <v>8</v>
      </c>
      <c r="B162" s="39" t="s">
        <v>165</v>
      </c>
      <c r="C162" s="40">
        <v>144436.20580749496</v>
      </c>
      <c r="D162" s="41">
        <v>59393.6125244</v>
      </c>
      <c r="E162" s="40">
        <v>644946.66</v>
      </c>
      <c r="F162" s="41">
        <v>265208.52</v>
      </c>
    </row>
    <row r="163" spans="1:10" s="28" customFormat="1" ht="23.25" customHeight="1" x14ac:dyDescent="0.25">
      <c r="A163" s="38">
        <v>9</v>
      </c>
      <c r="B163" s="39" t="s">
        <v>166</v>
      </c>
      <c r="C163" s="40">
        <v>32809.783485080618</v>
      </c>
      <c r="D163" s="41">
        <v>13491.7125</v>
      </c>
      <c r="E163" s="40">
        <v>72494.009999999995</v>
      </c>
      <c r="F163" s="41">
        <v>29810.26</v>
      </c>
    </row>
    <row r="164" spans="1:10" s="28" customFormat="1" ht="20.25" x14ac:dyDescent="0.25">
      <c r="A164" s="38">
        <v>10</v>
      </c>
      <c r="B164" s="39" t="s">
        <v>167</v>
      </c>
      <c r="C164" s="40">
        <v>253859.5812577515</v>
      </c>
      <c r="D164" s="41">
        <v>104389.59930620002</v>
      </c>
      <c r="E164" s="40">
        <v>760353.8</v>
      </c>
      <c r="F164" s="41">
        <v>312665.08675980003</v>
      </c>
    </row>
    <row r="165" spans="1:10" s="28" customFormat="1" ht="30.75" customHeight="1" x14ac:dyDescent="0.25">
      <c r="A165" s="38">
        <v>11</v>
      </c>
      <c r="B165" s="39" t="s">
        <v>168</v>
      </c>
      <c r="C165" s="40">
        <v>822812.15350453544</v>
      </c>
      <c r="D165" s="41">
        <v>338348.58397550002</v>
      </c>
      <c r="E165" s="40">
        <v>3749689.94</v>
      </c>
      <c r="F165" s="41">
        <v>1541910</v>
      </c>
    </row>
    <row r="166" spans="1:10" s="28" customFormat="1" ht="33" customHeight="1" x14ac:dyDescent="0.25">
      <c r="A166" s="38">
        <v>12</v>
      </c>
      <c r="B166" s="39" t="s">
        <v>169</v>
      </c>
      <c r="C166" s="40">
        <v>94978.720621337037</v>
      </c>
      <c r="D166" s="41">
        <v>39056.1999622</v>
      </c>
      <c r="E166" s="40">
        <v>0</v>
      </c>
      <c r="F166" s="41">
        <v>0</v>
      </c>
    </row>
    <row r="167" spans="1:10" s="28" customFormat="1" ht="32.25" customHeight="1" x14ac:dyDescent="0.25">
      <c r="A167" s="38">
        <v>13</v>
      </c>
      <c r="B167" s="39" t="s">
        <v>170</v>
      </c>
      <c r="C167" s="40">
        <v>68744.317778264143</v>
      </c>
      <c r="D167" s="41">
        <v>28268.35</v>
      </c>
      <c r="E167" s="40">
        <v>0</v>
      </c>
      <c r="F167" s="41">
        <v>0</v>
      </c>
    </row>
    <row r="168" spans="1:10" s="28" customFormat="1" ht="33.75" customHeight="1" x14ac:dyDescent="0.25">
      <c r="A168" s="38">
        <v>14</v>
      </c>
      <c r="B168" s="39" t="s">
        <v>171</v>
      </c>
      <c r="C168" s="40">
        <v>94523.434243087482</v>
      </c>
      <c r="D168" s="41">
        <v>38868.981249999997</v>
      </c>
      <c r="E168" s="40"/>
      <c r="F168" s="41"/>
    </row>
    <row r="169" spans="1:10" s="28" customFormat="1" ht="36" customHeight="1" x14ac:dyDescent="0.25">
      <c r="A169" s="38">
        <v>15</v>
      </c>
      <c r="B169" s="39" t="s">
        <v>172</v>
      </c>
      <c r="C169" s="40">
        <v>668781.49545001332</v>
      </c>
      <c r="D169" s="41">
        <v>275009.64007680002</v>
      </c>
      <c r="E169" s="40"/>
      <c r="F169" s="41"/>
    </row>
    <row r="170" spans="1:10" s="28" customFormat="1" ht="20.25" x14ac:dyDescent="0.25">
      <c r="A170" s="33" t="s">
        <v>109</v>
      </c>
      <c r="B170" s="45" t="s">
        <v>173</v>
      </c>
      <c r="C170" s="35">
        <f>SUM(C171:C172)</f>
        <v>152187.15996425186</v>
      </c>
      <c r="D170" s="36">
        <f>SUM(D171:D172)</f>
        <v>62580.888592856732</v>
      </c>
      <c r="E170" s="35">
        <f>SUM(E171:E172)</f>
        <v>147828.20000000001</v>
      </c>
      <c r="F170" s="36">
        <f>SUM(F171:F172)</f>
        <v>60788.434589800003</v>
      </c>
    </row>
    <row r="171" spans="1:10" s="28" customFormat="1" ht="20.25" x14ac:dyDescent="0.25">
      <c r="A171" s="38">
        <v>1</v>
      </c>
      <c r="B171" s="39" t="s">
        <v>174</v>
      </c>
      <c r="C171" s="40">
        <v>26036.661828262928</v>
      </c>
      <c r="D171" s="41">
        <v>10706.539908200002</v>
      </c>
      <c r="E171" s="40">
        <v>147828.20000000001</v>
      </c>
      <c r="F171" s="41">
        <v>60788.434589800003</v>
      </c>
    </row>
    <row r="172" spans="1:10" s="28" customFormat="1" ht="20.25" x14ac:dyDescent="0.25">
      <c r="A172" s="38">
        <v>2</v>
      </c>
      <c r="B172" s="39" t="s">
        <v>78</v>
      </c>
      <c r="C172" s="40">
        <v>126150.49813598892</v>
      </c>
      <c r="D172" s="41">
        <v>51874.348684656732</v>
      </c>
      <c r="E172" s="40"/>
      <c r="F172" s="42"/>
    </row>
    <row r="173" spans="1:10" s="5" customFormat="1" ht="14.25" x14ac:dyDescent="0.25">
      <c r="A173" s="33" t="s">
        <v>123</v>
      </c>
      <c r="B173" s="45" t="s">
        <v>175</v>
      </c>
      <c r="C173" s="35">
        <f>C174</f>
        <v>212508.49</v>
      </c>
      <c r="D173" s="36">
        <f>D174</f>
        <v>87385.616172899987</v>
      </c>
      <c r="E173" s="35">
        <f>E174</f>
        <v>666485.18000000005</v>
      </c>
      <c r="F173" s="36">
        <f>F174</f>
        <v>274065.37086780003</v>
      </c>
      <c r="G173" s="48"/>
      <c r="H173" s="48"/>
      <c r="I173" s="48"/>
      <c r="J173" s="48"/>
    </row>
    <row r="174" spans="1:10" s="5" customFormat="1" ht="18" customHeight="1" x14ac:dyDescent="0.25">
      <c r="A174" s="3">
        <v>1</v>
      </c>
      <c r="B174" s="47" t="s">
        <v>176</v>
      </c>
      <c r="C174" s="40">
        <v>212508.49</v>
      </c>
      <c r="D174" s="41">
        <v>87385.616172899987</v>
      </c>
      <c r="E174" s="40">
        <v>666485.18000000005</v>
      </c>
      <c r="F174" s="41">
        <v>274065.37086780003</v>
      </c>
      <c r="G174" s="48"/>
      <c r="H174" s="48"/>
      <c r="I174" s="48"/>
      <c r="J174" s="48"/>
    </row>
    <row r="175" spans="1:10" s="5" customFormat="1" ht="18.75" customHeight="1" x14ac:dyDescent="0.25">
      <c r="A175" s="33" t="s">
        <v>127</v>
      </c>
      <c r="B175" s="45" t="s">
        <v>177</v>
      </c>
      <c r="C175" s="35">
        <f>+C176</f>
        <v>114517.1</v>
      </c>
      <c r="D175" s="36">
        <f>+D176</f>
        <v>47090.576321399996</v>
      </c>
      <c r="E175" s="35">
        <f>+E176</f>
        <v>0</v>
      </c>
      <c r="F175" s="36">
        <f>+F176</f>
        <v>0</v>
      </c>
      <c r="G175" s="48"/>
      <c r="H175" s="48"/>
      <c r="I175" s="48"/>
      <c r="J175" s="48"/>
    </row>
    <row r="176" spans="1:10" s="5" customFormat="1" ht="27" x14ac:dyDescent="0.25">
      <c r="A176" s="3">
        <v>1</v>
      </c>
      <c r="B176" s="47" t="s">
        <v>178</v>
      </c>
      <c r="C176" s="40">
        <v>114517.1</v>
      </c>
      <c r="D176" s="41">
        <v>47090.576321399996</v>
      </c>
      <c r="E176" s="40"/>
      <c r="F176" s="41"/>
      <c r="G176" s="48"/>
      <c r="H176" s="48"/>
      <c r="I176" s="48"/>
      <c r="J176" s="48"/>
    </row>
    <row r="177" spans="1:10" s="49" customFormat="1" ht="20.25" x14ac:dyDescent="0.25">
      <c r="A177" s="259" t="s">
        <v>179</v>
      </c>
      <c r="B177" s="259"/>
      <c r="C177" s="26">
        <f>+C179+C183+C185</f>
        <v>302830.82631623745</v>
      </c>
      <c r="D177" s="27">
        <f>+D179+D183+D185</f>
        <v>124527.06569839292</v>
      </c>
      <c r="E177" s="26">
        <f>+E179+E183+E185</f>
        <v>610709.9</v>
      </c>
      <c r="F177" s="27">
        <f>+F179+F183+F185</f>
        <v>251130.01823040002</v>
      </c>
      <c r="H177" s="50"/>
      <c r="I177" s="50"/>
    </row>
    <row r="178" spans="1:10" s="49" customFormat="1" ht="20.25" x14ac:dyDescent="0.25">
      <c r="A178" s="51" t="s">
        <v>12</v>
      </c>
      <c r="B178" s="52" t="s">
        <v>13</v>
      </c>
      <c r="C178" s="31"/>
      <c r="D178" s="32"/>
      <c r="E178" s="31"/>
      <c r="F178" s="32"/>
    </row>
    <row r="179" spans="1:10" s="49" customFormat="1" ht="20.25" x14ac:dyDescent="0.25">
      <c r="A179" s="46" t="s">
        <v>14</v>
      </c>
      <c r="B179" s="45" t="s">
        <v>180</v>
      </c>
      <c r="C179" s="35">
        <f>SUM(C180:C182)</f>
        <v>157336.14338659079</v>
      </c>
      <c r="D179" s="36">
        <f>SUM(D180:D182)</f>
        <v>64698.194100399996</v>
      </c>
      <c r="E179" s="35">
        <f>SUM(E180:E182)</f>
        <v>0</v>
      </c>
      <c r="F179" s="36">
        <f>SUM(F180:F182)</f>
        <v>0</v>
      </c>
      <c r="H179" s="50"/>
      <c r="I179" s="50"/>
    </row>
    <row r="180" spans="1:10" s="49" customFormat="1" ht="32.25" customHeight="1" x14ac:dyDescent="0.25">
      <c r="A180" s="3">
        <v>1</v>
      </c>
      <c r="B180" s="47" t="s">
        <v>181</v>
      </c>
      <c r="C180" s="40">
        <v>79786.378756353195</v>
      </c>
      <c r="D180" s="41">
        <v>32808.956288599999</v>
      </c>
      <c r="E180" s="40"/>
      <c r="F180" s="41"/>
      <c r="H180" s="50"/>
      <c r="I180" s="50"/>
    </row>
    <row r="181" spans="1:10" s="49" customFormat="1" ht="40.5" x14ac:dyDescent="0.25">
      <c r="A181" s="3">
        <v>2</v>
      </c>
      <c r="B181" s="47" t="s">
        <v>182</v>
      </c>
      <c r="C181" s="40">
        <v>15179.73</v>
      </c>
      <c r="D181" s="41">
        <v>6242.0577162999998</v>
      </c>
      <c r="E181" s="40"/>
      <c r="F181" s="41"/>
      <c r="H181" s="50"/>
      <c r="I181" s="50"/>
    </row>
    <row r="182" spans="1:10" s="49" customFormat="1" ht="48" customHeight="1" x14ac:dyDescent="0.25">
      <c r="A182" s="3">
        <v>3</v>
      </c>
      <c r="B182" s="47" t="str">
        <f>+[2]Common!D235</f>
        <v>Արամ Խաչատրյան ֆիլհարմոնիկ համերգասրահի վերանորոգման ծրագիր (Արտահանման վարկային ծրագիր 1.7 մլն Եվրո)</v>
      </c>
      <c r="C182" s="40">
        <v>62370.034630237598</v>
      </c>
      <c r="D182" s="41">
        <v>25647.1800955</v>
      </c>
      <c r="E182" s="40"/>
      <c r="F182" s="41"/>
      <c r="H182" s="50"/>
      <c r="I182" s="50"/>
    </row>
    <row r="183" spans="1:10" s="49" customFormat="1" ht="28.5" customHeight="1" x14ac:dyDescent="0.25">
      <c r="A183" s="46" t="s">
        <v>40</v>
      </c>
      <c r="B183" s="45" t="s">
        <v>183</v>
      </c>
      <c r="C183" s="35">
        <f>SUM(C184)</f>
        <v>99991.722929646639</v>
      </c>
      <c r="D183" s="36">
        <f>SUM(D184)</f>
        <v>41117.599999999999</v>
      </c>
      <c r="E183" s="35">
        <f>SUM(E184)</f>
        <v>0</v>
      </c>
      <c r="F183" s="36">
        <f>SUM(F184)</f>
        <v>0</v>
      </c>
      <c r="H183" s="50"/>
      <c r="I183" s="50"/>
    </row>
    <row r="184" spans="1:10" s="49" customFormat="1" ht="50.25" customHeight="1" x14ac:dyDescent="0.25">
      <c r="A184" s="3">
        <v>1</v>
      </c>
      <c r="B184" s="47" t="s">
        <v>184</v>
      </c>
      <c r="C184" s="40">
        <v>99991.722929646639</v>
      </c>
      <c r="D184" s="41">
        <v>41117.599999999999</v>
      </c>
      <c r="E184" s="40"/>
      <c r="F184" s="41"/>
      <c r="H184" s="50"/>
      <c r="I184" s="50"/>
    </row>
    <row r="185" spans="1:10" s="49" customFormat="1" ht="20.25" x14ac:dyDescent="0.25">
      <c r="A185" s="46" t="s">
        <v>103</v>
      </c>
      <c r="B185" s="45" t="s">
        <v>185</v>
      </c>
      <c r="C185" s="35">
        <f>C186</f>
        <v>45502.960000000006</v>
      </c>
      <c r="D185" s="36">
        <f>D186</f>
        <v>18711.271597992913</v>
      </c>
      <c r="E185" s="35">
        <f>E186</f>
        <v>610709.9</v>
      </c>
      <c r="F185" s="36">
        <f>F186</f>
        <v>251130.01823040002</v>
      </c>
      <c r="H185" s="50"/>
      <c r="I185" s="50"/>
    </row>
    <row r="186" spans="1:10" s="5" customFormat="1" x14ac:dyDescent="0.25">
      <c r="A186" s="3">
        <v>1</v>
      </c>
      <c r="B186" s="47" t="s">
        <v>186</v>
      </c>
      <c r="C186" s="40">
        <v>45502.960000000006</v>
      </c>
      <c r="D186" s="41">
        <v>18711.271597992913</v>
      </c>
      <c r="E186" s="40">
        <v>610709.9</v>
      </c>
      <c r="F186" s="41">
        <v>251130.01823040002</v>
      </c>
      <c r="G186" s="48"/>
      <c r="H186" s="48"/>
      <c r="I186" s="48"/>
      <c r="J186" s="48"/>
    </row>
    <row r="187" spans="1:10" s="56" customFormat="1" ht="20.25" x14ac:dyDescent="0.35">
      <c r="A187" s="264" t="s">
        <v>187</v>
      </c>
      <c r="B187" s="264"/>
      <c r="C187" s="53">
        <f>+C177+C6+C145</f>
        <v>45263476.130275294</v>
      </c>
      <c r="D187" s="54">
        <f>+D177+D6+D145</f>
        <v>18740161.3068</v>
      </c>
      <c r="E187" s="53">
        <f>+E177+E6+E145</f>
        <v>56944139.702856451</v>
      </c>
      <c r="F187" s="54">
        <f>+F177+F6+F145</f>
        <v>23675223.045299999</v>
      </c>
      <c r="G187" s="55"/>
    </row>
    <row r="188" spans="1:10" x14ac:dyDescent="0.25">
      <c r="F188" s="2"/>
      <c r="G188" s="57"/>
      <c r="H188" s="58"/>
    </row>
    <row r="189" spans="1:10" ht="13.5" customHeight="1" x14ac:dyDescent="0.25">
      <c r="A189" s="260" t="s">
        <v>4</v>
      </c>
      <c r="B189" s="261" t="s">
        <v>371</v>
      </c>
      <c r="C189" s="262" t="s">
        <v>6</v>
      </c>
      <c r="D189" s="262"/>
      <c r="E189" s="263" t="s">
        <v>7</v>
      </c>
      <c r="F189" s="263"/>
    </row>
    <row r="190" spans="1:10" x14ac:dyDescent="0.25">
      <c r="A190" s="260"/>
      <c r="B190" s="261"/>
      <c r="C190" s="204" t="s">
        <v>8</v>
      </c>
      <c r="D190" s="205" t="s">
        <v>9</v>
      </c>
      <c r="E190" s="204" t="s">
        <v>10</v>
      </c>
      <c r="F190" s="205" t="s">
        <v>9</v>
      </c>
    </row>
    <row r="191" spans="1:10" x14ac:dyDescent="0.25">
      <c r="A191" s="194"/>
      <c r="B191" s="47" t="s">
        <v>372</v>
      </c>
      <c r="C191" s="40">
        <v>53743874.719999999</v>
      </c>
      <c r="D191" s="206">
        <v>23164521.609999999</v>
      </c>
      <c r="E191" s="40">
        <v>199928000</v>
      </c>
      <c r="F191" s="206">
        <v>94208072.879999995</v>
      </c>
    </row>
    <row r="192" spans="1:10" x14ac:dyDescent="0.25">
      <c r="A192" s="193"/>
      <c r="B192" s="193"/>
      <c r="C192" s="207"/>
      <c r="D192" s="207"/>
      <c r="E192" s="208"/>
      <c r="F192" s="207"/>
    </row>
    <row r="193" spans="1:11" ht="14.25" customHeight="1" x14ac:dyDescent="0.25">
      <c r="A193" s="264" t="s">
        <v>373</v>
      </c>
      <c r="B193" s="264"/>
      <c r="C193" s="53">
        <f>C191+C187</f>
        <v>99007350.850275293</v>
      </c>
      <c r="D193" s="209">
        <f>D191+D187</f>
        <v>41904682.9168</v>
      </c>
      <c r="E193" s="53">
        <f>E191+E187</f>
        <v>256872139.70285645</v>
      </c>
      <c r="F193" s="209">
        <f>F191+F187</f>
        <v>117883295.9253</v>
      </c>
    </row>
    <row r="194" spans="1:11" x14ac:dyDescent="0.25">
      <c r="D194" s="59"/>
    </row>
    <row r="195" spans="1:11" s="2" customFormat="1" x14ac:dyDescent="0.25">
      <c r="A195" s="4"/>
      <c r="B195" s="4"/>
      <c r="D195" s="59"/>
      <c r="F195" s="4"/>
      <c r="G195" s="4"/>
      <c r="H195" s="4"/>
      <c r="I195" s="4"/>
      <c r="J195" s="4"/>
      <c r="K195" s="4"/>
    </row>
    <row r="196" spans="1:11" s="2" customFormat="1" ht="15" x14ac:dyDescent="0.25">
      <c r="A196" s="4"/>
      <c r="B196" s="4"/>
      <c r="D196" s="231"/>
      <c r="F196" s="58"/>
      <c r="G196" s="4"/>
      <c r="H196" s="4"/>
      <c r="I196" s="4"/>
      <c r="J196" s="4"/>
      <c r="K196" s="4"/>
    </row>
    <row r="197" spans="1:11" s="2" customFormat="1" x14ac:dyDescent="0.25">
      <c r="A197" s="4"/>
      <c r="B197" s="4"/>
      <c r="D197" s="59"/>
      <c r="F197" s="4"/>
      <c r="G197" s="4"/>
      <c r="H197" s="4"/>
      <c r="I197" s="4"/>
      <c r="J197" s="4"/>
      <c r="K197" s="4"/>
    </row>
    <row r="198" spans="1:11" s="2" customFormat="1" x14ac:dyDescent="0.25">
      <c r="A198" s="4"/>
      <c r="B198" s="4"/>
      <c r="D198" s="59"/>
      <c r="F198" s="4"/>
      <c r="G198" s="4"/>
      <c r="H198" s="4"/>
      <c r="I198" s="4"/>
      <c r="J198" s="4"/>
      <c r="K198" s="4"/>
    </row>
    <row r="199" spans="1:11" s="2" customFormat="1" x14ac:dyDescent="0.25">
      <c r="A199" s="4"/>
      <c r="B199" s="4"/>
      <c r="D199" s="59"/>
      <c r="F199" s="4"/>
      <c r="G199" s="4"/>
      <c r="H199" s="4"/>
      <c r="I199" s="4"/>
      <c r="J199" s="4"/>
      <c r="K199" s="4"/>
    </row>
    <row r="200" spans="1:11" s="2" customFormat="1" x14ac:dyDescent="0.25">
      <c r="A200" s="4"/>
      <c r="B200" s="4"/>
      <c r="D200" s="59"/>
      <c r="F200" s="4"/>
      <c r="G200" s="4"/>
      <c r="H200" s="4"/>
      <c r="I200" s="4"/>
      <c r="J200" s="4"/>
      <c r="K200" s="4"/>
    </row>
    <row r="201" spans="1:11" s="2" customFormat="1" x14ac:dyDescent="0.25">
      <c r="A201" s="4"/>
      <c r="B201" s="4"/>
      <c r="D201" s="59"/>
      <c r="F201" s="4"/>
      <c r="G201" s="4"/>
      <c r="H201" s="4"/>
      <c r="I201" s="4"/>
      <c r="J201" s="4"/>
      <c r="K201" s="4"/>
    </row>
    <row r="202" spans="1:11" s="2" customFormat="1" x14ac:dyDescent="0.25">
      <c r="A202" s="4"/>
      <c r="B202" s="4"/>
      <c r="D202" s="59"/>
      <c r="F202" s="4"/>
      <c r="G202" s="4"/>
      <c r="H202" s="4"/>
      <c r="I202" s="4"/>
      <c r="J202" s="4"/>
      <c r="K202" s="4"/>
    </row>
    <row r="203" spans="1:11" s="2" customFormat="1" x14ac:dyDescent="0.25">
      <c r="A203" s="4"/>
      <c r="B203" s="4"/>
      <c r="D203" s="59"/>
      <c r="F203" s="4"/>
      <c r="G203" s="4"/>
      <c r="H203" s="4"/>
      <c r="I203" s="4"/>
      <c r="J203" s="4"/>
      <c r="K203" s="4"/>
    </row>
    <row r="204" spans="1:11" s="2" customFormat="1" x14ac:dyDescent="0.25">
      <c r="A204" s="4"/>
      <c r="B204" s="4"/>
      <c r="D204" s="59"/>
      <c r="F204" s="4"/>
      <c r="G204" s="4"/>
      <c r="H204" s="4"/>
      <c r="I204" s="4"/>
      <c r="J204" s="4"/>
      <c r="K204" s="4"/>
    </row>
    <row r="205" spans="1:11" s="2" customFormat="1" x14ac:dyDescent="0.25">
      <c r="A205" s="4"/>
      <c r="B205" s="4"/>
      <c r="D205" s="59"/>
      <c r="F205" s="4"/>
      <c r="G205" s="4"/>
      <c r="H205" s="4"/>
      <c r="I205" s="4"/>
      <c r="J205" s="4"/>
      <c r="K205" s="4"/>
    </row>
    <row r="206" spans="1:11" s="2" customFormat="1" x14ac:dyDescent="0.25">
      <c r="A206" s="4"/>
      <c r="B206" s="4"/>
      <c r="D206" s="59"/>
      <c r="F206" s="4"/>
      <c r="G206" s="4"/>
      <c r="H206" s="4"/>
      <c r="I206" s="4"/>
      <c r="J206" s="4"/>
      <c r="K206" s="4"/>
    </row>
    <row r="207" spans="1:11" s="2" customFormat="1" x14ac:dyDescent="0.25">
      <c r="A207" s="4"/>
      <c r="B207" s="4"/>
      <c r="D207" s="59"/>
      <c r="F207" s="4"/>
      <c r="G207" s="4"/>
      <c r="H207" s="4"/>
      <c r="I207" s="4"/>
      <c r="J207" s="4"/>
      <c r="K207" s="4"/>
    </row>
    <row r="208" spans="1:11" s="2" customFormat="1" x14ac:dyDescent="0.25">
      <c r="A208" s="4"/>
      <c r="B208" s="4"/>
      <c r="D208" s="59"/>
      <c r="F208" s="4"/>
      <c r="G208" s="4"/>
      <c r="H208" s="4"/>
      <c r="I208" s="4"/>
      <c r="J208" s="4"/>
      <c r="K208" s="4"/>
    </row>
    <row r="209" spans="1:11" s="2" customFormat="1" x14ac:dyDescent="0.25">
      <c r="A209" s="4"/>
      <c r="B209" s="4"/>
      <c r="D209" s="59"/>
      <c r="F209" s="4"/>
      <c r="G209" s="4"/>
      <c r="H209" s="4"/>
      <c r="I209" s="4"/>
      <c r="J209" s="4"/>
      <c r="K209" s="4"/>
    </row>
    <row r="210" spans="1:11" s="2" customFormat="1" x14ac:dyDescent="0.25">
      <c r="A210" s="4"/>
      <c r="B210" s="4"/>
      <c r="D210" s="59"/>
      <c r="F210" s="4"/>
      <c r="G210" s="4"/>
      <c r="H210" s="4"/>
      <c r="I210" s="4"/>
      <c r="J210" s="4"/>
      <c r="K210" s="4"/>
    </row>
    <row r="211" spans="1:11" s="2" customFormat="1" x14ac:dyDescent="0.25">
      <c r="A211" s="4"/>
      <c r="B211" s="4"/>
      <c r="D211" s="59"/>
      <c r="F211" s="4"/>
      <c r="G211" s="4"/>
      <c r="H211" s="4"/>
      <c r="I211" s="4"/>
      <c r="J211" s="4"/>
      <c r="K211" s="4"/>
    </row>
    <row r="212" spans="1:11" s="2" customFormat="1" x14ac:dyDescent="0.25">
      <c r="A212" s="4"/>
      <c r="B212" s="4"/>
      <c r="D212" s="59"/>
      <c r="F212" s="4"/>
      <c r="G212" s="4"/>
      <c r="H212" s="4"/>
      <c r="I212" s="4"/>
      <c r="J212" s="4"/>
      <c r="K212" s="4"/>
    </row>
    <row r="213" spans="1:11" s="2" customFormat="1" x14ac:dyDescent="0.25">
      <c r="A213" s="4"/>
      <c r="B213" s="4"/>
      <c r="D213" s="59"/>
      <c r="F213" s="4"/>
      <c r="G213" s="4"/>
      <c r="H213" s="4"/>
      <c r="I213" s="4"/>
      <c r="J213" s="4"/>
      <c r="K213" s="4"/>
    </row>
    <row r="214" spans="1:11" s="2" customFormat="1" x14ac:dyDescent="0.25">
      <c r="A214" s="4"/>
      <c r="B214" s="4"/>
      <c r="D214" s="59"/>
      <c r="F214" s="4"/>
      <c r="G214" s="4"/>
      <c r="H214" s="4"/>
      <c r="I214" s="4"/>
      <c r="J214" s="4"/>
      <c r="K214" s="4"/>
    </row>
    <row r="215" spans="1:11" s="2" customFormat="1" x14ac:dyDescent="0.25">
      <c r="A215" s="4"/>
      <c r="B215" s="4"/>
      <c r="D215" s="59"/>
      <c r="F215" s="4"/>
      <c r="G215" s="4"/>
      <c r="H215" s="4"/>
      <c r="I215" s="4"/>
      <c r="J215" s="4"/>
      <c r="K215" s="4"/>
    </row>
    <row r="216" spans="1:11" s="2" customFormat="1" x14ac:dyDescent="0.25">
      <c r="A216" s="4"/>
      <c r="B216" s="4"/>
      <c r="D216" s="59"/>
      <c r="F216" s="4"/>
      <c r="G216" s="4"/>
      <c r="H216" s="4"/>
      <c r="I216" s="4"/>
      <c r="J216" s="4"/>
      <c r="K216" s="4"/>
    </row>
    <row r="217" spans="1:11" s="2" customFormat="1" x14ac:dyDescent="0.25">
      <c r="A217" s="4"/>
      <c r="B217" s="4"/>
      <c r="D217" s="59"/>
      <c r="F217" s="4"/>
      <c r="G217" s="4"/>
      <c r="H217" s="4"/>
      <c r="I217" s="4"/>
      <c r="J217" s="4"/>
      <c r="K217" s="4"/>
    </row>
    <row r="218" spans="1:11" s="2" customFormat="1" x14ac:dyDescent="0.25">
      <c r="A218" s="4"/>
      <c r="B218" s="4"/>
      <c r="D218" s="59"/>
      <c r="F218" s="4"/>
      <c r="G218" s="4"/>
      <c r="H218" s="4"/>
      <c r="I218" s="4"/>
      <c r="J218" s="4"/>
      <c r="K218" s="4"/>
    </row>
    <row r="219" spans="1:11" s="2" customFormat="1" x14ac:dyDescent="0.25">
      <c r="A219" s="4"/>
      <c r="B219" s="4"/>
      <c r="D219" s="59"/>
      <c r="F219" s="4"/>
      <c r="G219" s="4"/>
      <c r="H219" s="4"/>
      <c r="I219" s="4"/>
      <c r="J219" s="4"/>
      <c r="K219" s="4"/>
    </row>
    <row r="220" spans="1:11" s="2" customFormat="1" x14ac:dyDescent="0.25">
      <c r="A220" s="4"/>
      <c r="B220" s="4"/>
      <c r="D220" s="59"/>
      <c r="F220" s="4"/>
      <c r="G220" s="4"/>
      <c r="H220" s="4"/>
      <c r="I220" s="4"/>
      <c r="J220" s="4"/>
      <c r="K220" s="4"/>
    </row>
    <row r="221" spans="1:11" s="2" customFormat="1" x14ac:dyDescent="0.25">
      <c r="A221" s="4"/>
      <c r="B221" s="4"/>
      <c r="D221" s="59"/>
      <c r="F221" s="4"/>
      <c r="G221" s="4"/>
      <c r="H221" s="4"/>
      <c r="I221" s="4"/>
      <c r="J221" s="4"/>
      <c r="K221" s="4"/>
    </row>
    <row r="222" spans="1:11" s="2" customFormat="1" x14ac:dyDescent="0.25">
      <c r="A222" s="4"/>
      <c r="B222" s="4"/>
      <c r="D222" s="59"/>
      <c r="F222" s="4"/>
      <c r="G222" s="4"/>
      <c r="H222" s="4"/>
      <c r="I222" s="4"/>
      <c r="J222" s="4"/>
      <c r="K222" s="4"/>
    </row>
    <row r="223" spans="1:11" s="2" customFormat="1" x14ac:dyDescent="0.25">
      <c r="A223" s="4"/>
      <c r="B223" s="4"/>
      <c r="D223" s="59"/>
      <c r="F223" s="4"/>
      <c r="G223" s="4"/>
      <c r="H223" s="4"/>
      <c r="I223" s="4"/>
      <c r="J223" s="4"/>
      <c r="K223" s="4"/>
    </row>
    <row r="224" spans="1:11" s="2" customFormat="1" x14ac:dyDescent="0.25">
      <c r="A224" s="4"/>
      <c r="B224" s="4"/>
      <c r="D224" s="59"/>
      <c r="F224" s="4"/>
      <c r="G224" s="4"/>
      <c r="H224" s="4"/>
      <c r="I224" s="4"/>
      <c r="J224" s="4"/>
      <c r="K224" s="4"/>
    </row>
    <row r="225" spans="1:11" s="2" customFormat="1" x14ac:dyDescent="0.25">
      <c r="A225" s="4"/>
      <c r="B225" s="4"/>
      <c r="D225" s="59"/>
      <c r="F225" s="4"/>
      <c r="G225" s="4"/>
      <c r="H225" s="4"/>
      <c r="I225" s="4"/>
      <c r="J225" s="4"/>
      <c r="K225" s="4"/>
    </row>
    <row r="226" spans="1:11" s="2" customFormat="1" x14ac:dyDescent="0.25">
      <c r="A226" s="4"/>
      <c r="B226" s="4"/>
      <c r="D226" s="59"/>
      <c r="F226" s="4"/>
      <c r="G226" s="4"/>
      <c r="H226" s="4"/>
      <c r="I226" s="4"/>
      <c r="J226" s="4"/>
      <c r="K226" s="4"/>
    </row>
    <row r="227" spans="1:11" s="2" customFormat="1" x14ac:dyDescent="0.25">
      <c r="A227" s="4"/>
      <c r="B227" s="4"/>
      <c r="D227" s="59"/>
      <c r="F227" s="4"/>
      <c r="G227" s="4"/>
      <c r="H227" s="4"/>
      <c r="I227" s="4"/>
      <c r="J227" s="4"/>
      <c r="K227" s="4"/>
    </row>
    <row r="228" spans="1:11" s="2" customFormat="1" x14ac:dyDescent="0.25">
      <c r="A228" s="4"/>
      <c r="B228" s="4"/>
      <c r="D228" s="59"/>
      <c r="F228" s="4"/>
      <c r="G228" s="4"/>
      <c r="H228" s="4"/>
      <c r="I228" s="4"/>
      <c r="J228" s="4"/>
      <c r="K228" s="4"/>
    </row>
    <row r="229" spans="1:11" s="2" customFormat="1" x14ac:dyDescent="0.25">
      <c r="A229" s="4"/>
      <c r="B229" s="4"/>
      <c r="D229" s="59"/>
      <c r="F229" s="4"/>
      <c r="G229" s="4"/>
      <c r="H229" s="4"/>
      <c r="I229" s="4"/>
      <c r="J229" s="4"/>
      <c r="K229" s="4"/>
    </row>
    <row r="230" spans="1:11" s="2" customFormat="1" x14ac:dyDescent="0.25">
      <c r="A230" s="4"/>
      <c r="B230" s="4"/>
      <c r="D230" s="59"/>
      <c r="F230" s="4"/>
      <c r="G230" s="4"/>
      <c r="H230" s="4"/>
      <c r="I230" s="4"/>
      <c r="J230" s="4"/>
      <c r="K230" s="4"/>
    </row>
    <row r="231" spans="1:11" s="2" customFormat="1" x14ac:dyDescent="0.25">
      <c r="A231" s="4"/>
      <c r="B231" s="4"/>
      <c r="D231" s="59"/>
      <c r="F231" s="4"/>
      <c r="G231" s="4"/>
      <c r="H231" s="4"/>
      <c r="I231" s="4"/>
      <c r="J231" s="4"/>
      <c r="K231" s="4"/>
    </row>
    <row r="232" spans="1:11" s="2" customFormat="1" x14ac:dyDescent="0.25">
      <c r="A232" s="4"/>
      <c r="B232" s="4"/>
      <c r="D232" s="59"/>
      <c r="F232" s="4"/>
      <c r="G232" s="4"/>
      <c r="H232" s="4"/>
      <c r="I232" s="4"/>
      <c r="J232" s="4"/>
      <c r="K232" s="4"/>
    </row>
    <row r="233" spans="1:11" s="2" customFormat="1" x14ac:dyDescent="0.25">
      <c r="A233" s="4"/>
      <c r="B233" s="4"/>
      <c r="D233" s="59"/>
      <c r="F233" s="4"/>
      <c r="G233" s="4"/>
      <c r="H233" s="4"/>
      <c r="I233" s="4"/>
      <c r="J233" s="4"/>
      <c r="K233" s="4"/>
    </row>
    <row r="234" spans="1:11" s="2" customFormat="1" x14ac:dyDescent="0.25">
      <c r="A234" s="4"/>
      <c r="B234" s="4"/>
      <c r="D234" s="59"/>
      <c r="F234" s="4"/>
      <c r="G234" s="4"/>
      <c r="H234" s="4"/>
      <c r="I234" s="4"/>
      <c r="J234" s="4"/>
      <c r="K234" s="4"/>
    </row>
    <row r="235" spans="1:11" s="2" customFormat="1" x14ac:dyDescent="0.25">
      <c r="A235" s="4"/>
      <c r="B235" s="4"/>
      <c r="D235" s="59"/>
      <c r="F235" s="4"/>
      <c r="G235" s="4"/>
      <c r="H235" s="4"/>
      <c r="I235" s="4"/>
      <c r="J235" s="4"/>
      <c r="K235" s="4"/>
    </row>
    <row r="236" spans="1:11" s="2" customFormat="1" x14ac:dyDescent="0.25">
      <c r="A236" s="4"/>
      <c r="B236" s="4"/>
      <c r="D236" s="59"/>
      <c r="F236" s="4"/>
      <c r="G236" s="4"/>
      <c r="H236" s="4"/>
      <c r="I236" s="4"/>
      <c r="J236" s="4"/>
      <c r="K236" s="4"/>
    </row>
    <row r="237" spans="1:11" s="2" customFormat="1" x14ac:dyDescent="0.25">
      <c r="A237" s="4"/>
      <c r="B237" s="4"/>
      <c r="D237" s="59"/>
      <c r="F237" s="4"/>
      <c r="G237" s="4"/>
      <c r="H237" s="4"/>
      <c r="I237" s="4"/>
      <c r="J237" s="4"/>
      <c r="K237" s="4"/>
    </row>
    <row r="238" spans="1:11" s="2" customFormat="1" x14ac:dyDescent="0.25">
      <c r="A238" s="4"/>
      <c r="B238" s="4"/>
      <c r="D238" s="59"/>
      <c r="F238" s="4"/>
      <c r="G238" s="4"/>
      <c r="H238" s="4"/>
      <c r="I238" s="4"/>
      <c r="J238" s="4"/>
      <c r="K238" s="4"/>
    </row>
    <row r="239" spans="1:11" s="2" customFormat="1" x14ac:dyDescent="0.25">
      <c r="A239" s="4"/>
      <c r="B239" s="4"/>
      <c r="D239" s="59"/>
      <c r="F239" s="4"/>
      <c r="G239" s="4"/>
      <c r="H239" s="4"/>
      <c r="I239" s="4"/>
      <c r="J239" s="4"/>
      <c r="K239" s="4"/>
    </row>
    <row r="240" spans="1:11" s="2" customFormat="1" x14ac:dyDescent="0.25">
      <c r="A240" s="4"/>
      <c r="B240" s="4"/>
      <c r="D240" s="59"/>
      <c r="F240" s="4"/>
      <c r="G240" s="4"/>
      <c r="H240" s="4"/>
      <c r="I240" s="4"/>
      <c r="J240" s="4"/>
      <c r="K240" s="4"/>
    </row>
    <row r="241" spans="1:11" s="2" customFormat="1" x14ac:dyDescent="0.25">
      <c r="A241" s="4"/>
      <c r="B241" s="4"/>
      <c r="D241" s="59"/>
      <c r="F241" s="4"/>
      <c r="G241" s="4"/>
      <c r="H241" s="4"/>
      <c r="I241" s="4"/>
      <c r="J241" s="4"/>
      <c r="K241" s="4"/>
    </row>
    <row r="242" spans="1:11" s="2" customFormat="1" x14ac:dyDescent="0.25">
      <c r="A242" s="4"/>
      <c r="B242" s="4"/>
      <c r="D242" s="59"/>
      <c r="F242" s="4"/>
      <c r="G242" s="4"/>
      <c r="H242" s="4"/>
      <c r="I242" s="4"/>
      <c r="J242" s="4"/>
      <c r="K242" s="4"/>
    </row>
    <row r="243" spans="1:11" s="2" customFormat="1" x14ac:dyDescent="0.25">
      <c r="A243" s="4"/>
      <c r="B243" s="4"/>
      <c r="D243" s="59"/>
      <c r="F243" s="4"/>
      <c r="G243" s="4"/>
      <c r="H243" s="4"/>
      <c r="I243" s="4"/>
      <c r="J243" s="4"/>
      <c r="K243" s="4"/>
    </row>
    <row r="244" spans="1:11" s="2" customFormat="1" x14ac:dyDescent="0.25">
      <c r="A244" s="4"/>
      <c r="B244" s="4"/>
      <c r="D244" s="59"/>
      <c r="F244" s="4"/>
      <c r="G244" s="4"/>
      <c r="H244" s="4"/>
      <c r="I244" s="4"/>
      <c r="J244" s="4"/>
      <c r="K244" s="4"/>
    </row>
    <row r="245" spans="1:11" s="2" customFormat="1" x14ac:dyDescent="0.25">
      <c r="A245" s="4"/>
      <c r="B245" s="4"/>
      <c r="D245" s="59"/>
      <c r="F245" s="4"/>
      <c r="G245" s="4"/>
      <c r="H245" s="4"/>
      <c r="I245" s="4"/>
      <c r="J245" s="4"/>
      <c r="K245" s="4"/>
    </row>
    <row r="246" spans="1:11" s="2" customFormat="1" x14ac:dyDescent="0.25">
      <c r="A246" s="4"/>
      <c r="B246" s="4"/>
      <c r="D246" s="59"/>
      <c r="F246" s="4"/>
      <c r="G246" s="4"/>
      <c r="H246" s="4"/>
      <c r="I246" s="4"/>
      <c r="J246" s="4"/>
      <c r="K246" s="4"/>
    </row>
    <row r="247" spans="1:11" s="2" customFormat="1" x14ac:dyDescent="0.25">
      <c r="A247" s="4"/>
      <c r="B247" s="4"/>
      <c r="D247" s="59"/>
      <c r="F247" s="4"/>
      <c r="G247" s="4"/>
      <c r="H247" s="4"/>
      <c r="I247" s="4"/>
      <c r="J247" s="4"/>
      <c r="K247" s="4"/>
    </row>
    <row r="248" spans="1:11" s="2" customFormat="1" x14ac:dyDescent="0.25">
      <c r="A248" s="4"/>
      <c r="B248" s="4"/>
      <c r="D248" s="59"/>
      <c r="F248" s="4"/>
      <c r="G248" s="4"/>
      <c r="H248" s="4"/>
      <c r="I248" s="4"/>
      <c r="J248" s="4"/>
      <c r="K248" s="4"/>
    </row>
    <row r="249" spans="1:11" s="2" customFormat="1" x14ac:dyDescent="0.25">
      <c r="A249" s="4"/>
      <c r="B249" s="4"/>
      <c r="D249" s="59"/>
      <c r="F249" s="4"/>
      <c r="G249" s="4"/>
      <c r="H249" s="4"/>
      <c r="I249" s="4"/>
      <c r="J249" s="4"/>
      <c r="K249" s="4"/>
    </row>
    <row r="250" spans="1:11" s="2" customFormat="1" x14ac:dyDescent="0.25">
      <c r="A250" s="4"/>
      <c r="B250" s="4"/>
      <c r="D250" s="59"/>
      <c r="F250" s="4"/>
      <c r="G250" s="4"/>
      <c r="H250" s="4"/>
      <c r="I250" s="4"/>
      <c r="J250" s="4"/>
      <c r="K250" s="4"/>
    </row>
    <row r="251" spans="1:11" s="2" customFormat="1" x14ac:dyDescent="0.25">
      <c r="A251" s="4"/>
      <c r="B251" s="4"/>
      <c r="D251" s="59"/>
      <c r="F251" s="4"/>
      <c r="G251" s="4"/>
      <c r="H251" s="4"/>
      <c r="I251" s="4"/>
      <c r="J251" s="4"/>
      <c r="K251" s="4"/>
    </row>
    <row r="252" spans="1:11" s="2" customFormat="1" x14ac:dyDescent="0.25">
      <c r="A252" s="4"/>
      <c r="B252" s="4"/>
      <c r="D252" s="59"/>
      <c r="F252" s="4"/>
      <c r="G252" s="4"/>
      <c r="H252" s="4"/>
      <c r="I252" s="4"/>
      <c r="J252" s="4"/>
      <c r="K252" s="4"/>
    </row>
    <row r="253" spans="1:11" s="2" customFormat="1" x14ac:dyDescent="0.25">
      <c r="A253" s="4"/>
      <c r="B253" s="4"/>
      <c r="D253" s="59"/>
      <c r="F253" s="4"/>
      <c r="G253" s="4"/>
      <c r="H253" s="4"/>
      <c r="I253" s="4"/>
      <c r="J253" s="4"/>
      <c r="K253" s="4"/>
    </row>
    <row r="254" spans="1:11" s="2" customFormat="1" x14ac:dyDescent="0.25">
      <c r="A254" s="4"/>
      <c r="B254" s="4"/>
      <c r="D254" s="59"/>
      <c r="F254" s="4"/>
      <c r="G254" s="4"/>
      <c r="H254" s="4"/>
      <c r="I254" s="4"/>
      <c r="J254" s="4"/>
      <c r="K254" s="4"/>
    </row>
    <row r="255" spans="1:11" s="2" customFormat="1" x14ac:dyDescent="0.25">
      <c r="A255" s="4"/>
      <c r="B255" s="4"/>
      <c r="D255" s="59"/>
      <c r="F255" s="4"/>
      <c r="G255" s="4"/>
      <c r="H255" s="4"/>
      <c r="I255" s="4"/>
      <c r="J255" s="4"/>
      <c r="K255" s="4"/>
    </row>
    <row r="256" spans="1:11" s="2" customFormat="1" x14ac:dyDescent="0.25">
      <c r="A256" s="4"/>
      <c r="B256" s="4"/>
      <c r="D256" s="59"/>
      <c r="F256" s="4"/>
      <c r="G256" s="4"/>
      <c r="H256" s="4"/>
      <c r="I256" s="4"/>
      <c r="J256" s="4"/>
      <c r="K256" s="4"/>
    </row>
    <row r="257" spans="1:11" s="2" customFormat="1" x14ac:dyDescent="0.25">
      <c r="A257" s="4"/>
      <c r="B257" s="4"/>
      <c r="D257" s="59"/>
      <c r="F257" s="4"/>
      <c r="G257" s="4"/>
      <c r="H257" s="4"/>
      <c r="I257" s="4"/>
      <c r="J257" s="4"/>
      <c r="K257" s="4"/>
    </row>
    <row r="258" spans="1:11" s="2" customFormat="1" x14ac:dyDescent="0.25">
      <c r="A258" s="4"/>
      <c r="B258" s="4"/>
      <c r="D258" s="59"/>
      <c r="F258" s="4"/>
      <c r="G258" s="4"/>
      <c r="H258" s="4"/>
      <c r="I258" s="4"/>
      <c r="J258" s="4"/>
      <c r="K258" s="4"/>
    </row>
    <row r="259" spans="1:11" s="2" customFormat="1" x14ac:dyDescent="0.25">
      <c r="A259" s="4"/>
      <c r="B259" s="4"/>
      <c r="D259" s="59"/>
      <c r="F259" s="4"/>
      <c r="G259" s="4"/>
      <c r="H259" s="4"/>
      <c r="I259" s="4"/>
      <c r="J259" s="4"/>
      <c r="K259" s="4"/>
    </row>
    <row r="260" spans="1:11" s="2" customFormat="1" x14ac:dyDescent="0.25">
      <c r="A260" s="4"/>
      <c r="B260" s="4"/>
      <c r="D260" s="59"/>
      <c r="F260" s="4"/>
      <c r="G260" s="4"/>
      <c r="H260" s="4"/>
      <c r="I260" s="4"/>
      <c r="J260" s="4"/>
      <c r="K260" s="4"/>
    </row>
    <row r="261" spans="1:11" s="2" customFormat="1" x14ac:dyDescent="0.25">
      <c r="A261" s="4"/>
      <c r="B261" s="4"/>
      <c r="D261" s="59"/>
      <c r="F261" s="4"/>
      <c r="G261" s="4"/>
      <c r="H261" s="4"/>
      <c r="I261" s="4"/>
      <c r="J261" s="4"/>
      <c r="K261" s="4"/>
    </row>
    <row r="262" spans="1:11" s="2" customFormat="1" x14ac:dyDescent="0.25">
      <c r="A262" s="4"/>
      <c r="B262" s="4"/>
      <c r="D262" s="59"/>
      <c r="F262" s="4"/>
      <c r="G262" s="4"/>
      <c r="H262" s="4"/>
      <c r="I262" s="4"/>
      <c r="J262" s="4"/>
      <c r="K262" s="4"/>
    </row>
    <row r="263" spans="1:11" s="2" customFormat="1" x14ac:dyDescent="0.25">
      <c r="A263" s="4"/>
      <c r="B263" s="4"/>
      <c r="D263" s="59"/>
      <c r="F263" s="4"/>
      <c r="G263" s="4"/>
      <c r="H263" s="4"/>
      <c r="I263" s="4"/>
      <c r="J263" s="4"/>
      <c r="K263" s="4"/>
    </row>
    <row r="264" spans="1:11" s="2" customFormat="1" x14ac:dyDescent="0.25">
      <c r="A264" s="4"/>
      <c r="B264" s="4"/>
      <c r="D264" s="59"/>
      <c r="F264" s="4"/>
      <c r="G264" s="4"/>
      <c r="H264" s="4"/>
      <c r="I264" s="4"/>
      <c r="J264" s="4"/>
      <c r="K264" s="4"/>
    </row>
    <row r="265" spans="1:11" s="2" customFormat="1" x14ac:dyDescent="0.25">
      <c r="A265" s="4"/>
      <c r="B265" s="4"/>
      <c r="D265" s="59"/>
      <c r="F265" s="4"/>
      <c r="G265" s="4"/>
      <c r="H265" s="4"/>
      <c r="I265" s="4"/>
      <c r="J265" s="4"/>
      <c r="K265" s="4"/>
    </row>
    <row r="266" spans="1:11" s="2" customFormat="1" x14ac:dyDescent="0.25">
      <c r="A266" s="4"/>
      <c r="B266" s="4"/>
      <c r="D266" s="59"/>
      <c r="F266" s="4"/>
      <c r="G266" s="4"/>
      <c r="H266" s="4"/>
      <c r="I266" s="4"/>
      <c r="J266" s="4"/>
      <c r="K266" s="4"/>
    </row>
    <row r="267" spans="1:11" s="2" customFormat="1" x14ac:dyDescent="0.25">
      <c r="A267" s="4"/>
      <c r="B267" s="4"/>
      <c r="D267" s="59"/>
      <c r="F267" s="4"/>
      <c r="G267" s="4"/>
      <c r="H267" s="4"/>
      <c r="I267" s="4"/>
      <c r="J267" s="4"/>
      <c r="K267" s="4"/>
    </row>
    <row r="268" spans="1:11" s="2" customFormat="1" x14ac:dyDescent="0.25">
      <c r="A268" s="4"/>
      <c r="B268" s="4"/>
      <c r="D268" s="59"/>
      <c r="F268" s="4"/>
      <c r="G268" s="4"/>
      <c r="H268" s="4"/>
      <c r="I268" s="4"/>
      <c r="J268" s="4"/>
      <c r="K268" s="4"/>
    </row>
    <row r="269" spans="1:11" s="2" customFormat="1" x14ac:dyDescent="0.25">
      <c r="A269" s="4"/>
      <c r="B269" s="4"/>
      <c r="D269" s="59"/>
      <c r="F269" s="4"/>
      <c r="G269" s="4"/>
      <c r="H269" s="4"/>
      <c r="I269" s="4"/>
      <c r="J269" s="4"/>
      <c r="K269" s="4"/>
    </row>
    <row r="270" spans="1:11" s="2" customFormat="1" x14ac:dyDescent="0.25">
      <c r="A270" s="4"/>
      <c r="B270" s="4"/>
      <c r="D270" s="59"/>
      <c r="F270" s="4"/>
      <c r="G270" s="4"/>
      <c r="H270" s="4"/>
      <c r="I270" s="4"/>
      <c r="J270" s="4"/>
      <c r="K270" s="4"/>
    </row>
    <row r="271" spans="1:11" s="2" customFormat="1" x14ac:dyDescent="0.25">
      <c r="A271" s="4"/>
      <c r="B271" s="4"/>
      <c r="D271" s="59"/>
      <c r="F271" s="4"/>
      <c r="G271" s="4"/>
      <c r="H271" s="4"/>
      <c r="I271" s="4"/>
      <c r="J271" s="4"/>
      <c r="K271" s="4"/>
    </row>
    <row r="272" spans="1:11" s="2" customFormat="1" x14ac:dyDescent="0.25">
      <c r="A272" s="4"/>
      <c r="B272" s="4"/>
      <c r="D272" s="59"/>
      <c r="F272" s="4"/>
      <c r="G272" s="4"/>
      <c r="H272" s="4"/>
      <c r="I272" s="4"/>
      <c r="J272" s="4"/>
      <c r="K272" s="4"/>
    </row>
    <row r="273" spans="1:11" s="2" customFormat="1" x14ac:dyDescent="0.25">
      <c r="A273" s="4"/>
      <c r="B273" s="4"/>
      <c r="D273" s="59"/>
      <c r="F273" s="4"/>
      <c r="G273" s="4"/>
      <c r="H273" s="4"/>
      <c r="I273" s="4"/>
      <c r="J273" s="4"/>
      <c r="K273" s="4"/>
    </row>
    <row r="274" spans="1:11" s="2" customFormat="1" x14ac:dyDescent="0.25">
      <c r="A274" s="4"/>
      <c r="B274" s="4"/>
      <c r="D274" s="59"/>
      <c r="F274" s="4"/>
      <c r="G274" s="4"/>
      <c r="H274" s="4"/>
      <c r="I274" s="4"/>
      <c r="J274" s="4"/>
      <c r="K274" s="4"/>
    </row>
    <row r="275" spans="1:11" s="2" customFormat="1" x14ac:dyDescent="0.25">
      <c r="A275" s="4"/>
      <c r="B275" s="4"/>
      <c r="D275" s="59"/>
      <c r="F275" s="4"/>
      <c r="G275" s="4"/>
      <c r="H275" s="4"/>
      <c r="I275" s="4"/>
      <c r="J275" s="4"/>
      <c r="K275" s="4"/>
    </row>
    <row r="276" spans="1:11" s="2" customFormat="1" x14ac:dyDescent="0.25">
      <c r="A276" s="4"/>
      <c r="B276" s="4"/>
      <c r="D276" s="59"/>
      <c r="F276" s="4"/>
      <c r="G276" s="4"/>
      <c r="H276" s="4"/>
      <c r="I276" s="4"/>
      <c r="J276" s="4"/>
      <c r="K276" s="4"/>
    </row>
    <row r="277" spans="1:11" s="2" customFormat="1" x14ac:dyDescent="0.25">
      <c r="A277" s="4"/>
      <c r="B277" s="4"/>
      <c r="D277" s="59"/>
      <c r="F277" s="4"/>
      <c r="G277" s="4"/>
      <c r="H277" s="4"/>
      <c r="I277" s="4"/>
      <c r="J277" s="4"/>
      <c r="K277" s="4"/>
    </row>
    <row r="278" spans="1:11" s="2" customFormat="1" x14ac:dyDescent="0.25">
      <c r="A278" s="4"/>
      <c r="B278" s="4"/>
      <c r="D278" s="59"/>
      <c r="F278" s="4"/>
      <c r="G278" s="4"/>
      <c r="H278" s="4"/>
      <c r="I278" s="4"/>
      <c r="J278" s="4"/>
      <c r="K278" s="4"/>
    </row>
    <row r="279" spans="1:11" s="2" customFormat="1" x14ac:dyDescent="0.25">
      <c r="A279" s="4"/>
      <c r="B279" s="4"/>
      <c r="D279" s="59"/>
      <c r="F279" s="4"/>
      <c r="G279" s="4"/>
      <c r="H279" s="4"/>
      <c r="I279" s="4"/>
      <c r="J279" s="4"/>
      <c r="K279" s="4"/>
    </row>
    <row r="280" spans="1:11" s="2" customFormat="1" x14ac:dyDescent="0.25">
      <c r="A280" s="4"/>
      <c r="B280" s="4"/>
      <c r="D280" s="59"/>
      <c r="F280" s="4"/>
      <c r="G280" s="4"/>
      <c r="H280" s="4"/>
      <c r="I280" s="4"/>
      <c r="J280" s="4"/>
      <c r="K280" s="4"/>
    </row>
    <row r="281" spans="1:11" s="2" customFormat="1" x14ac:dyDescent="0.25">
      <c r="A281" s="4"/>
      <c r="B281" s="4"/>
      <c r="D281" s="59"/>
      <c r="F281" s="4"/>
      <c r="G281" s="4"/>
      <c r="H281" s="4"/>
      <c r="I281" s="4"/>
      <c r="J281" s="4"/>
      <c r="K281" s="4"/>
    </row>
    <row r="282" spans="1:11" s="2" customFormat="1" x14ac:dyDescent="0.25">
      <c r="A282" s="4"/>
      <c r="B282" s="4"/>
      <c r="D282" s="59"/>
      <c r="F282" s="4"/>
      <c r="G282" s="4"/>
      <c r="H282" s="4"/>
      <c r="I282" s="4"/>
      <c r="J282" s="4"/>
      <c r="K282" s="4"/>
    </row>
    <row r="283" spans="1:11" s="2" customFormat="1" x14ac:dyDescent="0.25">
      <c r="A283" s="4"/>
      <c r="B283" s="4"/>
      <c r="D283" s="59"/>
      <c r="F283" s="4"/>
      <c r="G283" s="4"/>
      <c r="H283" s="4"/>
      <c r="I283" s="4"/>
      <c r="J283" s="4"/>
      <c r="K283" s="4"/>
    </row>
    <row r="284" spans="1:11" s="2" customFormat="1" x14ac:dyDescent="0.25">
      <c r="A284" s="4"/>
      <c r="B284" s="4"/>
      <c r="D284" s="59"/>
      <c r="F284" s="4"/>
      <c r="G284" s="4"/>
      <c r="H284" s="4"/>
      <c r="I284" s="4"/>
      <c r="J284" s="4"/>
      <c r="K284" s="4"/>
    </row>
    <row r="285" spans="1:11" s="2" customFormat="1" x14ac:dyDescent="0.25">
      <c r="A285" s="4"/>
      <c r="B285" s="4"/>
      <c r="D285" s="59"/>
      <c r="F285" s="4"/>
      <c r="G285" s="4"/>
      <c r="H285" s="4"/>
      <c r="I285" s="4"/>
      <c r="J285" s="4"/>
      <c r="K285" s="4"/>
    </row>
    <row r="286" spans="1:11" s="2" customFormat="1" x14ac:dyDescent="0.25">
      <c r="A286" s="4"/>
      <c r="B286" s="4"/>
      <c r="D286" s="59"/>
      <c r="F286" s="4"/>
      <c r="G286" s="4"/>
      <c r="H286" s="4"/>
      <c r="I286" s="4"/>
      <c r="J286" s="4"/>
      <c r="K286" s="4"/>
    </row>
    <row r="287" spans="1:11" s="2" customFormat="1" x14ac:dyDescent="0.25">
      <c r="A287" s="4"/>
      <c r="B287" s="4"/>
      <c r="D287" s="59"/>
      <c r="F287" s="4"/>
      <c r="G287" s="4"/>
      <c r="H287" s="4"/>
      <c r="I287" s="4"/>
      <c r="J287" s="4"/>
      <c r="K287" s="4"/>
    </row>
    <row r="288" spans="1:11" s="2" customFormat="1" x14ac:dyDescent="0.25">
      <c r="A288" s="4"/>
      <c r="B288" s="4"/>
      <c r="D288" s="59"/>
      <c r="F288" s="4"/>
      <c r="G288" s="4"/>
      <c r="H288" s="4"/>
      <c r="I288" s="4"/>
      <c r="J288" s="4"/>
      <c r="K288" s="4"/>
    </row>
    <row r="289" spans="1:11" s="2" customFormat="1" x14ac:dyDescent="0.25">
      <c r="A289" s="4"/>
      <c r="B289" s="4"/>
      <c r="D289" s="59"/>
      <c r="F289" s="4"/>
      <c r="G289" s="4"/>
      <c r="H289" s="4"/>
      <c r="I289" s="4"/>
      <c r="J289" s="4"/>
      <c r="K289" s="4"/>
    </row>
    <row r="290" spans="1:11" s="2" customFormat="1" x14ac:dyDescent="0.25">
      <c r="A290" s="4"/>
      <c r="B290" s="4"/>
      <c r="D290" s="59"/>
      <c r="F290" s="4"/>
      <c r="G290" s="4"/>
      <c r="H290" s="4"/>
      <c r="I290" s="4"/>
      <c r="J290" s="4"/>
      <c r="K290" s="4"/>
    </row>
    <row r="291" spans="1:11" s="2" customFormat="1" x14ac:dyDescent="0.25">
      <c r="A291" s="4"/>
      <c r="B291" s="4"/>
      <c r="D291" s="59"/>
      <c r="F291" s="4"/>
      <c r="G291" s="4"/>
      <c r="H291" s="4"/>
      <c r="I291" s="4"/>
      <c r="J291" s="4"/>
      <c r="K291" s="4"/>
    </row>
    <row r="292" spans="1:11" s="2" customFormat="1" x14ac:dyDescent="0.25">
      <c r="A292" s="4"/>
      <c r="B292" s="4"/>
      <c r="D292" s="59"/>
      <c r="F292" s="4"/>
      <c r="G292" s="4"/>
      <c r="H292" s="4"/>
      <c r="I292" s="4"/>
      <c r="J292" s="4"/>
      <c r="K292" s="4"/>
    </row>
    <row r="293" spans="1:11" s="2" customFormat="1" x14ac:dyDescent="0.25">
      <c r="A293" s="4"/>
      <c r="B293" s="4"/>
      <c r="D293" s="59"/>
      <c r="F293" s="4"/>
      <c r="G293" s="4"/>
      <c r="H293" s="4"/>
      <c r="I293" s="4"/>
      <c r="J293" s="4"/>
      <c r="K293" s="4"/>
    </row>
    <row r="294" spans="1:11" s="2" customFormat="1" x14ac:dyDescent="0.25">
      <c r="A294" s="4"/>
      <c r="B294" s="4"/>
      <c r="D294" s="59"/>
      <c r="F294" s="4"/>
      <c r="G294" s="4"/>
      <c r="H294" s="4"/>
      <c r="I294" s="4"/>
      <c r="J294" s="4"/>
      <c r="K294" s="4"/>
    </row>
    <row r="295" spans="1:11" s="2" customFormat="1" x14ac:dyDescent="0.25">
      <c r="A295" s="4"/>
      <c r="B295" s="4"/>
      <c r="D295" s="59"/>
      <c r="F295" s="4"/>
      <c r="G295" s="4"/>
      <c r="H295" s="4"/>
      <c r="I295" s="4"/>
      <c r="J295" s="4"/>
      <c r="K295" s="4"/>
    </row>
    <row r="296" spans="1:11" s="2" customFormat="1" x14ac:dyDescent="0.25">
      <c r="A296" s="4"/>
      <c r="B296" s="4"/>
      <c r="D296" s="59"/>
      <c r="F296" s="4"/>
      <c r="G296" s="4"/>
      <c r="H296" s="4"/>
      <c r="I296" s="4"/>
      <c r="J296" s="4"/>
      <c r="K296" s="4"/>
    </row>
    <row r="297" spans="1:11" s="2" customFormat="1" x14ac:dyDescent="0.25">
      <c r="A297" s="4"/>
      <c r="B297" s="4"/>
      <c r="D297" s="59"/>
      <c r="F297" s="4"/>
      <c r="G297" s="4"/>
      <c r="H297" s="4"/>
      <c r="I297" s="4"/>
      <c r="J297" s="4"/>
      <c r="K297" s="4"/>
    </row>
    <row r="298" spans="1:11" s="2" customFormat="1" x14ac:dyDescent="0.25">
      <c r="A298" s="4"/>
      <c r="B298" s="4"/>
      <c r="D298" s="59"/>
      <c r="F298" s="4"/>
      <c r="G298" s="4"/>
      <c r="H298" s="4"/>
      <c r="I298" s="4"/>
      <c r="J298" s="4"/>
      <c r="K298" s="4"/>
    </row>
    <row r="299" spans="1:11" s="2" customFormat="1" x14ac:dyDescent="0.25">
      <c r="A299" s="4"/>
      <c r="B299" s="4"/>
      <c r="D299" s="59"/>
      <c r="F299" s="4"/>
      <c r="G299" s="4"/>
      <c r="H299" s="4"/>
      <c r="I299" s="4"/>
      <c r="J299" s="4"/>
      <c r="K299" s="4"/>
    </row>
    <row r="300" spans="1:11" s="2" customFormat="1" x14ac:dyDescent="0.25">
      <c r="A300" s="4"/>
      <c r="B300" s="4"/>
      <c r="D300" s="59"/>
      <c r="F300" s="4"/>
      <c r="G300" s="4"/>
      <c r="H300" s="4"/>
      <c r="I300" s="4"/>
      <c r="J300" s="4"/>
      <c r="K300" s="4"/>
    </row>
    <row r="301" spans="1:11" s="2" customFormat="1" x14ac:dyDescent="0.25">
      <c r="A301" s="4"/>
      <c r="B301" s="4"/>
      <c r="D301" s="59"/>
      <c r="F301" s="4"/>
      <c r="G301" s="4"/>
      <c r="H301" s="4"/>
      <c r="I301" s="4"/>
      <c r="J301" s="4"/>
      <c r="K301" s="4"/>
    </row>
    <row r="302" spans="1:11" s="2" customFormat="1" x14ac:dyDescent="0.25">
      <c r="A302" s="4"/>
      <c r="B302" s="4"/>
      <c r="D302" s="59"/>
      <c r="F302" s="4"/>
      <c r="G302" s="4"/>
      <c r="H302" s="4"/>
      <c r="I302" s="4"/>
      <c r="J302" s="4"/>
      <c r="K302" s="4"/>
    </row>
    <row r="303" spans="1:11" s="2" customFormat="1" x14ac:dyDescent="0.25">
      <c r="A303" s="4"/>
      <c r="B303" s="4"/>
      <c r="D303" s="59"/>
      <c r="F303" s="4"/>
      <c r="G303" s="4"/>
      <c r="H303" s="4"/>
      <c r="I303" s="4"/>
      <c r="J303" s="4"/>
      <c r="K303" s="4"/>
    </row>
    <row r="304" spans="1:11" s="2" customFormat="1" x14ac:dyDescent="0.25">
      <c r="A304" s="4"/>
      <c r="B304" s="4"/>
      <c r="D304" s="59"/>
      <c r="F304" s="4"/>
      <c r="G304" s="4"/>
      <c r="H304" s="4"/>
      <c r="I304" s="4"/>
      <c r="J304" s="4"/>
      <c r="K304" s="4"/>
    </row>
    <row r="305" spans="1:11" s="2" customFormat="1" x14ac:dyDescent="0.25">
      <c r="A305" s="4"/>
      <c r="B305" s="4"/>
      <c r="D305" s="59"/>
      <c r="F305" s="4"/>
      <c r="G305" s="4"/>
      <c r="H305" s="4"/>
      <c r="I305" s="4"/>
      <c r="J305" s="4"/>
      <c r="K305" s="4"/>
    </row>
    <row r="306" spans="1:11" s="2" customFormat="1" x14ac:dyDescent="0.25">
      <c r="A306" s="4"/>
      <c r="B306" s="4"/>
      <c r="D306" s="59"/>
      <c r="F306" s="4"/>
      <c r="G306" s="4"/>
      <c r="H306" s="4"/>
      <c r="I306" s="4"/>
      <c r="J306" s="4"/>
      <c r="K306" s="4"/>
    </row>
    <row r="307" spans="1:11" s="2" customFormat="1" x14ac:dyDescent="0.25">
      <c r="A307" s="4"/>
      <c r="B307" s="4"/>
      <c r="D307" s="59"/>
      <c r="F307" s="4"/>
      <c r="G307" s="4"/>
      <c r="H307" s="4"/>
      <c r="I307" s="4"/>
      <c r="J307" s="4"/>
      <c r="K307" s="4"/>
    </row>
    <row r="308" spans="1:11" s="2" customFormat="1" x14ac:dyDescent="0.25">
      <c r="A308" s="4"/>
      <c r="B308" s="4"/>
      <c r="D308" s="59"/>
      <c r="F308" s="4"/>
      <c r="G308" s="4"/>
      <c r="H308" s="4"/>
      <c r="I308" s="4"/>
      <c r="J308" s="4"/>
      <c r="K308" s="4"/>
    </row>
    <row r="309" spans="1:11" s="2" customFormat="1" x14ac:dyDescent="0.25">
      <c r="A309" s="4"/>
      <c r="B309" s="4"/>
      <c r="D309" s="59"/>
      <c r="F309" s="4"/>
      <c r="G309" s="4"/>
      <c r="H309" s="4"/>
      <c r="I309" s="4"/>
      <c r="J309" s="4"/>
      <c r="K309" s="4"/>
    </row>
    <row r="310" spans="1:11" s="2" customFormat="1" x14ac:dyDescent="0.25">
      <c r="A310" s="4"/>
      <c r="B310" s="4"/>
      <c r="D310" s="59"/>
      <c r="F310" s="4"/>
      <c r="G310" s="4"/>
      <c r="H310" s="4"/>
      <c r="I310" s="4"/>
      <c r="J310" s="4"/>
      <c r="K310" s="4"/>
    </row>
    <row r="311" spans="1:11" s="2" customFormat="1" x14ac:dyDescent="0.25">
      <c r="A311" s="4"/>
      <c r="B311" s="4"/>
      <c r="D311" s="59"/>
      <c r="F311" s="4"/>
      <c r="G311" s="4"/>
      <c r="H311" s="4"/>
      <c r="I311" s="4"/>
      <c r="J311" s="4"/>
      <c r="K311" s="4"/>
    </row>
    <row r="312" spans="1:11" s="2" customFormat="1" x14ac:dyDescent="0.25">
      <c r="A312" s="4"/>
      <c r="B312" s="4"/>
      <c r="D312" s="59"/>
      <c r="F312" s="4"/>
      <c r="G312" s="4"/>
      <c r="H312" s="4"/>
      <c r="I312" s="4"/>
      <c r="J312" s="4"/>
      <c r="K312" s="4"/>
    </row>
    <row r="313" spans="1:11" s="2" customFormat="1" x14ac:dyDescent="0.25">
      <c r="A313" s="4"/>
      <c r="B313" s="4"/>
      <c r="D313" s="59"/>
      <c r="F313" s="4"/>
      <c r="G313" s="4"/>
      <c r="H313" s="4"/>
      <c r="I313" s="4"/>
      <c r="J313" s="4"/>
      <c r="K313" s="4"/>
    </row>
    <row r="314" spans="1:11" s="2" customFormat="1" x14ac:dyDescent="0.25">
      <c r="A314" s="4"/>
      <c r="B314" s="4"/>
      <c r="D314" s="59"/>
      <c r="F314" s="4"/>
      <c r="G314" s="4"/>
      <c r="H314" s="4"/>
      <c r="I314" s="4"/>
      <c r="J314" s="4"/>
      <c r="K314" s="4"/>
    </row>
    <row r="315" spans="1:11" s="2" customFormat="1" x14ac:dyDescent="0.25">
      <c r="A315" s="4"/>
      <c r="B315" s="4"/>
      <c r="D315" s="59"/>
      <c r="F315" s="4"/>
      <c r="G315" s="4"/>
      <c r="H315" s="4"/>
      <c r="I315" s="4"/>
      <c r="J315" s="4"/>
      <c r="K315" s="4"/>
    </row>
    <row r="316" spans="1:11" s="2" customFormat="1" x14ac:dyDescent="0.25">
      <c r="A316" s="4"/>
      <c r="B316" s="4"/>
      <c r="D316" s="59"/>
      <c r="F316" s="4"/>
      <c r="G316" s="4"/>
      <c r="H316" s="4"/>
      <c r="I316" s="4"/>
      <c r="J316" s="4"/>
      <c r="K316" s="4"/>
    </row>
    <row r="317" spans="1:11" s="2" customFormat="1" x14ac:dyDescent="0.25">
      <c r="A317" s="4"/>
      <c r="B317" s="4"/>
      <c r="D317" s="59"/>
      <c r="F317" s="4"/>
      <c r="G317" s="4"/>
      <c r="H317" s="4"/>
      <c r="I317" s="4"/>
      <c r="J317" s="4"/>
      <c r="K317" s="4"/>
    </row>
    <row r="318" spans="1:11" s="2" customFormat="1" x14ac:dyDescent="0.25">
      <c r="A318" s="4"/>
      <c r="B318" s="4"/>
      <c r="D318" s="59"/>
      <c r="F318" s="4"/>
      <c r="G318" s="4"/>
      <c r="H318" s="4"/>
      <c r="I318" s="4"/>
      <c r="J318" s="4"/>
      <c r="K318" s="4"/>
    </row>
    <row r="319" spans="1:11" s="2" customFormat="1" x14ac:dyDescent="0.25">
      <c r="A319" s="4"/>
      <c r="B319" s="4"/>
      <c r="D319" s="59"/>
      <c r="F319" s="4"/>
      <c r="G319" s="4"/>
      <c r="H319" s="4"/>
      <c r="I319" s="4"/>
      <c r="J319" s="4"/>
      <c r="K319" s="4"/>
    </row>
    <row r="320" spans="1:11" s="2" customFormat="1" x14ac:dyDescent="0.25">
      <c r="A320" s="4"/>
      <c r="B320" s="4"/>
      <c r="D320" s="59"/>
      <c r="F320" s="4"/>
      <c r="G320" s="4"/>
      <c r="H320" s="4"/>
      <c r="I320" s="4"/>
      <c r="J320" s="4"/>
      <c r="K320" s="4"/>
    </row>
    <row r="321" spans="1:11" s="2" customFormat="1" x14ac:dyDescent="0.25">
      <c r="A321" s="4"/>
      <c r="B321" s="4"/>
      <c r="D321" s="59"/>
      <c r="F321" s="4"/>
      <c r="G321" s="4"/>
      <c r="H321" s="4"/>
      <c r="I321" s="4"/>
      <c r="J321" s="4"/>
      <c r="K321" s="4"/>
    </row>
    <row r="322" spans="1:11" s="2" customFormat="1" x14ac:dyDescent="0.25">
      <c r="A322" s="4"/>
      <c r="B322" s="4"/>
      <c r="D322" s="59"/>
      <c r="F322" s="4"/>
      <c r="G322" s="4"/>
      <c r="H322" s="4"/>
      <c r="I322" s="4"/>
      <c r="J322" s="4"/>
      <c r="K322" s="4"/>
    </row>
    <row r="323" spans="1:11" s="2" customFormat="1" x14ac:dyDescent="0.25">
      <c r="A323" s="4"/>
      <c r="B323" s="4"/>
      <c r="D323" s="59"/>
      <c r="F323" s="4"/>
      <c r="G323" s="4"/>
      <c r="H323" s="4"/>
      <c r="I323" s="4"/>
      <c r="J323" s="4"/>
      <c r="K323" s="4"/>
    </row>
    <row r="324" spans="1:11" s="2" customFormat="1" x14ac:dyDescent="0.25">
      <c r="A324" s="4"/>
      <c r="B324" s="4"/>
      <c r="D324" s="59"/>
      <c r="F324" s="4"/>
      <c r="G324" s="4"/>
      <c r="H324" s="4"/>
      <c r="I324" s="4"/>
      <c r="J324" s="4"/>
      <c r="K324" s="4"/>
    </row>
    <row r="325" spans="1:11" s="2" customFormat="1" x14ac:dyDescent="0.25">
      <c r="A325" s="4"/>
      <c r="B325" s="4"/>
      <c r="D325" s="59"/>
      <c r="F325" s="4"/>
      <c r="G325" s="4"/>
      <c r="H325" s="4"/>
      <c r="I325" s="4"/>
      <c r="J325" s="4"/>
      <c r="K325" s="4"/>
    </row>
    <row r="326" spans="1:11" s="2" customFormat="1" x14ac:dyDescent="0.25">
      <c r="A326" s="4"/>
      <c r="B326" s="4"/>
      <c r="D326" s="59"/>
      <c r="F326" s="4"/>
      <c r="G326" s="4"/>
      <c r="H326" s="4"/>
      <c r="I326" s="4"/>
      <c r="J326" s="4"/>
      <c r="K326" s="4"/>
    </row>
    <row r="327" spans="1:11" s="2" customFormat="1" x14ac:dyDescent="0.25">
      <c r="A327" s="4"/>
      <c r="B327" s="4"/>
      <c r="D327" s="59"/>
      <c r="F327" s="4"/>
      <c r="G327" s="4"/>
      <c r="H327" s="4"/>
      <c r="I327" s="4"/>
      <c r="J327" s="4"/>
      <c r="K327" s="4"/>
    </row>
    <row r="328" spans="1:11" s="2" customFormat="1" x14ac:dyDescent="0.25">
      <c r="A328" s="4"/>
      <c r="B328" s="4"/>
      <c r="D328" s="59"/>
      <c r="F328" s="4"/>
      <c r="G328" s="4"/>
      <c r="H328" s="4"/>
      <c r="I328" s="4"/>
      <c r="J328" s="4"/>
      <c r="K328" s="4"/>
    </row>
    <row r="329" spans="1:11" s="2" customFormat="1" x14ac:dyDescent="0.25">
      <c r="A329" s="4"/>
      <c r="B329" s="4"/>
      <c r="D329" s="59"/>
      <c r="F329" s="4"/>
      <c r="G329" s="4"/>
      <c r="H329" s="4"/>
      <c r="I329" s="4"/>
      <c r="J329" s="4"/>
      <c r="K329" s="4"/>
    </row>
    <row r="330" spans="1:11" s="2" customFormat="1" x14ac:dyDescent="0.25">
      <c r="A330" s="4"/>
      <c r="B330" s="4"/>
      <c r="D330" s="59"/>
      <c r="F330" s="4"/>
      <c r="G330" s="4"/>
      <c r="H330" s="4"/>
      <c r="I330" s="4"/>
      <c r="J330" s="4"/>
      <c r="K330" s="4"/>
    </row>
    <row r="331" spans="1:11" s="2" customFormat="1" x14ac:dyDescent="0.25">
      <c r="A331" s="4"/>
      <c r="B331" s="4"/>
      <c r="D331" s="59"/>
      <c r="F331" s="4"/>
      <c r="G331" s="4"/>
      <c r="H331" s="4"/>
      <c r="I331" s="4"/>
      <c r="J331" s="4"/>
      <c r="K331" s="4"/>
    </row>
    <row r="332" spans="1:11" s="2" customFormat="1" x14ac:dyDescent="0.25">
      <c r="A332" s="4"/>
      <c r="B332" s="4"/>
      <c r="D332" s="59"/>
      <c r="F332" s="4"/>
      <c r="G332" s="4"/>
      <c r="H332" s="4"/>
      <c r="I332" s="4"/>
      <c r="J332" s="4"/>
      <c r="K332" s="4"/>
    </row>
    <row r="333" spans="1:11" s="2" customFormat="1" x14ac:dyDescent="0.25">
      <c r="A333" s="4"/>
      <c r="B333" s="4"/>
      <c r="D333" s="59"/>
      <c r="F333" s="4"/>
      <c r="G333" s="4"/>
      <c r="H333" s="4"/>
      <c r="I333" s="4"/>
      <c r="J333" s="4"/>
      <c r="K333" s="4"/>
    </row>
    <row r="334" spans="1:11" s="2" customFormat="1" x14ac:dyDescent="0.25">
      <c r="A334" s="4"/>
      <c r="B334" s="4"/>
      <c r="D334" s="59"/>
      <c r="F334" s="4"/>
      <c r="G334" s="4"/>
      <c r="H334" s="4"/>
      <c r="I334" s="4"/>
      <c r="J334" s="4"/>
      <c r="K334" s="4"/>
    </row>
    <row r="335" spans="1:11" s="2" customFormat="1" x14ac:dyDescent="0.25">
      <c r="A335" s="4"/>
      <c r="B335" s="4"/>
      <c r="D335" s="59"/>
      <c r="F335" s="4"/>
      <c r="G335" s="4"/>
      <c r="H335" s="4"/>
      <c r="I335" s="4"/>
      <c r="J335" s="4"/>
      <c r="K335" s="4"/>
    </row>
    <row r="336" spans="1:11" s="2" customFormat="1" x14ac:dyDescent="0.25">
      <c r="A336" s="4"/>
      <c r="B336" s="4"/>
      <c r="D336" s="59"/>
      <c r="F336" s="4"/>
      <c r="G336" s="4"/>
      <c r="H336" s="4"/>
      <c r="I336" s="4"/>
      <c r="J336" s="4"/>
      <c r="K336" s="4"/>
    </row>
  </sheetData>
  <mergeCells count="15">
    <mergeCell ref="E189:F189"/>
    <mergeCell ref="A193:B193"/>
    <mergeCell ref="A187:B187"/>
    <mergeCell ref="A6:B6"/>
    <mergeCell ref="A145:B145"/>
    <mergeCell ref="A177:B177"/>
    <mergeCell ref="A189:A190"/>
    <mergeCell ref="B189:B190"/>
    <mergeCell ref="C189:D189"/>
    <mergeCell ref="A1:F1"/>
    <mergeCell ref="A4:A5"/>
    <mergeCell ref="B4:B5"/>
    <mergeCell ref="C4:D4"/>
    <mergeCell ref="E4:F4"/>
    <mergeCell ref="A2:F2"/>
  </mergeCells>
  <phoneticPr fontId="0" type="noConversion"/>
  <pageMargins left="0.24" right="0.24" top="0.25" bottom="0.35" header="0.2" footer="0.2"/>
  <pageSetup paperSize="9" scale="70" firstPageNumber="1412" orientation="portrait" useFirstPageNumber="1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94"/>
  <sheetViews>
    <sheetView topLeftCell="A71" workbookViewId="0">
      <selection activeCell="D86" sqref="D86"/>
    </sheetView>
  </sheetViews>
  <sheetFormatPr defaultRowHeight="12.75" customHeight="1" x14ac:dyDescent="0.3"/>
  <cols>
    <col min="1" max="1" width="18.28515625" style="95" customWidth="1"/>
    <col min="2" max="2" width="16.28515625" style="95" customWidth="1"/>
    <col min="3" max="3" width="18.5703125" style="95" customWidth="1"/>
    <col min="4" max="4" width="16.5703125" style="95" customWidth="1"/>
    <col min="5" max="5" width="16.140625" style="95" customWidth="1"/>
    <col min="6" max="6" width="16.42578125" style="95" customWidth="1"/>
    <col min="7" max="7" width="20" style="95" customWidth="1"/>
    <col min="8" max="8" width="19.42578125" style="95" customWidth="1"/>
    <col min="9" max="16384" width="9.140625" style="95"/>
  </cols>
  <sheetData>
    <row r="1" spans="1:10" s="89" customFormat="1" ht="22.5" customHeight="1" x14ac:dyDescent="0.35">
      <c r="A1" s="85"/>
      <c r="B1" s="86" t="s">
        <v>188</v>
      </c>
      <c r="C1" s="87"/>
      <c r="D1" s="87"/>
      <c r="E1" s="87"/>
      <c r="F1" s="87"/>
      <c r="G1" s="87"/>
      <c r="H1" s="88"/>
      <c r="I1" s="88"/>
    </row>
    <row r="2" spans="1:10" ht="12.75" customHeight="1" x14ac:dyDescent="0.3">
      <c r="A2" s="90">
        <v>42369</v>
      </c>
      <c r="B2" s="91" t="s">
        <v>189</v>
      </c>
      <c r="C2" s="91"/>
      <c r="D2" s="92"/>
      <c r="E2" s="92"/>
      <c r="F2" s="92"/>
      <c r="G2" s="93"/>
      <c r="H2" s="94"/>
      <c r="I2" s="94"/>
      <c r="J2" s="89"/>
    </row>
    <row r="3" spans="1:10" ht="17.25" customHeight="1" x14ac:dyDescent="0.3">
      <c r="A3" s="96"/>
      <c r="B3" s="97" t="s">
        <v>190</v>
      </c>
      <c r="C3" s="97" t="s">
        <v>191</v>
      </c>
      <c r="D3" s="97" t="s">
        <v>192</v>
      </c>
      <c r="E3" s="97" t="s">
        <v>193</v>
      </c>
      <c r="F3" s="97" t="s">
        <v>194</v>
      </c>
      <c r="G3" s="97" t="s">
        <v>195</v>
      </c>
      <c r="H3" s="98"/>
      <c r="I3" s="98"/>
      <c r="J3" s="89"/>
    </row>
    <row r="4" spans="1:10" ht="12.75" customHeight="1" x14ac:dyDescent="0.3">
      <c r="A4" s="99" t="s">
        <v>196</v>
      </c>
      <c r="B4" s="100">
        <v>1000</v>
      </c>
      <c r="C4" s="100">
        <v>1500</v>
      </c>
      <c r="D4" s="100">
        <v>5000</v>
      </c>
      <c r="E4" s="100">
        <v>5000</v>
      </c>
      <c r="F4" s="100">
        <v>9000</v>
      </c>
      <c r="G4" s="101">
        <v>21500</v>
      </c>
      <c r="H4" s="102"/>
      <c r="I4" s="102"/>
      <c r="J4" s="89"/>
    </row>
    <row r="5" spans="1:10" ht="17.25" customHeight="1" x14ac:dyDescent="0.3">
      <c r="A5" s="99" t="s">
        <v>197</v>
      </c>
      <c r="B5" s="100">
        <v>989.99928699999998</v>
      </c>
      <c r="C5" s="100">
        <v>1458.4209719999999</v>
      </c>
      <c r="D5" s="100">
        <v>4716.7248790000003</v>
      </c>
      <c r="E5" s="100">
        <v>4573.1366129999997</v>
      </c>
      <c r="F5" s="100">
        <v>7968.3475959999996</v>
      </c>
      <c r="G5" s="101">
        <v>19706.629346999998</v>
      </c>
      <c r="H5" s="102"/>
      <c r="I5" s="102"/>
      <c r="J5" s="89"/>
    </row>
    <row r="6" spans="1:10" ht="18" customHeight="1" x14ac:dyDescent="0.3">
      <c r="A6" s="99" t="s">
        <v>198</v>
      </c>
      <c r="B6" s="100">
        <v>10.000713000000019</v>
      </c>
      <c r="C6" s="100">
        <v>41.579028000000108</v>
      </c>
      <c r="D6" s="100">
        <v>283.27512099999967</v>
      </c>
      <c r="E6" s="100">
        <v>426.86338700000033</v>
      </c>
      <c r="F6" s="100">
        <v>1031.6524040000004</v>
      </c>
      <c r="G6" s="101">
        <v>1793.3706530000004</v>
      </c>
      <c r="H6" s="103"/>
      <c r="I6" s="103"/>
      <c r="J6" s="89"/>
    </row>
    <row r="7" spans="1:10" ht="18" customHeight="1" x14ac:dyDescent="0.3">
      <c r="A7" s="99" t="s">
        <v>199</v>
      </c>
      <c r="B7" s="100">
        <v>0.103904</v>
      </c>
      <c r="C7" s="104">
        <v>0.11278866666666666</v>
      </c>
      <c r="D7" s="104">
        <v>0.118797</v>
      </c>
      <c r="E7" s="104">
        <v>0.1230956</v>
      </c>
      <c r="F7" s="104">
        <v>0.12809961111111112</v>
      </c>
      <c r="G7" s="105">
        <v>0.12257890697674419</v>
      </c>
      <c r="H7" s="106"/>
      <c r="I7" s="106"/>
      <c r="J7" s="89"/>
    </row>
    <row r="8" spans="1:10" ht="12.75" customHeight="1" x14ac:dyDescent="0.3">
      <c r="A8" s="99" t="s">
        <v>200</v>
      </c>
      <c r="B8" s="107">
        <v>4.6511627906976744E-2</v>
      </c>
      <c r="C8" s="107">
        <v>6.9767441860465115E-2</v>
      </c>
      <c r="D8" s="108">
        <v>0.23255813953488372</v>
      </c>
      <c r="E8" s="107">
        <v>0.23255813953488372</v>
      </c>
      <c r="F8" s="107">
        <v>0.41860465116279072</v>
      </c>
      <c r="G8" s="107">
        <v>1</v>
      </c>
      <c r="H8" s="109"/>
      <c r="I8" s="109"/>
      <c r="J8" s="89"/>
    </row>
    <row r="9" spans="1:10" ht="12.75" customHeight="1" x14ac:dyDescent="0.3">
      <c r="A9" s="110"/>
      <c r="B9" s="111"/>
      <c r="C9" s="111"/>
      <c r="D9" s="111"/>
      <c r="E9" s="111"/>
      <c r="F9" s="111"/>
      <c r="G9" s="111"/>
      <c r="H9" s="109"/>
      <c r="I9" s="109"/>
      <c r="J9" s="89"/>
    </row>
    <row r="10" spans="1:10" ht="12.75" customHeight="1" x14ac:dyDescent="0.3">
      <c r="A10" s="90">
        <v>42369</v>
      </c>
      <c r="B10" s="91" t="s">
        <v>201</v>
      </c>
      <c r="C10" s="93"/>
      <c r="D10" s="92"/>
      <c r="E10" s="92"/>
      <c r="F10" s="92"/>
      <c r="G10" s="93"/>
      <c r="H10" s="112"/>
      <c r="I10" s="112"/>
      <c r="J10" s="89"/>
    </row>
    <row r="11" spans="1:10" ht="16.5" customHeight="1" x14ac:dyDescent="0.3">
      <c r="A11" s="96"/>
      <c r="B11" s="97" t="s">
        <v>202</v>
      </c>
      <c r="C11" s="97" t="s">
        <v>203</v>
      </c>
      <c r="D11" s="97" t="s">
        <v>204</v>
      </c>
      <c r="E11" s="97" t="s">
        <v>205</v>
      </c>
      <c r="F11" s="97" t="s">
        <v>206</v>
      </c>
      <c r="G11" s="97" t="s">
        <v>195</v>
      </c>
      <c r="H11" s="113"/>
      <c r="I11" s="113"/>
      <c r="J11" s="89"/>
    </row>
    <row r="12" spans="1:10" ht="15.75" customHeight="1" x14ac:dyDescent="0.3">
      <c r="A12" s="99" t="s">
        <v>196</v>
      </c>
      <c r="B12" s="100">
        <v>7000</v>
      </c>
      <c r="C12" s="100">
        <v>4500</v>
      </c>
      <c r="D12" s="100">
        <v>4500</v>
      </c>
      <c r="E12" s="100">
        <v>3500</v>
      </c>
      <c r="F12" s="100">
        <v>2000</v>
      </c>
      <c r="G12" s="101">
        <v>21500</v>
      </c>
      <c r="H12" s="102"/>
      <c r="I12" s="102"/>
      <c r="J12" s="89"/>
    </row>
    <row r="13" spans="1:10" ht="17.25" customHeight="1" x14ac:dyDescent="0.3">
      <c r="A13" s="99" t="s">
        <v>197</v>
      </c>
      <c r="B13" s="100">
        <v>6464.8920710000002</v>
      </c>
      <c r="C13" s="100">
        <v>4187.8373369999999</v>
      </c>
      <c r="D13" s="100">
        <v>4112.3607540000003</v>
      </c>
      <c r="E13" s="100">
        <v>3163.7740910000002</v>
      </c>
      <c r="F13" s="100">
        <v>1777.7650940000001</v>
      </c>
      <c r="G13" s="101">
        <v>19706.629346999998</v>
      </c>
      <c r="H13" s="102"/>
      <c r="I13" s="102"/>
      <c r="J13" s="89"/>
    </row>
    <row r="14" spans="1:10" ht="15" customHeight="1" x14ac:dyDescent="0.3">
      <c r="A14" s="99" t="s">
        <v>198</v>
      </c>
      <c r="B14" s="100">
        <v>535.10792900000001</v>
      </c>
      <c r="C14" s="100">
        <v>312.16266300000001</v>
      </c>
      <c r="D14" s="100">
        <v>387.63924600000001</v>
      </c>
      <c r="E14" s="100">
        <v>336.225909</v>
      </c>
      <c r="F14" s="100">
        <v>222.234906</v>
      </c>
      <c r="G14" s="101">
        <v>1793.3706529999999</v>
      </c>
      <c r="H14" s="93"/>
      <c r="I14" s="93"/>
      <c r="J14" s="89"/>
    </row>
    <row r="15" spans="1:10" ht="12.75" customHeight="1" x14ac:dyDescent="0.3">
      <c r="A15" s="99" t="s">
        <v>199</v>
      </c>
      <c r="B15" s="104">
        <v>0.12512428571428572</v>
      </c>
      <c r="C15" s="104">
        <v>0.12000233333333332</v>
      </c>
      <c r="D15" s="104">
        <v>0.12040766666666666</v>
      </c>
      <c r="E15" s="104">
        <v>0.122989</v>
      </c>
      <c r="F15" s="104">
        <v>0.12363499999999999</v>
      </c>
      <c r="G15" s="104">
        <v>0.12257890697674419</v>
      </c>
      <c r="H15" s="106"/>
      <c r="I15" s="106"/>
      <c r="J15" s="89"/>
    </row>
    <row r="16" spans="1:10" ht="12.75" customHeight="1" x14ac:dyDescent="0.3">
      <c r="A16" s="99" t="s">
        <v>200</v>
      </c>
      <c r="B16" s="107">
        <v>0.32558139534883723</v>
      </c>
      <c r="C16" s="107">
        <v>0.20930232558139536</v>
      </c>
      <c r="D16" s="107">
        <v>0.20930232558139536</v>
      </c>
      <c r="E16" s="107">
        <v>0.16279069767441862</v>
      </c>
      <c r="F16" s="107">
        <v>9.3023255813953487E-2</v>
      </c>
      <c r="G16" s="107">
        <v>1</v>
      </c>
      <c r="H16" s="109"/>
      <c r="I16" s="109"/>
      <c r="J16" s="89"/>
    </row>
    <row r="17" spans="1:10" ht="12.75" customHeight="1" x14ac:dyDescent="0.3">
      <c r="A17" s="110"/>
      <c r="B17" s="111"/>
      <c r="C17" s="111"/>
      <c r="D17" s="111"/>
      <c r="E17" s="111"/>
      <c r="F17" s="111"/>
      <c r="G17" s="111"/>
      <c r="H17" s="109"/>
      <c r="I17" s="109"/>
      <c r="J17" s="89"/>
    </row>
    <row r="18" spans="1:10" ht="12.75" customHeight="1" x14ac:dyDescent="0.3">
      <c r="A18" s="90">
        <v>42369</v>
      </c>
      <c r="B18" s="91" t="s">
        <v>207</v>
      </c>
      <c r="C18" s="93"/>
      <c r="D18" s="92"/>
      <c r="E18" s="114"/>
      <c r="F18" s="92"/>
      <c r="G18" s="115"/>
      <c r="H18" s="93"/>
      <c r="I18" s="93"/>
      <c r="J18" s="89"/>
    </row>
    <row r="19" spans="1:10" ht="12.75" customHeight="1" x14ac:dyDescent="0.3">
      <c r="A19" s="116"/>
      <c r="B19" s="97" t="s">
        <v>208</v>
      </c>
      <c r="C19" s="97" t="s">
        <v>198</v>
      </c>
      <c r="D19" s="97" t="s">
        <v>209</v>
      </c>
      <c r="E19" s="97" t="s">
        <v>210</v>
      </c>
      <c r="F19" s="97" t="s">
        <v>211</v>
      </c>
      <c r="G19" s="97" t="s">
        <v>212</v>
      </c>
      <c r="H19" s="97" t="s">
        <v>213</v>
      </c>
      <c r="I19" s="21"/>
      <c r="J19" s="89"/>
    </row>
    <row r="20" spans="1:10" ht="12.75" customHeight="1" x14ac:dyDescent="0.3">
      <c r="A20" s="117" t="s">
        <v>190</v>
      </c>
      <c r="B20" s="8">
        <v>0</v>
      </c>
      <c r="C20" s="8">
        <v>0</v>
      </c>
      <c r="D20" s="8">
        <v>0</v>
      </c>
      <c r="E20" s="8">
        <v>1000</v>
      </c>
      <c r="F20" s="8">
        <v>989.99928699999998</v>
      </c>
      <c r="G20" s="8">
        <v>989.99928699999998</v>
      </c>
      <c r="H20" s="118">
        <v>989.99928699999998</v>
      </c>
      <c r="I20" s="20"/>
      <c r="J20" s="89"/>
    </row>
    <row r="21" spans="1:10" ht="12.75" customHeight="1" x14ac:dyDescent="0.3">
      <c r="A21" s="117" t="s">
        <v>191</v>
      </c>
      <c r="B21" s="8">
        <v>10539.171541</v>
      </c>
      <c r="C21" s="8">
        <v>349.82845900000001</v>
      </c>
      <c r="D21" s="8">
        <v>10889</v>
      </c>
      <c r="E21" s="8">
        <v>11389</v>
      </c>
      <c r="F21" s="8">
        <v>11014.915797</v>
      </c>
      <c r="G21" s="8">
        <v>125.91579699999966</v>
      </c>
      <c r="H21" s="118">
        <v>475.74425599999995</v>
      </c>
      <c r="I21" s="20"/>
      <c r="J21" s="89"/>
    </row>
    <row r="22" spans="1:10" ht="12.75" customHeight="1" x14ac:dyDescent="0.3">
      <c r="A22" s="117" t="s">
        <v>192</v>
      </c>
      <c r="B22" s="8">
        <v>9796.5699719999993</v>
      </c>
      <c r="C22" s="8">
        <v>703.43002799999999</v>
      </c>
      <c r="D22" s="8">
        <v>10500</v>
      </c>
      <c r="E22" s="8">
        <v>14000</v>
      </c>
      <c r="F22" s="8">
        <v>13065.588612</v>
      </c>
      <c r="G22" s="8">
        <v>2565.5886119999996</v>
      </c>
      <c r="H22" s="118">
        <v>3269.0186400000002</v>
      </c>
      <c r="I22" s="20"/>
      <c r="J22" s="89"/>
    </row>
    <row r="23" spans="1:10" ht="12.75" customHeight="1" x14ac:dyDescent="0.3">
      <c r="A23" s="117" t="s">
        <v>193</v>
      </c>
      <c r="B23" s="8">
        <v>10560.77234</v>
      </c>
      <c r="C23" s="8">
        <v>939.22766000000001</v>
      </c>
      <c r="D23" s="8">
        <v>11500</v>
      </c>
      <c r="E23" s="8">
        <v>12500</v>
      </c>
      <c r="F23" s="8">
        <v>11350.563217999999</v>
      </c>
      <c r="G23" s="8">
        <v>-149.43678200000068</v>
      </c>
      <c r="H23" s="118">
        <v>789.79087799999979</v>
      </c>
      <c r="I23" s="20"/>
      <c r="J23" s="89"/>
    </row>
    <row r="24" spans="1:10" ht="12.75" customHeight="1" x14ac:dyDescent="0.3">
      <c r="A24" s="117" t="s">
        <v>194</v>
      </c>
      <c r="B24" s="8">
        <v>5562.1059029999997</v>
      </c>
      <c r="C24" s="8">
        <v>437.89409699999999</v>
      </c>
      <c r="D24" s="8">
        <v>6000</v>
      </c>
      <c r="E24" s="8">
        <v>9000</v>
      </c>
      <c r="F24" s="8">
        <v>7968.3475959999996</v>
      </c>
      <c r="G24" s="8">
        <v>1968.3475959999996</v>
      </c>
      <c r="H24" s="118">
        <v>2406.2416929999999</v>
      </c>
      <c r="I24" s="20"/>
      <c r="J24" s="89"/>
    </row>
    <row r="25" spans="1:10" ht="15" customHeight="1" x14ac:dyDescent="0.3">
      <c r="A25" s="119" t="s">
        <v>187</v>
      </c>
      <c r="B25" s="8">
        <v>36458.619756</v>
      </c>
      <c r="C25" s="8">
        <v>2430.3802439999999</v>
      </c>
      <c r="D25" s="8">
        <v>38889</v>
      </c>
      <c r="E25" s="8">
        <v>47889</v>
      </c>
      <c r="F25" s="8">
        <v>44389.414509999995</v>
      </c>
      <c r="G25" s="8">
        <v>5500.4145099999987</v>
      </c>
      <c r="H25" s="118">
        <v>7930.794753999995</v>
      </c>
      <c r="I25" s="20"/>
      <c r="J25" s="89"/>
    </row>
    <row r="26" spans="1:10" ht="15" customHeight="1" x14ac:dyDescent="0.3">
      <c r="A26" s="120"/>
      <c r="B26" s="121"/>
      <c r="C26" s="122"/>
      <c r="D26" s="122"/>
      <c r="E26" s="122"/>
      <c r="F26" s="122"/>
      <c r="G26" s="122"/>
      <c r="H26" s="6"/>
      <c r="I26" s="6"/>
      <c r="J26" s="89"/>
    </row>
    <row r="27" spans="1:10" ht="12.75" customHeight="1" x14ac:dyDescent="0.3">
      <c r="A27" s="90">
        <v>42369</v>
      </c>
      <c r="B27" s="91" t="s">
        <v>214</v>
      </c>
      <c r="C27" s="93"/>
      <c r="D27" s="92"/>
      <c r="E27" s="92"/>
      <c r="F27" s="92"/>
      <c r="G27" s="93"/>
      <c r="H27" s="123"/>
      <c r="I27" s="123"/>
      <c r="J27" s="89"/>
    </row>
    <row r="28" spans="1:10" ht="20.25" customHeight="1" x14ac:dyDescent="0.3">
      <c r="A28" s="96"/>
      <c r="B28" s="97" t="s">
        <v>215</v>
      </c>
      <c r="C28" s="97" t="s">
        <v>216</v>
      </c>
      <c r="D28" s="97" t="s">
        <v>217</v>
      </c>
      <c r="E28" s="97" t="s">
        <v>218</v>
      </c>
      <c r="F28" s="97" t="s">
        <v>219</v>
      </c>
      <c r="G28" s="97" t="s">
        <v>195</v>
      </c>
      <c r="H28" s="93"/>
      <c r="I28" s="93"/>
      <c r="J28" s="89"/>
    </row>
    <row r="29" spans="1:10" ht="12.75" customHeight="1" x14ac:dyDescent="0.3">
      <c r="A29" s="99" t="s">
        <v>196</v>
      </c>
      <c r="B29" s="100">
        <v>0</v>
      </c>
      <c r="C29" s="100">
        <v>65645</v>
      </c>
      <c r="D29" s="100">
        <v>0</v>
      </c>
      <c r="E29" s="100">
        <v>88241.994999999995</v>
      </c>
      <c r="F29" s="100">
        <v>144345.93800000002</v>
      </c>
      <c r="G29" s="101">
        <v>298232.93300000002</v>
      </c>
      <c r="H29" s="124"/>
      <c r="I29" s="124"/>
      <c r="J29" s="89"/>
    </row>
    <row r="30" spans="1:10" ht="12.75" customHeight="1" x14ac:dyDescent="0.3">
      <c r="A30" s="99" t="s">
        <v>197</v>
      </c>
      <c r="B30" s="100">
        <v>0</v>
      </c>
      <c r="C30" s="100">
        <v>62441.038381999999</v>
      </c>
      <c r="D30" s="100">
        <v>0</v>
      </c>
      <c r="E30" s="100">
        <v>78638.893112999998</v>
      </c>
      <c r="F30" s="100">
        <v>124769.93863527235</v>
      </c>
      <c r="G30" s="101">
        <v>265849.87013027235</v>
      </c>
      <c r="H30" s="89"/>
      <c r="I30" s="89"/>
      <c r="J30" s="89"/>
    </row>
    <row r="31" spans="1:10" ht="12.75" customHeight="1" x14ac:dyDescent="0.3">
      <c r="A31" s="99" t="s">
        <v>198</v>
      </c>
      <c r="B31" s="100">
        <v>0</v>
      </c>
      <c r="C31" s="100">
        <v>9022.25</v>
      </c>
      <c r="D31" s="100">
        <v>0</v>
      </c>
      <c r="E31" s="100">
        <v>23299.912225</v>
      </c>
      <c r="F31" s="100">
        <v>188626.22725</v>
      </c>
      <c r="G31" s="101">
        <v>220948.389475</v>
      </c>
      <c r="H31" s="89"/>
      <c r="I31" s="89"/>
      <c r="J31" s="89"/>
    </row>
    <row r="32" spans="1:10" ht="12.75" customHeight="1" x14ac:dyDescent="0.3">
      <c r="A32" s="99" t="s">
        <v>199</v>
      </c>
      <c r="B32" s="125">
        <v>0</v>
      </c>
      <c r="C32" s="105">
        <v>0.12173120031990252</v>
      </c>
      <c r="D32" s="125">
        <v>0</v>
      </c>
      <c r="E32" s="105">
        <v>0.14105154939062745</v>
      </c>
      <c r="F32" s="105">
        <v>0.15014248724264065</v>
      </c>
      <c r="G32" s="105">
        <v>0.14119893632190511</v>
      </c>
      <c r="H32" s="126"/>
      <c r="I32" s="126"/>
      <c r="J32" s="89"/>
    </row>
    <row r="33" spans="1:10" ht="12.75" customHeight="1" x14ac:dyDescent="0.3">
      <c r="A33" s="99" t="s">
        <v>200</v>
      </c>
      <c r="B33" s="125">
        <v>0</v>
      </c>
      <c r="C33" s="107">
        <v>0.22011318247002587</v>
      </c>
      <c r="D33" s="125">
        <v>0</v>
      </c>
      <c r="E33" s="107">
        <v>0.29588279910052723</v>
      </c>
      <c r="F33" s="107">
        <v>0.48400401842944696</v>
      </c>
      <c r="G33" s="107">
        <v>1</v>
      </c>
      <c r="H33" s="112"/>
      <c r="I33" s="112"/>
      <c r="J33" s="89"/>
    </row>
    <row r="34" spans="1:10" ht="12.75" customHeight="1" x14ac:dyDescent="0.3">
      <c r="A34" s="110"/>
      <c r="B34" s="111"/>
      <c r="C34" s="127"/>
      <c r="D34" s="111"/>
      <c r="E34" s="111"/>
      <c r="F34" s="111"/>
      <c r="G34" s="112"/>
      <c r="H34" s="102"/>
      <c r="I34" s="102"/>
      <c r="J34" s="89"/>
    </row>
    <row r="35" spans="1:10" ht="12.75" customHeight="1" x14ac:dyDescent="0.3">
      <c r="A35" s="90">
        <v>42369</v>
      </c>
      <c r="B35" s="91" t="s">
        <v>220</v>
      </c>
      <c r="C35" s="93"/>
      <c r="D35" s="92"/>
      <c r="E35" s="92"/>
      <c r="F35" s="92"/>
      <c r="G35" s="93"/>
      <c r="H35" s="102"/>
      <c r="I35" s="102"/>
      <c r="J35" s="89"/>
    </row>
    <row r="36" spans="1:10" ht="12.75" customHeight="1" x14ac:dyDescent="0.3">
      <c r="A36" s="96"/>
      <c r="B36" s="97" t="s">
        <v>221</v>
      </c>
      <c r="C36" s="97" t="s">
        <v>215</v>
      </c>
      <c r="D36" s="97" t="s">
        <v>222</v>
      </c>
      <c r="E36" s="97" t="s">
        <v>223</v>
      </c>
      <c r="F36" s="97" t="s">
        <v>224</v>
      </c>
      <c r="G36" s="97" t="s">
        <v>225</v>
      </c>
      <c r="H36" s="97" t="s">
        <v>195</v>
      </c>
      <c r="I36" s="128"/>
      <c r="J36" s="89"/>
    </row>
    <row r="37" spans="1:10" ht="12.75" customHeight="1" x14ac:dyDescent="0.3">
      <c r="A37" s="99" t="s">
        <v>196</v>
      </c>
      <c r="B37" s="83">
        <v>32633.629999999997</v>
      </c>
      <c r="C37" s="83">
        <v>41391.862999999998</v>
      </c>
      <c r="D37" s="83">
        <v>66244.865999999995</v>
      </c>
      <c r="E37" s="82">
        <v>15690</v>
      </c>
      <c r="F37" s="83">
        <v>25204.186999999998</v>
      </c>
      <c r="G37" s="83">
        <v>117068.387</v>
      </c>
      <c r="H37" s="83">
        <v>298232.93300000002</v>
      </c>
      <c r="I37" s="129"/>
      <c r="J37" s="89"/>
    </row>
    <row r="38" spans="1:10" ht="12.75" customHeight="1" x14ac:dyDescent="0.3">
      <c r="A38" s="99" t="s">
        <v>197</v>
      </c>
      <c r="B38" s="83">
        <v>30931.338497745834</v>
      </c>
      <c r="C38" s="83">
        <v>38898.106733080036</v>
      </c>
      <c r="D38" s="83">
        <v>59961.497275000002</v>
      </c>
      <c r="E38" s="83">
        <v>14423.434536999999</v>
      </c>
      <c r="F38" s="83">
        <v>21855.4092510177</v>
      </c>
      <c r="G38" s="83">
        <v>99780.083836428777</v>
      </c>
      <c r="H38" s="83">
        <v>265849.87013027235</v>
      </c>
      <c r="I38" s="129"/>
      <c r="J38" s="89"/>
    </row>
    <row r="39" spans="1:10" ht="12.75" customHeight="1" x14ac:dyDescent="0.3">
      <c r="A39" s="99" t="s">
        <v>198</v>
      </c>
      <c r="B39" s="83">
        <v>30133.497495</v>
      </c>
      <c r="C39" s="83">
        <v>26493.203520000003</v>
      </c>
      <c r="D39" s="83">
        <v>21168.672760000001</v>
      </c>
      <c r="E39" s="83">
        <v>17226.778300000002</v>
      </c>
      <c r="F39" s="83">
        <v>15402.6783</v>
      </c>
      <c r="G39" s="83">
        <v>110523.5591</v>
      </c>
      <c r="H39" s="83">
        <v>220948.389475</v>
      </c>
      <c r="I39" s="129"/>
      <c r="J39" s="89"/>
    </row>
    <row r="40" spans="1:10" ht="12.75" customHeight="1" x14ac:dyDescent="0.3">
      <c r="A40" s="99" t="s">
        <v>199</v>
      </c>
      <c r="B40" s="104">
        <v>0.12866789475917945</v>
      </c>
      <c r="C40" s="104">
        <v>0.13006529698723635</v>
      </c>
      <c r="D40" s="104">
        <v>0.13842530766103447</v>
      </c>
      <c r="E40" s="130">
        <v>0.11076645697896749</v>
      </c>
      <c r="F40" s="104">
        <v>0.14691629562992856</v>
      </c>
      <c r="G40" s="104">
        <v>0.15304584350294326</v>
      </c>
      <c r="H40" s="131">
        <v>0.14119893632190511</v>
      </c>
      <c r="I40" s="132"/>
      <c r="J40" s="89"/>
    </row>
    <row r="41" spans="1:10" ht="12.75" customHeight="1" x14ac:dyDescent="0.3">
      <c r="A41" s="99" t="s">
        <v>200</v>
      </c>
      <c r="B41" s="133">
        <v>0.10942329430800989</v>
      </c>
      <c r="C41" s="133">
        <v>0.13879038301916843</v>
      </c>
      <c r="D41" s="133">
        <v>0.22212458340407359</v>
      </c>
      <c r="E41" s="133">
        <v>5.2609883966101084E-2</v>
      </c>
      <c r="F41" s="133">
        <v>8.4511749746967069E-2</v>
      </c>
      <c r="G41" s="133">
        <v>0.39254010555567986</v>
      </c>
      <c r="H41" s="133">
        <v>0.99999999999999989</v>
      </c>
      <c r="I41" s="111"/>
      <c r="J41" s="89"/>
    </row>
    <row r="42" spans="1:10" ht="12.75" customHeight="1" x14ac:dyDescent="0.3">
      <c r="A42" s="110"/>
      <c r="B42" s="134"/>
      <c r="C42" s="135"/>
      <c r="D42" s="136"/>
      <c r="E42" s="136"/>
      <c r="F42" s="136"/>
      <c r="G42" s="111"/>
      <c r="H42" s="102"/>
      <c r="I42" s="102"/>
      <c r="J42" s="89"/>
    </row>
    <row r="43" spans="1:10" ht="12.75" customHeight="1" x14ac:dyDescent="0.3">
      <c r="A43" s="90">
        <v>42369</v>
      </c>
      <c r="B43" s="91" t="s">
        <v>226</v>
      </c>
      <c r="C43" s="93"/>
      <c r="D43" s="137"/>
      <c r="E43" s="91"/>
      <c r="F43" s="93"/>
      <c r="G43" s="137"/>
      <c r="H43" s="138"/>
      <c r="I43" s="138"/>
      <c r="J43" s="89"/>
    </row>
    <row r="44" spans="1:10" ht="12.75" customHeight="1" x14ac:dyDescent="0.3">
      <c r="A44" s="116"/>
      <c r="B44" s="139" t="s">
        <v>227</v>
      </c>
      <c r="C44" s="99" t="s">
        <v>198</v>
      </c>
      <c r="D44" s="139" t="s">
        <v>195</v>
      </c>
      <c r="E44" s="119" t="s">
        <v>210</v>
      </c>
      <c r="F44" s="140" t="s">
        <v>211</v>
      </c>
      <c r="G44" s="140" t="s">
        <v>212</v>
      </c>
      <c r="H44" s="141" t="s">
        <v>213</v>
      </c>
      <c r="I44" s="21"/>
      <c r="J44" s="89"/>
    </row>
    <row r="45" spans="1:10" ht="12.75" customHeight="1" x14ac:dyDescent="0.3">
      <c r="A45" s="117" t="s">
        <v>215</v>
      </c>
      <c r="B45" s="8">
        <v>0</v>
      </c>
      <c r="C45" s="8">
        <v>0</v>
      </c>
      <c r="D45" s="8">
        <v>0</v>
      </c>
      <c r="E45" s="8">
        <v>0</v>
      </c>
      <c r="F45" s="8"/>
      <c r="G45" s="8">
        <v>0</v>
      </c>
      <c r="H45" s="118">
        <v>0</v>
      </c>
      <c r="I45" s="20"/>
      <c r="J45" s="89"/>
    </row>
    <row r="46" spans="1:10" ht="12.75" customHeight="1" x14ac:dyDescent="0.3">
      <c r="A46" s="117" t="s">
        <v>222</v>
      </c>
      <c r="B46" s="8">
        <v>25200</v>
      </c>
      <c r="C46" s="8">
        <v>5909.0196930000002</v>
      </c>
      <c r="D46" s="8">
        <v>31109.019693000002</v>
      </c>
      <c r="E46" s="8">
        <v>31000</v>
      </c>
      <c r="F46" s="8">
        <v>28153.167158</v>
      </c>
      <c r="G46" s="8">
        <v>-2955.8525350000018</v>
      </c>
      <c r="H46" s="118">
        <v>2953.1671580000002</v>
      </c>
      <c r="I46" s="20"/>
      <c r="J46" s="89"/>
    </row>
    <row r="47" spans="1:10" ht="12.75" customHeight="1" x14ac:dyDescent="0.3">
      <c r="A47" s="117" t="s">
        <v>223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118">
        <v>0</v>
      </c>
      <c r="I47" s="20"/>
      <c r="J47" s="89"/>
    </row>
    <row r="48" spans="1:10" ht="12.75" customHeight="1" x14ac:dyDescent="0.3">
      <c r="A48" s="117" t="s">
        <v>224</v>
      </c>
      <c r="B48" s="8">
        <v>29687.505000000001</v>
      </c>
      <c r="C48" s="8">
        <v>10235.552577</v>
      </c>
      <c r="D48" s="8">
        <v>39923.057577</v>
      </c>
      <c r="E48" s="8">
        <v>26930</v>
      </c>
      <c r="F48" s="8">
        <v>23011.009657999999</v>
      </c>
      <c r="G48" s="8">
        <v>-16912.047919000001</v>
      </c>
      <c r="H48" s="118">
        <v>-6676.495342000002</v>
      </c>
      <c r="I48" s="20"/>
      <c r="J48" s="89"/>
    </row>
    <row r="49" spans="1:10" ht="12.75" customHeight="1" x14ac:dyDescent="0.3">
      <c r="A49" s="142" t="s">
        <v>219</v>
      </c>
      <c r="B49" s="8">
        <v>19237.847000000002</v>
      </c>
      <c r="C49" s="8">
        <v>13427.212900999999</v>
      </c>
      <c r="D49" s="8">
        <v>32665.059901000001</v>
      </c>
      <c r="E49" s="8">
        <v>38113</v>
      </c>
      <c r="F49" s="8">
        <v>30634.305784</v>
      </c>
      <c r="G49" s="8">
        <v>-2030.7541170000004</v>
      </c>
      <c r="H49" s="118">
        <v>11396.458783999999</v>
      </c>
      <c r="I49" s="20"/>
      <c r="J49" s="89"/>
    </row>
    <row r="50" spans="1:10" ht="12.75" customHeight="1" x14ac:dyDescent="0.3">
      <c r="A50" s="119" t="s">
        <v>187</v>
      </c>
      <c r="B50" s="8">
        <v>74125.352000000014</v>
      </c>
      <c r="C50" s="8">
        <v>29571.785171</v>
      </c>
      <c r="D50" s="8">
        <v>103697.13717100001</v>
      </c>
      <c r="E50" s="8">
        <v>96043</v>
      </c>
      <c r="F50" s="8">
        <v>81798.482600000003</v>
      </c>
      <c r="G50" s="8">
        <v>-21898.654571000003</v>
      </c>
      <c r="H50" s="118">
        <v>7673.1305999999895</v>
      </c>
      <c r="I50" s="20"/>
      <c r="J50" s="89"/>
    </row>
    <row r="51" spans="1:10" ht="12.75" customHeight="1" x14ac:dyDescent="0.3">
      <c r="A51" s="90">
        <v>42369</v>
      </c>
      <c r="B51" s="91" t="s">
        <v>228</v>
      </c>
      <c r="C51" s="93"/>
      <c r="D51" s="92"/>
      <c r="E51" s="92"/>
      <c r="F51" s="92"/>
      <c r="G51" s="93"/>
      <c r="H51" s="102"/>
      <c r="I51" s="102"/>
      <c r="J51" s="89"/>
    </row>
    <row r="52" spans="1:10" ht="12.75" customHeight="1" x14ac:dyDescent="0.3">
      <c r="A52" s="96"/>
      <c r="B52" s="97" t="s">
        <v>221</v>
      </c>
      <c r="C52" s="97" t="s">
        <v>215</v>
      </c>
      <c r="D52" s="97" t="s">
        <v>222</v>
      </c>
      <c r="E52" s="97" t="s">
        <v>195</v>
      </c>
      <c r="F52" s="89"/>
      <c r="G52" s="93"/>
      <c r="H52" s="89"/>
      <c r="I52" s="89"/>
      <c r="J52" s="89"/>
    </row>
    <row r="53" spans="1:10" ht="12.75" customHeight="1" x14ac:dyDescent="0.3">
      <c r="A53" s="99" t="s">
        <v>196</v>
      </c>
      <c r="B53" s="143">
        <v>386.47899999999998</v>
      </c>
      <c r="C53" s="143">
        <v>153.11500000000001</v>
      </c>
      <c r="D53" s="143">
        <v>493.25400000000002</v>
      </c>
      <c r="E53" s="143">
        <v>1032.848</v>
      </c>
      <c r="F53" s="124"/>
      <c r="G53" s="102"/>
      <c r="H53" s="124"/>
      <c r="I53" s="124"/>
      <c r="J53" s="89"/>
    </row>
    <row r="54" spans="1:10" ht="12.75" customHeight="1" x14ac:dyDescent="0.3">
      <c r="A54" s="99" t="s">
        <v>197</v>
      </c>
      <c r="B54" s="143">
        <v>387.23399429999995</v>
      </c>
      <c r="C54" s="143">
        <v>153.75920149999999</v>
      </c>
      <c r="D54" s="143">
        <v>494.53623669999996</v>
      </c>
      <c r="E54" s="143">
        <v>1035.5294325</v>
      </c>
      <c r="F54" s="89"/>
      <c r="G54" s="93"/>
      <c r="H54" s="89"/>
      <c r="I54" s="89"/>
      <c r="J54" s="89"/>
    </row>
    <row r="55" spans="1:10" ht="12.75" customHeight="1" x14ac:dyDescent="0.3">
      <c r="A55" s="99" t="s">
        <v>198</v>
      </c>
      <c r="B55" s="143">
        <v>28.020495</v>
      </c>
      <c r="C55" s="143">
        <v>29.36864125</v>
      </c>
      <c r="D55" s="143">
        <v>112.047095</v>
      </c>
      <c r="E55" s="143">
        <v>169.43623124999999</v>
      </c>
      <c r="F55" s="89"/>
      <c r="G55" s="94"/>
      <c r="H55" s="89"/>
      <c r="I55" s="89"/>
      <c r="J55" s="89"/>
    </row>
    <row r="56" spans="1:10" ht="12.75" customHeight="1" x14ac:dyDescent="0.3">
      <c r="A56" s="99" t="s">
        <v>199</v>
      </c>
      <c r="B56" s="104">
        <v>0.13089787543437031</v>
      </c>
      <c r="C56" s="104">
        <v>0.13284746758972013</v>
      </c>
      <c r="D56" s="104">
        <v>0.12957957766181319</v>
      </c>
      <c r="E56" s="131">
        <v>0.13055731821139219</v>
      </c>
      <c r="F56" s="89"/>
      <c r="G56" s="93"/>
      <c r="H56" s="89"/>
      <c r="I56" s="89"/>
      <c r="J56" s="144"/>
    </row>
    <row r="57" spans="1:10" ht="12.75" customHeight="1" x14ac:dyDescent="0.3">
      <c r="A57" s="99" t="s">
        <v>200</v>
      </c>
      <c r="B57" s="145">
        <v>0.37418768298917171</v>
      </c>
      <c r="C57" s="145">
        <v>0.1482454339844779</v>
      </c>
      <c r="D57" s="145">
        <v>0.47756688302635047</v>
      </c>
      <c r="E57" s="133">
        <v>1</v>
      </c>
      <c r="F57" s="93"/>
      <c r="G57" s="93"/>
      <c r="H57" s="146"/>
      <c r="I57" s="89"/>
      <c r="J57" s="124"/>
    </row>
    <row r="58" spans="1:10" ht="12.75" customHeight="1" x14ac:dyDescent="0.3">
      <c r="A58" s="110"/>
      <c r="B58" s="136"/>
      <c r="C58" s="136"/>
      <c r="D58" s="136"/>
      <c r="E58" s="111"/>
      <c r="F58" s="89"/>
      <c r="G58" s="93"/>
      <c r="H58" s="89"/>
      <c r="I58" s="89"/>
      <c r="J58" s="124"/>
    </row>
    <row r="59" spans="1:10" ht="12.75" customHeight="1" x14ac:dyDescent="0.3">
      <c r="A59" s="90">
        <v>42369</v>
      </c>
      <c r="B59" s="91" t="s">
        <v>229</v>
      </c>
      <c r="C59" s="136"/>
      <c r="D59" s="136"/>
      <c r="E59" s="111"/>
      <c r="F59" s="89"/>
      <c r="G59" s="93"/>
      <c r="H59" s="89"/>
      <c r="I59" s="89"/>
      <c r="J59" s="124"/>
    </row>
    <row r="60" spans="1:10" ht="24.75" customHeight="1" x14ac:dyDescent="0.3">
      <c r="A60" s="96"/>
      <c r="B60" s="97" t="s">
        <v>221</v>
      </c>
      <c r="C60" s="97" t="s">
        <v>215</v>
      </c>
      <c r="D60" s="97" t="s">
        <v>222</v>
      </c>
      <c r="E60" s="97" t="s">
        <v>195</v>
      </c>
      <c r="F60" s="89"/>
      <c r="G60" s="93"/>
      <c r="H60" s="89"/>
      <c r="I60" s="21"/>
      <c r="J60" s="89"/>
    </row>
    <row r="61" spans="1:10" ht="12.75" customHeight="1" x14ac:dyDescent="0.3">
      <c r="A61" s="99" t="s">
        <v>196</v>
      </c>
      <c r="B61" s="83">
        <v>582.92399999999998</v>
      </c>
      <c r="C61" s="83">
        <v>297.38200000000001</v>
      </c>
      <c r="D61" s="83">
        <v>152.542</v>
      </c>
      <c r="E61" s="83">
        <v>1032.848</v>
      </c>
      <c r="F61" s="124"/>
      <c r="G61" s="102"/>
      <c r="H61" s="124"/>
      <c r="I61" s="20"/>
      <c r="J61" s="89"/>
    </row>
    <row r="62" spans="1:10" ht="15.75" customHeight="1" x14ac:dyDescent="0.3">
      <c r="A62" s="99" t="s">
        <v>197</v>
      </c>
      <c r="B62" s="83">
        <v>584.20036800000003</v>
      </c>
      <c r="C62" s="83">
        <v>298.2555989</v>
      </c>
      <c r="D62" s="83">
        <v>153.07346560000013</v>
      </c>
      <c r="E62" s="83">
        <v>1035.5294325000002</v>
      </c>
      <c r="F62" s="89"/>
      <c r="G62" s="93"/>
      <c r="H62" s="89"/>
      <c r="I62" s="20"/>
      <c r="J62" s="89"/>
    </row>
    <row r="63" spans="1:10" ht="17.25" customHeight="1" x14ac:dyDescent="0.3">
      <c r="A63" s="99" t="s">
        <v>198</v>
      </c>
      <c r="B63" s="83">
        <v>44.238932499999997</v>
      </c>
      <c r="C63" s="83">
        <v>64.658948749999993</v>
      </c>
      <c r="D63" s="83">
        <v>60.538350000000001</v>
      </c>
      <c r="E63" s="83">
        <v>169.43623124999999</v>
      </c>
      <c r="F63" s="89"/>
      <c r="G63" s="102"/>
      <c r="H63" s="89"/>
      <c r="I63" s="20"/>
      <c r="J63" s="89"/>
    </row>
    <row r="64" spans="1:10" ht="17.25" customHeight="1" x14ac:dyDescent="0.3">
      <c r="A64" s="99" t="s">
        <v>199</v>
      </c>
      <c r="B64" s="104">
        <v>0.12843519052226363</v>
      </c>
      <c r="C64" s="104">
        <v>0.12731126968007478</v>
      </c>
      <c r="D64" s="104">
        <v>0.14499501776559898</v>
      </c>
      <c r="E64" s="131">
        <v>0.13055731821139219</v>
      </c>
      <c r="F64" s="89"/>
      <c r="G64" s="93"/>
      <c r="H64" s="89"/>
      <c r="I64" s="20"/>
      <c r="J64" s="89"/>
    </row>
    <row r="65" spans="1:10" ht="18" customHeight="1" x14ac:dyDescent="0.3">
      <c r="A65" s="99" t="s">
        <v>200</v>
      </c>
      <c r="B65" s="145">
        <v>0.56438507892739298</v>
      </c>
      <c r="C65" s="145">
        <v>0.28792426378324787</v>
      </c>
      <c r="D65" s="145">
        <v>0.14769065728935915</v>
      </c>
      <c r="E65" s="133">
        <v>1</v>
      </c>
      <c r="F65" s="93"/>
      <c r="G65" s="93"/>
      <c r="H65" s="89"/>
      <c r="I65" s="20"/>
      <c r="J65" s="89"/>
    </row>
    <row r="66" spans="1:10" ht="17.25" customHeight="1" x14ac:dyDescent="0.3">
      <c r="A66" s="90">
        <v>42369</v>
      </c>
      <c r="B66" s="117" t="s">
        <v>230</v>
      </c>
      <c r="C66" s="117"/>
      <c r="D66" s="117"/>
      <c r="E66" s="147"/>
      <c r="F66" s="89"/>
      <c r="G66" s="93"/>
      <c r="H66" s="89"/>
      <c r="I66" s="89"/>
      <c r="J66" s="89"/>
    </row>
    <row r="67" spans="1:10" ht="12.75" customHeight="1" x14ac:dyDescent="0.3">
      <c r="A67" s="116"/>
      <c r="B67" s="97" t="s">
        <v>227</v>
      </c>
      <c r="C67" s="97" t="s">
        <v>198</v>
      </c>
      <c r="D67" s="97" t="s">
        <v>195</v>
      </c>
      <c r="E67" s="97" t="s">
        <v>210</v>
      </c>
      <c r="F67" s="97" t="s">
        <v>211</v>
      </c>
      <c r="G67" s="97" t="s">
        <v>212</v>
      </c>
      <c r="H67" s="97" t="s">
        <v>213</v>
      </c>
      <c r="I67" s="21"/>
      <c r="J67" s="89"/>
    </row>
    <row r="68" spans="1:10" ht="12.75" customHeight="1" x14ac:dyDescent="0.3">
      <c r="A68" s="117" t="s">
        <v>221</v>
      </c>
      <c r="B68" s="100">
        <v>505.70299999999997</v>
      </c>
      <c r="C68" s="148">
        <v>33.526751249999997</v>
      </c>
      <c r="D68" s="100">
        <v>539.22975124999994</v>
      </c>
      <c r="E68" s="149">
        <v>651.18100000000004</v>
      </c>
      <c r="F68" s="149">
        <v>653.2356668000001</v>
      </c>
      <c r="G68" s="8">
        <v>114.00591555000017</v>
      </c>
      <c r="H68" s="118">
        <v>147.53266680000013</v>
      </c>
      <c r="I68" s="20"/>
      <c r="J68" s="89"/>
    </row>
    <row r="69" spans="1:10" ht="12.75" customHeight="1" x14ac:dyDescent="0.3">
      <c r="A69" s="117" t="s">
        <v>215</v>
      </c>
      <c r="B69" s="100">
        <v>253.364</v>
      </c>
      <c r="C69" s="148">
        <v>26.077266250000001</v>
      </c>
      <c r="D69" s="100">
        <v>279.44126625000001</v>
      </c>
      <c r="E69" s="149">
        <v>111.69499999999999</v>
      </c>
      <c r="F69" s="149">
        <v>112.2448267</v>
      </c>
      <c r="G69" s="8">
        <v>-167.19643955000001</v>
      </c>
      <c r="H69" s="118">
        <v>-141.1191733</v>
      </c>
      <c r="I69" s="20"/>
      <c r="J69" s="89"/>
    </row>
    <row r="70" spans="1:10" ht="12.75" customHeight="1" x14ac:dyDescent="0.3">
      <c r="A70" s="117" t="s">
        <v>222</v>
      </c>
      <c r="B70" s="100">
        <v>199.77500000000001</v>
      </c>
      <c r="C70" s="148">
        <v>67.575011250000003</v>
      </c>
      <c r="D70" s="100">
        <v>267.35001125000002</v>
      </c>
      <c r="E70" s="149">
        <v>154.542</v>
      </c>
      <c r="F70" s="149">
        <v>155.0861323</v>
      </c>
      <c r="G70" s="8">
        <v>-112.26387895000002</v>
      </c>
      <c r="H70" s="118">
        <v>-44.688867700000003</v>
      </c>
      <c r="I70" s="20"/>
      <c r="J70" s="89"/>
    </row>
    <row r="71" spans="1:10" ht="12.75" customHeight="1" x14ac:dyDescent="0.3">
      <c r="A71" s="119" t="s">
        <v>187</v>
      </c>
      <c r="B71" s="8">
        <v>958.84199999999998</v>
      </c>
      <c r="C71" s="8">
        <v>127.17902875</v>
      </c>
      <c r="D71" s="8">
        <v>1086.0210287499999</v>
      </c>
      <c r="E71" s="83">
        <v>917.41800000000001</v>
      </c>
      <c r="F71" s="83">
        <v>920.56662580000011</v>
      </c>
      <c r="G71" s="8">
        <v>-165.45440294999986</v>
      </c>
      <c r="H71" s="118">
        <v>-38.275374199999874</v>
      </c>
      <c r="I71" s="20"/>
      <c r="J71" s="89"/>
    </row>
    <row r="72" spans="1:10" ht="15" customHeight="1" thickBot="1" x14ac:dyDescent="0.35">
      <c r="A72" s="150" t="s">
        <v>231</v>
      </c>
      <c r="B72" s="151"/>
      <c r="C72" s="152"/>
      <c r="D72" s="152"/>
      <c r="E72" s="153">
        <v>140.65116279069767</v>
      </c>
      <c r="F72" s="9"/>
      <c r="G72" s="10"/>
      <c r="H72" s="11"/>
      <c r="I72" s="11"/>
      <c r="J72" s="89"/>
    </row>
    <row r="73" spans="1:10" ht="15" customHeight="1" thickBot="1" x14ac:dyDescent="0.35">
      <c r="A73" s="150" t="s">
        <v>232</v>
      </c>
      <c r="B73" s="151"/>
      <c r="C73" s="152"/>
      <c r="D73" s="152"/>
      <c r="E73" s="153">
        <v>742.12189561567561</v>
      </c>
      <c r="F73" s="9"/>
      <c r="G73" s="89"/>
      <c r="H73" s="23" t="s">
        <v>233</v>
      </c>
      <c r="I73" s="23"/>
      <c r="J73" s="89"/>
    </row>
    <row r="74" spans="1:10" ht="15" customHeight="1" thickBot="1" x14ac:dyDescent="0.35">
      <c r="A74" s="150" t="s">
        <v>234</v>
      </c>
      <c r="B74" s="151"/>
      <c r="C74" s="152"/>
      <c r="D74" s="152"/>
      <c r="E74" s="153">
        <v>3773.3773010502036</v>
      </c>
      <c r="F74" s="9"/>
      <c r="G74" s="12" t="s">
        <v>235</v>
      </c>
      <c r="H74" s="154">
        <v>15565.649979799984</v>
      </c>
      <c r="I74" s="155"/>
      <c r="J74" s="89"/>
    </row>
    <row r="75" spans="1:10" ht="15" customHeight="1" thickBot="1" x14ac:dyDescent="0.35">
      <c r="A75" s="150" t="s">
        <v>236</v>
      </c>
      <c r="B75" s="151"/>
      <c r="C75" s="152"/>
      <c r="D75" s="152"/>
      <c r="E75" s="153">
        <v>413.32816058122785</v>
      </c>
      <c r="F75" s="9"/>
      <c r="G75" s="13" t="s">
        <v>237</v>
      </c>
      <c r="H75" s="156">
        <v>0.14606910520245667</v>
      </c>
      <c r="I75" s="22"/>
      <c r="J75" s="89"/>
    </row>
    <row r="76" spans="1:10" ht="15" customHeight="1" thickBot="1" x14ac:dyDescent="0.35">
      <c r="A76" s="150" t="s">
        <v>238</v>
      </c>
      <c r="B76" s="151"/>
      <c r="C76" s="151"/>
      <c r="D76" s="151"/>
      <c r="E76" s="157">
        <v>2064.8259221640601</v>
      </c>
      <c r="F76" s="14"/>
      <c r="G76" s="15" t="s">
        <v>239</v>
      </c>
      <c r="H76" s="156">
        <v>0.1399166243383112</v>
      </c>
      <c r="I76" s="158"/>
      <c r="J76" s="89"/>
    </row>
    <row r="77" spans="1:10" ht="15" customHeight="1" x14ac:dyDescent="0.3">
      <c r="A77" s="150"/>
      <c r="B77" s="159" t="s">
        <v>240</v>
      </c>
      <c r="C77" s="160">
        <v>42363</v>
      </c>
      <c r="D77" s="150" t="s">
        <v>241</v>
      </c>
      <c r="E77" s="89"/>
      <c r="F77" s="16"/>
      <c r="G77" s="13" t="s">
        <v>242</v>
      </c>
      <c r="H77" s="161">
        <v>32129.34444375</v>
      </c>
      <c r="I77" s="155"/>
      <c r="J77" s="89"/>
    </row>
    <row r="78" spans="1:10" ht="15" customHeight="1" x14ac:dyDescent="0.3">
      <c r="A78" s="89"/>
      <c r="B78" s="162"/>
      <c r="C78" s="163" t="s">
        <v>243</v>
      </c>
      <c r="D78" s="163" t="s">
        <v>244</v>
      </c>
      <c r="E78" s="164"/>
      <c r="F78" s="16"/>
      <c r="G78" s="17" t="s">
        <v>245</v>
      </c>
      <c r="H78" s="165">
        <v>30447.505000000001</v>
      </c>
      <c r="I78" s="166"/>
      <c r="J78" s="89"/>
    </row>
    <row r="79" spans="1:10" ht="15" customHeight="1" thickBot="1" x14ac:dyDescent="0.35">
      <c r="A79" s="115" t="s">
        <v>246</v>
      </c>
      <c r="B79" s="115"/>
      <c r="C79" s="167">
        <v>137635.209</v>
      </c>
      <c r="D79" s="19">
        <v>0.42975683381411994</v>
      </c>
      <c r="E79" s="164"/>
      <c r="F79" s="16"/>
      <c r="G79" s="18" t="s">
        <v>247</v>
      </c>
      <c r="H79" s="168">
        <v>320765.78100000002</v>
      </c>
      <c r="I79" s="81"/>
      <c r="J79" s="89"/>
    </row>
    <row r="80" spans="1:10" ht="15" customHeight="1" thickBot="1" x14ac:dyDescent="0.35">
      <c r="A80" s="169" t="s">
        <v>248</v>
      </c>
      <c r="B80" s="169"/>
      <c r="C80" s="167">
        <v>81290.350999999995</v>
      </c>
      <c r="D80" s="19">
        <v>0.25382374262532253</v>
      </c>
      <c r="E80" s="164"/>
      <c r="F80" s="16"/>
      <c r="G80" s="89"/>
      <c r="H80" s="89"/>
      <c r="I80" s="89"/>
      <c r="J80" s="89"/>
    </row>
    <row r="81" spans="1:10" ht="15" customHeight="1" x14ac:dyDescent="0.3">
      <c r="A81" s="89" t="s">
        <v>249</v>
      </c>
      <c r="B81" s="89"/>
      <c r="C81" s="167">
        <v>49994.482000000004</v>
      </c>
      <c r="D81" s="19">
        <v>0.1561044622854971</v>
      </c>
      <c r="E81" s="164"/>
      <c r="F81" s="89"/>
      <c r="G81" s="170" t="s">
        <v>250</v>
      </c>
      <c r="H81" s="171"/>
      <c r="I81" s="89"/>
      <c r="J81" s="89"/>
    </row>
    <row r="82" spans="1:10" ht="15" customHeight="1" x14ac:dyDescent="0.3">
      <c r="A82" s="115" t="s">
        <v>251</v>
      </c>
      <c r="B82" s="115"/>
      <c r="C82" s="167">
        <v>268920.04200000002</v>
      </c>
      <c r="D82" s="19">
        <v>0.8396850387249396</v>
      </c>
      <c r="E82" s="89"/>
      <c r="F82" s="89"/>
      <c r="G82" s="172" t="s">
        <v>252</v>
      </c>
      <c r="H82" s="173">
        <v>3.2199444615945488E-3</v>
      </c>
      <c r="I82" s="89"/>
      <c r="J82" s="89"/>
    </row>
    <row r="83" spans="1:10" ht="15" customHeight="1" x14ac:dyDescent="0.3">
      <c r="A83" s="169" t="s">
        <v>253</v>
      </c>
      <c r="B83" s="169"/>
      <c r="C83" s="167">
        <v>0</v>
      </c>
      <c r="D83" s="19">
        <v>0</v>
      </c>
      <c r="E83" s="164"/>
      <c r="F83" s="174"/>
      <c r="G83" s="172" t="s">
        <v>254</v>
      </c>
      <c r="H83" s="173">
        <v>6.7027099751640895E-2</v>
      </c>
      <c r="I83" s="89"/>
      <c r="J83" s="89"/>
    </row>
    <row r="84" spans="1:10" ht="15" customHeight="1" x14ac:dyDescent="0.3">
      <c r="A84" s="169" t="s">
        <v>255</v>
      </c>
      <c r="B84" s="169"/>
      <c r="C84" s="167">
        <v>50596.678999999996</v>
      </c>
      <c r="D84" s="19">
        <v>0.15798478257514303</v>
      </c>
      <c r="E84" s="164"/>
      <c r="F84" s="174"/>
      <c r="G84" s="175" t="s">
        <v>256</v>
      </c>
      <c r="H84" s="176">
        <v>0.47974878903931462</v>
      </c>
      <c r="I84" s="89"/>
      <c r="J84" s="89"/>
    </row>
    <row r="85" spans="1:10" ht="15" customHeight="1" thickBot="1" x14ac:dyDescent="0.35">
      <c r="A85" s="115" t="s">
        <v>257</v>
      </c>
      <c r="B85" s="115"/>
      <c r="C85" s="167">
        <v>319516.72100000002</v>
      </c>
      <c r="D85" s="19">
        <v>0.99766982130008264</v>
      </c>
      <c r="E85" s="164"/>
      <c r="F85" s="174"/>
      <c r="G85" s="177" t="s">
        <v>258</v>
      </c>
      <c r="H85" s="178">
        <v>0.45000416674744997</v>
      </c>
      <c r="I85" s="179"/>
      <c r="J85" s="89"/>
    </row>
    <row r="86" spans="1:10" ht="15" customHeight="1" thickBot="1" x14ac:dyDescent="0.35">
      <c r="A86" s="89" t="s">
        <v>259</v>
      </c>
      <c r="B86" s="89"/>
      <c r="C86" s="167">
        <v>0</v>
      </c>
      <c r="D86" s="19">
        <v>0</v>
      </c>
      <c r="E86" s="164"/>
      <c r="F86" s="174"/>
      <c r="G86" s="89"/>
      <c r="H86" s="89"/>
      <c r="I86" s="22"/>
      <c r="J86" s="89"/>
    </row>
    <row r="87" spans="1:10" ht="15" customHeight="1" x14ac:dyDescent="0.3">
      <c r="A87" s="89" t="s">
        <v>260</v>
      </c>
      <c r="B87" s="89"/>
      <c r="C87" s="167">
        <v>746.27</v>
      </c>
      <c r="D87" s="19">
        <v>2.3301786999172813E-3</v>
      </c>
      <c r="E87" s="164"/>
      <c r="F87" s="151"/>
      <c r="G87" s="170" t="s">
        <v>250</v>
      </c>
      <c r="H87" s="171"/>
      <c r="I87" s="22"/>
      <c r="J87" s="89"/>
    </row>
    <row r="88" spans="1:10" ht="15" customHeight="1" thickBot="1" x14ac:dyDescent="0.35">
      <c r="A88" s="180" t="s">
        <v>261</v>
      </c>
      <c r="B88" s="180"/>
      <c r="C88" s="181">
        <v>746.27</v>
      </c>
      <c r="D88" s="182">
        <v>2.3301786999172813E-3</v>
      </c>
      <c r="E88" s="89"/>
      <c r="F88" s="152"/>
      <c r="G88" s="183" t="s">
        <v>221</v>
      </c>
      <c r="H88" s="173">
        <v>0.17058101967553702</v>
      </c>
      <c r="I88" s="22"/>
      <c r="J88" s="89"/>
    </row>
    <row r="89" spans="1:10" ht="15" customHeight="1" x14ac:dyDescent="0.3">
      <c r="A89" s="89" t="s">
        <v>262</v>
      </c>
      <c r="B89" s="89"/>
      <c r="C89" s="167">
        <v>0</v>
      </c>
      <c r="D89" s="19">
        <v>0</v>
      </c>
      <c r="E89" s="184"/>
      <c r="F89" s="152"/>
      <c r="G89" s="183" t="s">
        <v>263</v>
      </c>
      <c r="H89" s="173">
        <v>0.46445365691922103</v>
      </c>
      <c r="I89" s="22"/>
      <c r="J89" s="89"/>
    </row>
    <row r="90" spans="1:10" ht="15" customHeight="1" thickBot="1" x14ac:dyDescent="0.35">
      <c r="A90" s="89" t="s">
        <v>264</v>
      </c>
      <c r="B90" s="89"/>
      <c r="C90" s="167">
        <v>0</v>
      </c>
      <c r="D90" s="19">
        <v>0</v>
      </c>
      <c r="E90" s="167"/>
      <c r="F90" s="152"/>
      <c r="G90" s="183" t="s">
        <v>225</v>
      </c>
      <c r="H90" s="178">
        <v>0.3649653234052419</v>
      </c>
      <c r="I90" s="22"/>
      <c r="J90" s="89"/>
    </row>
    <row r="91" spans="1:10" ht="15" customHeight="1" thickBot="1" x14ac:dyDescent="0.35">
      <c r="A91" s="180" t="s">
        <v>265</v>
      </c>
      <c r="B91" s="180"/>
      <c r="C91" s="181">
        <v>0</v>
      </c>
      <c r="D91" s="182">
        <v>0</v>
      </c>
      <c r="E91" s="167"/>
      <c r="F91" s="152"/>
      <c r="G91" s="152"/>
      <c r="H91" s="185"/>
      <c r="I91" s="185"/>
      <c r="J91" s="89"/>
    </row>
    <row r="92" spans="1:10" ht="15" customHeight="1" x14ac:dyDescent="0.3">
      <c r="A92" s="186" t="s">
        <v>187</v>
      </c>
      <c r="B92" s="186"/>
      <c r="C92" s="187">
        <v>320262.99100000004</v>
      </c>
      <c r="D92" s="188">
        <v>1</v>
      </c>
      <c r="E92" s="167"/>
      <c r="F92" s="167"/>
      <c r="G92" s="152"/>
      <c r="H92" s="88"/>
      <c r="I92" s="88"/>
      <c r="J92" s="89"/>
    </row>
    <row r="94" spans="1:10" ht="12.75" customHeight="1" x14ac:dyDescent="0.3">
      <c r="C94" s="189"/>
    </row>
  </sheetData>
  <phoneticPr fontId="0" type="noConversion"/>
  <pageMargins left="0.27" right="0.27" top="0.23" bottom="0.39" header="0.3" footer="0.2"/>
  <pageSetup paperSize="9" scale="61" firstPageNumber="1416" orientation="portrait" useFirstPageNumber="1" horizontalDpi="1200" verticalDpi="1200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V106"/>
  <sheetViews>
    <sheetView topLeftCell="A92" zoomScaleNormal="100" workbookViewId="0">
      <selection activeCell="B102" sqref="B102"/>
    </sheetView>
  </sheetViews>
  <sheetFormatPr defaultRowHeight="13.5" x14ac:dyDescent="0.25"/>
  <cols>
    <col min="1" max="1" width="4.28515625" style="1" customWidth="1"/>
    <col min="2" max="2" width="70.85546875" style="1" customWidth="1"/>
    <col min="3" max="3" width="17.140625" style="229" bestFit="1" customWidth="1"/>
    <col min="4" max="4" width="18.42578125" style="229" bestFit="1" customWidth="1"/>
    <col min="5" max="5" width="16.5703125" style="1" bestFit="1" customWidth="1"/>
    <col min="6" max="6" width="19.28515625" style="1" bestFit="1" customWidth="1"/>
    <col min="7" max="7" width="15.5703125" style="1" bestFit="1" customWidth="1"/>
    <col min="8" max="16384" width="9.140625" style="1"/>
  </cols>
  <sheetData>
    <row r="1" spans="1:256" ht="16.5" x14ac:dyDescent="0.3">
      <c r="A1" s="267" t="s">
        <v>0</v>
      </c>
      <c r="B1" s="267"/>
      <c r="C1" s="267"/>
      <c r="D1" s="267"/>
    </row>
    <row r="2" spans="1:256" ht="37.5" customHeight="1" x14ac:dyDescent="0.25">
      <c r="A2" s="268" t="s">
        <v>345</v>
      </c>
      <c r="B2" s="268"/>
      <c r="C2" s="268"/>
      <c r="D2" s="268"/>
    </row>
    <row r="4" spans="1:256" ht="18" customHeight="1" x14ac:dyDescent="0.25">
      <c r="A4" s="60" t="s">
        <v>2</v>
      </c>
      <c r="B4" s="60" t="s">
        <v>313</v>
      </c>
      <c r="C4" s="220" t="s">
        <v>1</v>
      </c>
      <c r="D4" s="220" t="s">
        <v>266</v>
      </c>
    </row>
    <row r="5" spans="1:256" ht="19.5" customHeight="1" x14ac:dyDescent="0.25">
      <c r="A5" s="265" t="s">
        <v>11</v>
      </c>
      <c r="B5" s="266"/>
      <c r="C5" s="221">
        <f>+C7+C24+C33+C38+C42+C45+C47+C58</f>
        <v>164200451.72613099</v>
      </c>
      <c r="D5" s="221">
        <f>+D7+D24+D33+D38+D42+D45+D47+D58</f>
        <v>353966011.07099998</v>
      </c>
    </row>
    <row r="6" spans="1:256" ht="13.5" customHeight="1" x14ac:dyDescent="0.25">
      <c r="A6" s="269" t="s">
        <v>314</v>
      </c>
      <c r="B6" s="270"/>
      <c r="C6" s="270"/>
      <c r="D6" s="271"/>
    </row>
    <row r="7" spans="1:256" ht="14.25" x14ac:dyDescent="0.25">
      <c r="A7" s="61" t="s">
        <v>14</v>
      </c>
      <c r="B7" s="61" t="s">
        <v>315</v>
      </c>
      <c r="C7" s="214">
        <f>SUM(C8:C23)</f>
        <v>45272616.488880001</v>
      </c>
      <c r="D7" s="214">
        <f>SUM(D8:D23)</f>
        <v>101702517.98899999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</row>
    <row r="8" spans="1:256" ht="27" x14ac:dyDescent="0.25">
      <c r="A8" s="63">
        <v>1</v>
      </c>
      <c r="B8" s="64" t="s">
        <v>267</v>
      </c>
      <c r="C8" s="222">
        <v>1450879.9981479999</v>
      </c>
      <c r="D8" s="222">
        <v>3018054.42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</row>
    <row r="9" spans="1:256" ht="27" x14ac:dyDescent="0.25">
      <c r="A9" s="63">
        <v>2</v>
      </c>
      <c r="B9" s="64" t="s">
        <v>268</v>
      </c>
      <c r="C9" s="222">
        <v>2340860.9710809998</v>
      </c>
      <c r="D9" s="222">
        <v>4909286.22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</row>
    <row r="10" spans="1:256" x14ac:dyDescent="0.25">
      <c r="A10" s="63">
        <v>3</v>
      </c>
      <c r="B10" s="64" t="s">
        <v>269</v>
      </c>
      <c r="C10" s="222">
        <v>10695947.970658001</v>
      </c>
      <c r="D10" s="222">
        <v>22348948.940000001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</row>
    <row r="11" spans="1:256" x14ac:dyDescent="0.25">
      <c r="A11" s="63">
        <v>4</v>
      </c>
      <c r="B11" s="64" t="s">
        <v>270</v>
      </c>
      <c r="C11" s="222">
        <v>1481913.4355819998</v>
      </c>
      <c r="D11" s="222">
        <v>3113999.71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  <c r="DS11" s="65"/>
      <c r="DT11" s="65"/>
      <c r="DU11" s="65"/>
      <c r="DV11" s="65"/>
      <c r="DW11" s="65"/>
      <c r="DX11" s="65"/>
      <c r="DY11" s="65"/>
      <c r="DZ11" s="65"/>
      <c r="EA11" s="65"/>
      <c r="EB11" s="65"/>
      <c r="EC11" s="65"/>
      <c r="ED11" s="65"/>
      <c r="EE11" s="65"/>
      <c r="EF11" s="65"/>
      <c r="EG11" s="65"/>
      <c r="EH11" s="65"/>
      <c r="EI11" s="65"/>
      <c r="EJ11" s="65"/>
      <c r="EK11" s="65"/>
      <c r="EL11" s="65"/>
      <c r="EM11" s="65"/>
      <c r="EN11" s="65"/>
      <c r="EO11" s="65"/>
      <c r="EP11" s="65"/>
      <c r="EQ11" s="65"/>
      <c r="ER11" s="65"/>
      <c r="ES11" s="65"/>
      <c r="ET11" s="65"/>
      <c r="EU11" s="65"/>
      <c r="EV11" s="65"/>
      <c r="EW11" s="65"/>
      <c r="EX11" s="65"/>
      <c r="EY11" s="65"/>
      <c r="EZ11" s="65"/>
      <c r="FA11" s="65"/>
      <c r="FB11" s="65"/>
      <c r="FC11" s="65"/>
      <c r="FD11" s="65"/>
      <c r="FE11" s="65"/>
      <c r="FF11" s="65"/>
      <c r="FG11" s="65"/>
      <c r="FH11" s="65"/>
      <c r="FI11" s="65"/>
      <c r="FJ11" s="65"/>
      <c r="FK11" s="65"/>
      <c r="FL11" s="65"/>
      <c r="FM11" s="65"/>
      <c r="FN11" s="65"/>
      <c r="FO11" s="65"/>
      <c r="FP11" s="65"/>
      <c r="FQ11" s="65"/>
      <c r="FR11" s="65"/>
      <c r="FS11" s="65"/>
      <c r="FT11" s="65"/>
      <c r="FU11" s="65"/>
      <c r="FV11" s="65"/>
      <c r="FW11" s="65"/>
      <c r="FX11" s="65"/>
      <c r="FY11" s="65"/>
      <c r="FZ11" s="65"/>
      <c r="GA11" s="65"/>
      <c r="GB11" s="65"/>
      <c r="GC11" s="65"/>
      <c r="GD11" s="65"/>
      <c r="GE11" s="65"/>
      <c r="GF11" s="65"/>
      <c r="GG11" s="65"/>
      <c r="GH11" s="65"/>
      <c r="GI11" s="65"/>
      <c r="GJ11" s="65"/>
      <c r="GK11" s="65"/>
      <c r="GL11" s="65"/>
      <c r="GM11" s="65"/>
      <c r="GN11" s="65"/>
      <c r="GO11" s="65"/>
      <c r="GP11" s="65"/>
      <c r="GQ11" s="65"/>
      <c r="GR11" s="65"/>
      <c r="GS11" s="65"/>
      <c r="GT11" s="65"/>
      <c r="GU11" s="65"/>
      <c r="GV11" s="65"/>
      <c r="GW11" s="65"/>
      <c r="GX11" s="65"/>
      <c r="GY11" s="65"/>
      <c r="GZ11" s="65"/>
      <c r="HA11" s="65"/>
      <c r="HB11" s="65"/>
      <c r="HC11" s="65"/>
      <c r="HD11" s="65"/>
      <c r="HE11" s="65"/>
      <c r="HF11" s="65"/>
      <c r="HG11" s="65"/>
      <c r="HH11" s="65"/>
      <c r="HI11" s="65"/>
      <c r="HJ11" s="65"/>
      <c r="HK11" s="65"/>
      <c r="HL11" s="65"/>
      <c r="HM11" s="65"/>
      <c r="HN11" s="65"/>
      <c r="HO11" s="65"/>
      <c r="HP11" s="65"/>
      <c r="HQ11" s="65"/>
      <c r="HR11" s="65"/>
      <c r="HS11" s="65"/>
      <c r="HT11" s="65"/>
      <c r="HU11" s="65"/>
      <c r="HV11" s="65"/>
      <c r="HW11" s="65"/>
      <c r="HX11" s="65"/>
      <c r="HY11" s="65"/>
      <c r="HZ11" s="65"/>
      <c r="IA11" s="65"/>
      <c r="IB11" s="65"/>
      <c r="IC11" s="65"/>
      <c r="ID11" s="65"/>
      <c r="IE11" s="65"/>
      <c r="IF11" s="65"/>
      <c r="IG11" s="65"/>
      <c r="IH11" s="65"/>
      <c r="II11" s="65"/>
      <c r="IJ11" s="65"/>
      <c r="IK11" s="65"/>
      <c r="IL11" s="65"/>
      <c r="IM11" s="65"/>
      <c r="IN11" s="65"/>
      <c r="IO11" s="65"/>
      <c r="IP11" s="65"/>
      <c r="IQ11" s="65"/>
      <c r="IR11" s="65"/>
      <c r="IS11" s="65"/>
      <c r="IT11" s="65"/>
      <c r="IU11" s="65"/>
      <c r="IV11" s="65"/>
    </row>
    <row r="12" spans="1:256" x14ac:dyDescent="0.25">
      <c r="A12" s="63">
        <v>5</v>
      </c>
      <c r="B12" s="64" t="s">
        <v>271</v>
      </c>
      <c r="C12" s="222">
        <v>3462117.544487</v>
      </c>
      <c r="D12" s="222">
        <v>7236503.54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65"/>
      <c r="IH12" s="65"/>
      <c r="II12" s="65"/>
      <c r="IJ12" s="65"/>
      <c r="IK12" s="65"/>
      <c r="IL12" s="65"/>
      <c r="IM12" s="65"/>
      <c r="IN12" s="65"/>
      <c r="IO12" s="65"/>
      <c r="IP12" s="65"/>
      <c r="IQ12" s="65"/>
      <c r="IR12" s="65"/>
      <c r="IS12" s="65"/>
      <c r="IT12" s="65"/>
      <c r="IU12" s="65"/>
      <c r="IV12" s="65"/>
    </row>
    <row r="13" spans="1:256" x14ac:dyDescent="0.25">
      <c r="A13" s="63">
        <v>6</v>
      </c>
      <c r="B13" s="64" t="s">
        <v>272</v>
      </c>
      <c r="C13" s="222">
        <v>824595.00929899991</v>
      </c>
      <c r="D13" s="222">
        <v>1728502.22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  <c r="DS13" s="65"/>
      <c r="DT13" s="65"/>
      <c r="DU13" s="65"/>
      <c r="DV13" s="65"/>
      <c r="DW13" s="65"/>
      <c r="DX13" s="65"/>
      <c r="DY13" s="65"/>
      <c r="DZ13" s="65"/>
      <c r="EA13" s="65"/>
      <c r="EB13" s="65"/>
      <c r="EC13" s="65"/>
      <c r="ED13" s="65"/>
      <c r="EE13" s="65"/>
      <c r="EF13" s="65"/>
      <c r="EG13" s="65"/>
      <c r="EH13" s="65"/>
      <c r="EI13" s="65"/>
      <c r="EJ13" s="65"/>
      <c r="EK13" s="65"/>
      <c r="EL13" s="65"/>
      <c r="EM13" s="65"/>
      <c r="EN13" s="65"/>
      <c r="EO13" s="65"/>
      <c r="EP13" s="65"/>
      <c r="EQ13" s="65"/>
      <c r="ER13" s="65"/>
      <c r="ES13" s="65"/>
      <c r="ET13" s="65"/>
      <c r="EU13" s="65"/>
      <c r="EV13" s="65"/>
      <c r="EW13" s="65"/>
      <c r="EX13" s="65"/>
      <c r="EY13" s="65"/>
      <c r="EZ13" s="65"/>
      <c r="FA13" s="65"/>
      <c r="FB13" s="65"/>
      <c r="FC13" s="65"/>
      <c r="FD13" s="65"/>
      <c r="FE13" s="65"/>
      <c r="FF13" s="65"/>
      <c r="FG13" s="65"/>
      <c r="FH13" s="65"/>
      <c r="FI13" s="65"/>
      <c r="FJ13" s="65"/>
      <c r="FK13" s="65"/>
      <c r="FL13" s="65"/>
      <c r="FM13" s="65"/>
      <c r="FN13" s="65"/>
      <c r="FO13" s="65"/>
      <c r="FP13" s="65"/>
      <c r="FQ13" s="65"/>
      <c r="FR13" s="65"/>
      <c r="FS13" s="65"/>
      <c r="FT13" s="65"/>
      <c r="FU13" s="65"/>
      <c r="FV13" s="65"/>
      <c r="FW13" s="65"/>
      <c r="FX13" s="65"/>
      <c r="FY13" s="65"/>
      <c r="FZ13" s="65"/>
      <c r="GA13" s="65"/>
      <c r="GB13" s="65"/>
      <c r="GC13" s="65"/>
      <c r="GD13" s="65"/>
      <c r="GE13" s="65"/>
      <c r="GF13" s="65"/>
      <c r="GG13" s="65"/>
      <c r="GH13" s="65"/>
      <c r="GI13" s="65"/>
      <c r="GJ13" s="65"/>
      <c r="GK13" s="65"/>
      <c r="GL13" s="65"/>
      <c r="GM13" s="65"/>
      <c r="GN13" s="65"/>
      <c r="GO13" s="65"/>
      <c r="GP13" s="65"/>
      <c r="GQ13" s="65"/>
      <c r="GR13" s="65"/>
      <c r="GS13" s="65"/>
      <c r="GT13" s="65"/>
      <c r="GU13" s="65"/>
      <c r="GV13" s="65"/>
      <c r="GW13" s="65"/>
      <c r="GX13" s="65"/>
      <c r="GY13" s="65"/>
      <c r="GZ13" s="65"/>
      <c r="HA13" s="65"/>
      <c r="HB13" s="65"/>
      <c r="HC13" s="65"/>
      <c r="HD13" s="65"/>
      <c r="HE13" s="65"/>
      <c r="HF13" s="65"/>
      <c r="HG13" s="65"/>
      <c r="HH13" s="65"/>
      <c r="HI13" s="65"/>
      <c r="HJ13" s="65"/>
      <c r="HK13" s="65"/>
      <c r="HL13" s="65"/>
      <c r="HM13" s="65"/>
      <c r="HN13" s="65"/>
      <c r="HO13" s="65"/>
      <c r="HP13" s="65"/>
      <c r="HQ13" s="65"/>
      <c r="HR13" s="65"/>
      <c r="HS13" s="65"/>
      <c r="HT13" s="65"/>
      <c r="HU13" s="65"/>
      <c r="HV13" s="65"/>
      <c r="HW13" s="65"/>
      <c r="HX13" s="65"/>
      <c r="HY13" s="65"/>
      <c r="HZ13" s="65"/>
      <c r="IA13" s="65"/>
      <c r="IB13" s="65"/>
      <c r="IC13" s="65"/>
      <c r="ID13" s="65"/>
      <c r="IE13" s="65"/>
      <c r="IF13" s="65"/>
      <c r="IG13" s="65"/>
      <c r="IH13" s="65"/>
      <c r="II13" s="65"/>
      <c r="IJ13" s="65"/>
      <c r="IK13" s="65"/>
      <c r="IL13" s="65"/>
      <c r="IM13" s="65"/>
      <c r="IN13" s="65"/>
      <c r="IO13" s="65"/>
      <c r="IP13" s="65"/>
      <c r="IQ13" s="65"/>
      <c r="IR13" s="65"/>
      <c r="IS13" s="65"/>
      <c r="IT13" s="65"/>
      <c r="IU13" s="65"/>
      <c r="IV13" s="65"/>
    </row>
    <row r="14" spans="1:256" x14ac:dyDescent="0.25">
      <c r="A14" s="63">
        <v>7</v>
      </c>
      <c r="B14" s="64" t="s">
        <v>273</v>
      </c>
      <c r="C14" s="222">
        <v>2383051.5345999999</v>
      </c>
      <c r="D14" s="222">
        <v>4994682.699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  <c r="DS14" s="65"/>
      <c r="DT14" s="65"/>
      <c r="DU14" s="65"/>
      <c r="DV14" s="65"/>
      <c r="DW14" s="65"/>
      <c r="DX14" s="65"/>
      <c r="DY14" s="65"/>
      <c r="DZ14" s="65"/>
      <c r="EA14" s="65"/>
      <c r="EB14" s="65"/>
      <c r="EC14" s="65"/>
      <c r="ED14" s="65"/>
      <c r="EE14" s="65"/>
      <c r="EF14" s="65"/>
      <c r="EG14" s="65"/>
      <c r="EH14" s="65"/>
      <c r="EI14" s="65"/>
      <c r="EJ14" s="65"/>
      <c r="EK14" s="65"/>
      <c r="EL14" s="65"/>
      <c r="EM14" s="65"/>
      <c r="EN14" s="65"/>
      <c r="EO14" s="65"/>
      <c r="EP14" s="65"/>
      <c r="EQ14" s="65"/>
      <c r="ER14" s="65"/>
      <c r="ES14" s="65"/>
      <c r="ET14" s="65"/>
      <c r="EU14" s="65"/>
      <c r="EV14" s="65"/>
      <c r="EW14" s="65"/>
      <c r="EX14" s="65"/>
      <c r="EY14" s="65"/>
      <c r="EZ14" s="65"/>
      <c r="FA14" s="65"/>
      <c r="FB14" s="65"/>
      <c r="FC14" s="65"/>
      <c r="FD14" s="65"/>
      <c r="FE14" s="65"/>
      <c r="FF14" s="65"/>
      <c r="FG14" s="65"/>
      <c r="FH14" s="65"/>
      <c r="FI14" s="65"/>
      <c r="FJ14" s="65"/>
      <c r="FK14" s="65"/>
      <c r="FL14" s="65"/>
      <c r="FM14" s="65"/>
      <c r="FN14" s="65"/>
      <c r="FO14" s="65"/>
      <c r="FP14" s="65"/>
      <c r="FQ14" s="65"/>
      <c r="FR14" s="65"/>
      <c r="FS14" s="65"/>
      <c r="FT14" s="65"/>
      <c r="FU14" s="65"/>
      <c r="FV14" s="65"/>
      <c r="FW14" s="65"/>
      <c r="FX14" s="65"/>
      <c r="FY14" s="65"/>
      <c r="FZ14" s="65"/>
      <c r="GA14" s="65"/>
      <c r="GB14" s="65"/>
      <c r="GC14" s="65"/>
      <c r="GD14" s="65"/>
      <c r="GE14" s="65"/>
      <c r="GF14" s="65"/>
      <c r="GG14" s="65"/>
      <c r="GH14" s="65"/>
      <c r="GI14" s="65"/>
      <c r="GJ14" s="65"/>
      <c r="GK14" s="65"/>
      <c r="GL14" s="65"/>
      <c r="GM14" s="65"/>
      <c r="GN14" s="65"/>
      <c r="GO14" s="65"/>
      <c r="GP14" s="65"/>
      <c r="GQ14" s="65"/>
      <c r="GR14" s="65"/>
      <c r="GS14" s="65"/>
      <c r="GT14" s="65"/>
      <c r="GU14" s="65"/>
      <c r="GV14" s="65"/>
      <c r="GW14" s="65"/>
      <c r="GX14" s="65"/>
      <c r="GY14" s="65"/>
      <c r="GZ14" s="65"/>
      <c r="HA14" s="65"/>
      <c r="HB14" s="65"/>
      <c r="HC14" s="65"/>
      <c r="HD14" s="65"/>
      <c r="HE14" s="65"/>
      <c r="HF14" s="65"/>
      <c r="HG14" s="65"/>
      <c r="HH14" s="65"/>
      <c r="HI14" s="65"/>
      <c r="HJ14" s="65"/>
      <c r="HK14" s="65"/>
      <c r="HL14" s="65"/>
      <c r="HM14" s="65"/>
      <c r="HN14" s="65"/>
      <c r="HO14" s="65"/>
      <c r="HP14" s="65"/>
      <c r="HQ14" s="65"/>
      <c r="HR14" s="65"/>
      <c r="HS14" s="65"/>
      <c r="HT14" s="65"/>
      <c r="HU14" s="65"/>
      <c r="HV14" s="65"/>
      <c r="HW14" s="65"/>
      <c r="HX14" s="65"/>
      <c r="HY14" s="65"/>
      <c r="HZ14" s="65"/>
      <c r="IA14" s="65"/>
      <c r="IB14" s="65"/>
      <c r="IC14" s="65"/>
      <c r="ID14" s="65"/>
      <c r="IE14" s="65"/>
      <c r="IF14" s="65"/>
      <c r="IG14" s="65"/>
      <c r="IH14" s="65"/>
      <c r="II14" s="65"/>
      <c r="IJ14" s="65"/>
      <c r="IK14" s="65"/>
      <c r="IL14" s="65"/>
      <c r="IM14" s="65"/>
      <c r="IN14" s="65"/>
      <c r="IO14" s="65"/>
      <c r="IP14" s="65"/>
      <c r="IQ14" s="65"/>
      <c r="IR14" s="65"/>
      <c r="IS14" s="65"/>
      <c r="IT14" s="65"/>
      <c r="IU14" s="65"/>
      <c r="IV14" s="65"/>
    </row>
    <row r="15" spans="1:256" ht="15" x14ac:dyDescent="0.25">
      <c r="A15" s="63">
        <v>8</v>
      </c>
      <c r="B15" s="64" t="s">
        <v>316</v>
      </c>
      <c r="C15" s="222">
        <v>300270</v>
      </c>
      <c r="D15" s="222">
        <v>625000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</row>
    <row r="16" spans="1:256" ht="27" x14ac:dyDescent="0.25">
      <c r="A16" s="63">
        <v>9</v>
      </c>
      <c r="B16" s="64" t="s">
        <v>310</v>
      </c>
      <c r="C16" s="222">
        <v>554435.5</v>
      </c>
      <c r="D16" s="222">
        <v>1175000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</row>
    <row r="17" spans="1:256" ht="15" x14ac:dyDescent="0.25">
      <c r="A17" s="63">
        <v>10</v>
      </c>
      <c r="B17" s="64" t="s">
        <v>317</v>
      </c>
      <c r="C17" s="222">
        <v>447176.739</v>
      </c>
      <c r="D17" s="222">
        <v>944167.98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65"/>
      <c r="CV17" s="65"/>
      <c r="CW17" s="65"/>
      <c r="CX17" s="65"/>
      <c r="CY17" s="65"/>
      <c r="CZ17" s="65"/>
      <c r="DA17" s="65"/>
      <c r="DB17" s="65"/>
      <c r="DC17" s="65"/>
      <c r="DD17" s="65"/>
      <c r="DE17" s="65"/>
      <c r="DF17" s="65"/>
      <c r="DG17" s="65"/>
      <c r="DH17" s="65"/>
      <c r="DI17" s="65"/>
      <c r="DJ17" s="65"/>
      <c r="DK17" s="65"/>
      <c r="DL17" s="65"/>
      <c r="DM17" s="65"/>
      <c r="DN17" s="65"/>
      <c r="DO17" s="65"/>
      <c r="DP17" s="65"/>
      <c r="DQ17" s="65"/>
      <c r="DR17" s="65"/>
      <c r="DS17" s="65"/>
      <c r="DT17" s="65"/>
      <c r="DU17" s="65"/>
      <c r="DV17" s="65"/>
      <c r="DW17" s="65"/>
      <c r="DX17" s="65"/>
      <c r="DY17" s="65"/>
      <c r="DZ17" s="65"/>
      <c r="EA17" s="65"/>
      <c r="EB17" s="65"/>
      <c r="EC17" s="65"/>
      <c r="ED17" s="65"/>
      <c r="EE17" s="65"/>
      <c r="EF17" s="65"/>
      <c r="EG17" s="65"/>
      <c r="EH17" s="65"/>
      <c r="EI17" s="65"/>
      <c r="EJ17" s="65"/>
      <c r="EK17" s="65"/>
      <c r="EL17" s="65"/>
      <c r="EM17" s="65"/>
      <c r="EN17" s="65"/>
      <c r="EO17" s="65"/>
      <c r="EP17" s="65"/>
      <c r="EQ17" s="65"/>
      <c r="ER17" s="65"/>
      <c r="ES17" s="65"/>
      <c r="ET17" s="65"/>
      <c r="EU17" s="65"/>
      <c r="EV17" s="65"/>
      <c r="EW17" s="65"/>
      <c r="EX17" s="65"/>
      <c r="EY17" s="65"/>
      <c r="EZ17" s="65"/>
      <c r="FA17" s="65"/>
      <c r="FB17" s="65"/>
      <c r="FC17" s="65"/>
      <c r="FD17" s="65"/>
      <c r="FE17" s="65"/>
      <c r="FF17" s="65"/>
      <c r="FG17" s="65"/>
      <c r="FH17" s="65"/>
      <c r="FI17" s="65"/>
      <c r="FJ17" s="65"/>
      <c r="FK17" s="65"/>
      <c r="FL17" s="65"/>
      <c r="FM17" s="65"/>
      <c r="FN17" s="65"/>
      <c r="FO17" s="65"/>
      <c r="FP17" s="65"/>
      <c r="FQ17" s="65"/>
      <c r="FR17" s="65"/>
      <c r="FS17" s="65"/>
      <c r="FT17" s="65"/>
      <c r="FU17" s="65"/>
      <c r="FV17" s="65"/>
      <c r="FW17" s="65"/>
      <c r="FX17" s="65"/>
      <c r="FY17" s="65"/>
      <c r="FZ17" s="65"/>
      <c r="GA17" s="65"/>
      <c r="GB17" s="65"/>
      <c r="GC17" s="65"/>
      <c r="GD17" s="65"/>
      <c r="GE17" s="65"/>
      <c r="GF17" s="65"/>
      <c r="GG17" s="65"/>
      <c r="GH17" s="65"/>
      <c r="GI17" s="65"/>
      <c r="GJ17" s="65"/>
      <c r="GK17" s="65"/>
      <c r="GL17" s="65"/>
      <c r="GM17" s="65"/>
      <c r="GN17" s="65"/>
      <c r="GO17" s="65"/>
      <c r="GP17" s="65"/>
      <c r="GQ17" s="65"/>
      <c r="GR17" s="65"/>
      <c r="GS17" s="65"/>
      <c r="GT17" s="65"/>
      <c r="GU17" s="65"/>
      <c r="GV17" s="65"/>
      <c r="GW17" s="65"/>
      <c r="GX17" s="65"/>
      <c r="GY17" s="65"/>
      <c r="GZ17" s="65"/>
      <c r="HA17" s="65"/>
      <c r="HB17" s="65"/>
      <c r="HC17" s="65"/>
      <c r="HD17" s="65"/>
      <c r="HE17" s="65"/>
      <c r="HF17" s="65"/>
      <c r="HG17" s="65"/>
      <c r="HH17" s="65"/>
      <c r="HI17" s="65"/>
      <c r="HJ17" s="65"/>
      <c r="HK17" s="65"/>
      <c r="HL17" s="65"/>
      <c r="HM17" s="65"/>
      <c r="HN17" s="65"/>
      <c r="HO17" s="65"/>
      <c r="HP17" s="65"/>
      <c r="HQ17" s="65"/>
      <c r="HR17" s="65"/>
      <c r="HS17" s="65"/>
      <c r="HT17" s="65"/>
      <c r="HU17" s="65"/>
      <c r="HV17" s="65"/>
      <c r="HW17" s="65"/>
      <c r="HX17" s="65"/>
      <c r="HY17" s="65"/>
      <c r="HZ17" s="65"/>
      <c r="IA17" s="65"/>
      <c r="IB17" s="65"/>
      <c r="IC17" s="65"/>
      <c r="ID17" s="65"/>
      <c r="IE17" s="65"/>
      <c r="IF17" s="65"/>
      <c r="IG17" s="65"/>
      <c r="IH17" s="65"/>
      <c r="II17" s="65"/>
      <c r="IJ17" s="65"/>
      <c r="IK17" s="65"/>
      <c r="IL17" s="65"/>
      <c r="IM17" s="65"/>
      <c r="IN17" s="65"/>
      <c r="IO17" s="65"/>
      <c r="IP17" s="65"/>
      <c r="IQ17" s="65"/>
      <c r="IR17" s="65"/>
      <c r="IS17" s="65"/>
      <c r="IT17" s="65"/>
      <c r="IU17" s="65"/>
      <c r="IV17" s="65"/>
    </row>
    <row r="18" spans="1:256" ht="28.5" x14ac:dyDescent="0.25">
      <c r="A18" s="63">
        <v>11</v>
      </c>
      <c r="B18" s="64" t="s">
        <v>318</v>
      </c>
      <c r="C18" s="222">
        <v>27199.8</v>
      </c>
      <c r="D18" s="222">
        <v>57500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  <c r="DD18" s="65"/>
      <c r="DE18" s="65"/>
      <c r="DF18" s="65"/>
      <c r="DG18" s="65"/>
      <c r="DH18" s="65"/>
      <c r="DI18" s="65"/>
      <c r="DJ18" s="65"/>
      <c r="DK18" s="65"/>
      <c r="DL18" s="65"/>
      <c r="DM18" s="65"/>
      <c r="DN18" s="65"/>
      <c r="DO18" s="65"/>
      <c r="DP18" s="65"/>
      <c r="DQ18" s="65"/>
      <c r="DR18" s="65"/>
      <c r="DS18" s="65"/>
      <c r="DT18" s="65"/>
      <c r="DU18" s="65"/>
      <c r="DV18" s="65"/>
      <c r="DW18" s="65"/>
      <c r="DX18" s="65"/>
      <c r="DY18" s="65"/>
      <c r="DZ18" s="65"/>
      <c r="EA18" s="65"/>
      <c r="EB18" s="65"/>
      <c r="EC18" s="65"/>
      <c r="ED18" s="65"/>
      <c r="EE18" s="65"/>
      <c r="EF18" s="65"/>
      <c r="EG18" s="65"/>
      <c r="EH18" s="65"/>
      <c r="EI18" s="65"/>
      <c r="EJ18" s="65"/>
      <c r="EK18" s="65"/>
      <c r="EL18" s="65"/>
      <c r="EM18" s="65"/>
      <c r="EN18" s="65"/>
      <c r="EO18" s="65"/>
      <c r="EP18" s="65"/>
      <c r="EQ18" s="65"/>
      <c r="ER18" s="65"/>
      <c r="ES18" s="65"/>
      <c r="ET18" s="65"/>
      <c r="EU18" s="65"/>
      <c r="EV18" s="65"/>
      <c r="EW18" s="65"/>
      <c r="EX18" s="65"/>
      <c r="EY18" s="65"/>
      <c r="EZ18" s="65"/>
      <c r="FA18" s="65"/>
      <c r="FB18" s="65"/>
      <c r="FC18" s="65"/>
      <c r="FD18" s="65"/>
      <c r="FE18" s="65"/>
      <c r="FF18" s="65"/>
      <c r="FG18" s="65"/>
      <c r="FH18" s="65"/>
      <c r="FI18" s="65"/>
      <c r="FJ18" s="65"/>
      <c r="FK18" s="65"/>
      <c r="FL18" s="65"/>
      <c r="FM18" s="65"/>
      <c r="FN18" s="65"/>
      <c r="FO18" s="65"/>
      <c r="FP18" s="65"/>
      <c r="FQ18" s="65"/>
      <c r="FR18" s="65"/>
      <c r="FS18" s="65"/>
      <c r="FT18" s="65"/>
      <c r="FU18" s="65"/>
      <c r="FV18" s="65"/>
      <c r="FW18" s="65"/>
      <c r="FX18" s="65"/>
      <c r="FY18" s="65"/>
      <c r="FZ18" s="65"/>
      <c r="GA18" s="65"/>
      <c r="GB18" s="65"/>
      <c r="GC18" s="65"/>
      <c r="GD18" s="65"/>
      <c r="GE18" s="65"/>
      <c r="GF18" s="65"/>
      <c r="GG18" s="65"/>
      <c r="GH18" s="65"/>
      <c r="GI18" s="65"/>
      <c r="GJ18" s="65"/>
      <c r="GK18" s="65"/>
      <c r="GL18" s="65"/>
      <c r="GM18" s="65"/>
      <c r="GN18" s="65"/>
      <c r="GO18" s="65"/>
      <c r="GP18" s="65"/>
      <c r="GQ18" s="65"/>
      <c r="GR18" s="65"/>
      <c r="GS18" s="65"/>
      <c r="GT18" s="65"/>
      <c r="GU18" s="65"/>
      <c r="GV18" s="65"/>
      <c r="GW18" s="65"/>
      <c r="GX18" s="65"/>
      <c r="GY18" s="65"/>
      <c r="GZ18" s="65"/>
      <c r="HA18" s="65"/>
      <c r="HB18" s="65"/>
      <c r="HC18" s="65"/>
      <c r="HD18" s="65"/>
      <c r="HE18" s="65"/>
      <c r="HF18" s="65"/>
      <c r="HG18" s="65"/>
      <c r="HH18" s="65"/>
      <c r="HI18" s="65"/>
      <c r="HJ18" s="65"/>
      <c r="HK18" s="65"/>
      <c r="HL18" s="65"/>
      <c r="HM18" s="65"/>
      <c r="HN18" s="65"/>
      <c r="HO18" s="65"/>
      <c r="HP18" s="65"/>
      <c r="HQ18" s="65"/>
      <c r="HR18" s="65"/>
      <c r="HS18" s="65"/>
      <c r="HT18" s="65"/>
      <c r="HU18" s="65"/>
      <c r="HV18" s="65"/>
      <c r="HW18" s="65"/>
      <c r="HX18" s="65"/>
      <c r="HY18" s="65"/>
      <c r="HZ18" s="65"/>
      <c r="IA18" s="65"/>
      <c r="IB18" s="65"/>
      <c r="IC18" s="65"/>
      <c r="ID18" s="65"/>
      <c r="IE18" s="65"/>
      <c r="IF18" s="65"/>
      <c r="IG18" s="65"/>
      <c r="IH18" s="65"/>
      <c r="II18" s="65"/>
      <c r="IJ18" s="65"/>
      <c r="IK18" s="65"/>
      <c r="IL18" s="65"/>
      <c r="IM18" s="65"/>
      <c r="IN18" s="65"/>
      <c r="IO18" s="65"/>
      <c r="IP18" s="65"/>
      <c r="IQ18" s="65"/>
      <c r="IR18" s="65"/>
      <c r="IS18" s="65"/>
      <c r="IT18" s="65"/>
      <c r="IU18" s="65"/>
      <c r="IV18" s="65"/>
    </row>
    <row r="19" spans="1:256" ht="15" x14ac:dyDescent="0.25">
      <c r="A19" s="63">
        <v>12</v>
      </c>
      <c r="B19" s="64" t="s">
        <v>319</v>
      </c>
      <c r="C19" s="222">
        <v>633735.28602500004</v>
      </c>
      <c r="D19" s="222">
        <v>1320872.26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5"/>
      <c r="CS19" s="65"/>
      <c r="CT19" s="65"/>
      <c r="CU19" s="65"/>
      <c r="CV19" s="65"/>
      <c r="CW19" s="65"/>
      <c r="CX19" s="65"/>
      <c r="CY19" s="65"/>
      <c r="CZ19" s="65"/>
      <c r="DA19" s="65"/>
      <c r="DB19" s="65"/>
      <c r="DC19" s="65"/>
      <c r="DD19" s="65"/>
      <c r="DE19" s="65"/>
      <c r="DF19" s="65"/>
      <c r="DG19" s="65"/>
      <c r="DH19" s="65"/>
      <c r="DI19" s="65"/>
      <c r="DJ19" s="65"/>
      <c r="DK19" s="65"/>
      <c r="DL19" s="65"/>
      <c r="DM19" s="65"/>
      <c r="DN19" s="65"/>
      <c r="DO19" s="65"/>
      <c r="DP19" s="65"/>
      <c r="DQ19" s="65"/>
      <c r="DR19" s="65"/>
      <c r="DS19" s="65"/>
      <c r="DT19" s="65"/>
      <c r="DU19" s="65"/>
      <c r="DV19" s="65"/>
      <c r="DW19" s="65"/>
      <c r="DX19" s="65"/>
      <c r="DY19" s="65"/>
      <c r="DZ19" s="65"/>
      <c r="EA19" s="65"/>
      <c r="EB19" s="65"/>
      <c r="EC19" s="65"/>
      <c r="ED19" s="65"/>
      <c r="EE19" s="65"/>
      <c r="EF19" s="65"/>
      <c r="EG19" s="65"/>
      <c r="EH19" s="65"/>
      <c r="EI19" s="65"/>
      <c r="EJ19" s="65"/>
      <c r="EK19" s="65"/>
      <c r="EL19" s="65"/>
      <c r="EM19" s="65"/>
      <c r="EN19" s="65"/>
      <c r="EO19" s="65"/>
      <c r="EP19" s="65"/>
      <c r="EQ19" s="65"/>
      <c r="ER19" s="65"/>
      <c r="ES19" s="65"/>
      <c r="ET19" s="65"/>
      <c r="EU19" s="65"/>
      <c r="EV19" s="65"/>
      <c r="EW19" s="65"/>
      <c r="EX19" s="65"/>
      <c r="EY19" s="65"/>
      <c r="EZ19" s="65"/>
      <c r="FA19" s="65"/>
      <c r="FB19" s="65"/>
      <c r="FC19" s="65"/>
      <c r="FD19" s="65"/>
      <c r="FE19" s="65"/>
      <c r="FF19" s="65"/>
      <c r="FG19" s="65"/>
      <c r="FH19" s="65"/>
      <c r="FI19" s="65"/>
      <c r="FJ19" s="65"/>
      <c r="FK19" s="65"/>
      <c r="FL19" s="65"/>
      <c r="FM19" s="65"/>
      <c r="FN19" s="65"/>
      <c r="FO19" s="65"/>
      <c r="FP19" s="65"/>
      <c r="FQ19" s="65"/>
      <c r="FR19" s="65"/>
      <c r="FS19" s="65"/>
      <c r="FT19" s="65"/>
      <c r="FU19" s="65"/>
      <c r="FV19" s="65"/>
      <c r="FW19" s="65"/>
      <c r="FX19" s="65"/>
      <c r="FY19" s="65"/>
      <c r="FZ19" s="65"/>
      <c r="GA19" s="65"/>
      <c r="GB19" s="65"/>
      <c r="GC19" s="65"/>
      <c r="GD19" s="65"/>
      <c r="GE19" s="65"/>
      <c r="GF19" s="65"/>
      <c r="GG19" s="65"/>
      <c r="GH19" s="65"/>
      <c r="GI19" s="65"/>
      <c r="GJ19" s="65"/>
      <c r="GK19" s="65"/>
      <c r="GL19" s="65"/>
      <c r="GM19" s="65"/>
      <c r="GN19" s="65"/>
      <c r="GO19" s="65"/>
      <c r="GP19" s="65"/>
      <c r="GQ19" s="65"/>
      <c r="GR19" s="65"/>
      <c r="GS19" s="65"/>
      <c r="GT19" s="65"/>
      <c r="GU19" s="65"/>
      <c r="GV19" s="65"/>
      <c r="GW19" s="65"/>
      <c r="GX19" s="65"/>
      <c r="GY19" s="65"/>
      <c r="GZ19" s="65"/>
      <c r="HA19" s="65"/>
      <c r="HB19" s="65"/>
      <c r="HC19" s="65"/>
      <c r="HD19" s="65"/>
      <c r="HE19" s="65"/>
      <c r="HF19" s="65"/>
      <c r="HG19" s="65"/>
      <c r="HH19" s="65"/>
      <c r="HI19" s="65"/>
      <c r="HJ19" s="65"/>
      <c r="HK19" s="65"/>
      <c r="HL19" s="65"/>
      <c r="HM19" s="65"/>
      <c r="HN19" s="65"/>
      <c r="HO19" s="65"/>
      <c r="HP19" s="65"/>
      <c r="HQ19" s="65"/>
      <c r="HR19" s="65"/>
      <c r="HS19" s="65"/>
      <c r="HT19" s="65"/>
      <c r="HU19" s="65"/>
      <c r="HV19" s="65"/>
      <c r="HW19" s="65"/>
      <c r="HX19" s="65"/>
      <c r="HY19" s="65"/>
      <c r="HZ19" s="65"/>
      <c r="IA19" s="65"/>
      <c r="IB19" s="65"/>
      <c r="IC19" s="65"/>
      <c r="ID19" s="65"/>
      <c r="IE19" s="65"/>
      <c r="IF19" s="65"/>
      <c r="IG19" s="65"/>
      <c r="IH19" s="65"/>
      <c r="II19" s="65"/>
      <c r="IJ19" s="65"/>
      <c r="IK19" s="65"/>
      <c r="IL19" s="65"/>
      <c r="IM19" s="65"/>
      <c r="IN19" s="65"/>
      <c r="IO19" s="65"/>
      <c r="IP19" s="65"/>
      <c r="IQ19" s="65"/>
      <c r="IR19" s="65"/>
      <c r="IS19" s="65"/>
      <c r="IT19" s="65"/>
      <c r="IU19" s="65"/>
      <c r="IV19" s="65"/>
    </row>
    <row r="20" spans="1:256" ht="28.5" x14ac:dyDescent="0.25">
      <c r="A20" s="63">
        <v>13</v>
      </c>
      <c r="B20" s="64" t="s">
        <v>320</v>
      </c>
      <c r="C20" s="222">
        <v>47664</v>
      </c>
      <c r="D20" s="222">
        <v>100000</v>
      </c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5"/>
      <c r="CR20" s="65"/>
      <c r="CS20" s="65"/>
      <c r="CT20" s="65"/>
      <c r="CU20" s="65"/>
      <c r="CV20" s="65"/>
      <c r="CW20" s="65"/>
      <c r="CX20" s="65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  <c r="EA20" s="65"/>
      <c r="EB20" s="65"/>
      <c r="EC20" s="65"/>
      <c r="ED20" s="65"/>
      <c r="EE20" s="65"/>
      <c r="EF20" s="65"/>
      <c r="EG20" s="65"/>
      <c r="EH20" s="65"/>
      <c r="EI20" s="65"/>
      <c r="EJ20" s="65"/>
      <c r="EK20" s="65"/>
      <c r="EL20" s="65"/>
      <c r="EM20" s="65"/>
      <c r="EN20" s="65"/>
      <c r="EO20" s="65"/>
      <c r="EP20" s="65"/>
      <c r="EQ20" s="65"/>
      <c r="ER20" s="65"/>
      <c r="ES20" s="65"/>
      <c r="ET20" s="65"/>
      <c r="EU20" s="65"/>
      <c r="EV20" s="65"/>
      <c r="EW20" s="65"/>
      <c r="EX20" s="65"/>
      <c r="EY20" s="65"/>
      <c r="EZ20" s="65"/>
      <c r="FA20" s="65"/>
      <c r="FB20" s="65"/>
      <c r="FC20" s="65"/>
      <c r="FD20" s="65"/>
      <c r="FE20" s="65"/>
      <c r="FF20" s="65"/>
      <c r="FG20" s="65"/>
      <c r="FH20" s="65"/>
      <c r="FI20" s="65"/>
      <c r="FJ20" s="65"/>
      <c r="FK20" s="65"/>
      <c r="FL20" s="65"/>
      <c r="FM20" s="65"/>
      <c r="FN20" s="65"/>
      <c r="FO20" s="65"/>
      <c r="FP20" s="65"/>
      <c r="FQ20" s="65"/>
      <c r="FR20" s="65"/>
      <c r="FS20" s="65"/>
      <c r="FT20" s="65"/>
      <c r="FU20" s="65"/>
      <c r="FV20" s="65"/>
      <c r="FW20" s="65"/>
      <c r="FX20" s="65"/>
      <c r="FY20" s="65"/>
      <c r="FZ20" s="65"/>
      <c r="GA20" s="65"/>
      <c r="GB20" s="65"/>
      <c r="GC20" s="65"/>
      <c r="GD20" s="65"/>
      <c r="GE20" s="65"/>
      <c r="GF20" s="65"/>
      <c r="GG20" s="65"/>
      <c r="GH20" s="65"/>
      <c r="GI20" s="65"/>
      <c r="GJ20" s="65"/>
      <c r="GK20" s="65"/>
      <c r="GL20" s="65"/>
      <c r="GM20" s="65"/>
      <c r="GN20" s="65"/>
      <c r="GO20" s="65"/>
      <c r="GP20" s="65"/>
      <c r="GQ20" s="65"/>
      <c r="GR20" s="65"/>
      <c r="GS20" s="65"/>
      <c r="GT20" s="65"/>
      <c r="GU20" s="65"/>
      <c r="GV20" s="65"/>
      <c r="GW20" s="65"/>
      <c r="GX20" s="65"/>
      <c r="GY20" s="65"/>
      <c r="GZ20" s="65"/>
      <c r="HA20" s="65"/>
      <c r="HB20" s="65"/>
      <c r="HC20" s="65"/>
      <c r="HD20" s="65"/>
      <c r="HE20" s="65"/>
      <c r="HF20" s="65"/>
      <c r="HG20" s="65"/>
      <c r="HH20" s="65"/>
      <c r="HI20" s="65"/>
      <c r="HJ20" s="65"/>
      <c r="HK20" s="65"/>
      <c r="HL20" s="65"/>
      <c r="HM20" s="65"/>
      <c r="HN20" s="65"/>
      <c r="HO20" s="65"/>
      <c r="HP20" s="65"/>
      <c r="HQ20" s="65"/>
      <c r="HR20" s="65"/>
      <c r="HS20" s="65"/>
      <c r="HT20" s="65"/>
      <c r="HU20" s="65"/>
      <c r="HV20" s="65"/>
      <c r="HW20" s="65"/>
      <c r="HX20" s="65"/>
      <c r="HY20" s="65"/>
      <c r="HZ20" s="65"/>
      <c r="IA20" s="65"/>
      <c r="IB20" s="65"/>
      <c r="IC20" s="65"/>
      <c r="ID20" s="65"/>
      <c r="IE20" s="65"/>
      <c r="IF20" s="65"/>
      <c r="IG20" s="65"/>
      <c r="IH20" s="65"/>
      <c r="II20" s="65"/>
      <c r="IJ20" s="65"/>
      <c r="IK20" s="65"/>
      <c r="IL20" s="65"/>
      <c r="IM20" s="65"/>
      <c r="IN20" s="65"/>
      <c r="IO20" s="65"/>
      <c r="IP20" s="65"/>
      <c r="IQ20" s="65"/>
      <c r="IR20" s="65"/>
      <c r="IS20" s="65"/>
      <c r="IT20" s="65"/>
      <c r="IU20" s="65"/>
      <c r="IV20" s="65"/>
    </row>
    <row r="21" spans="1:256" ht="15" x14ac:dyDescent="0.25">
      <c r="A21" s="63">
        <v>14</v>
      </c>
      <c r="B21" s="64" t="s">
        <v>340</v>
      </c>
      <c r="C21" s="222">
        <f>20509098.75+51401.25</f>
        <v>20560500</v>
      </c>
      <c r="D21" s="222">
        <f>125000+49875000</f>
        <v>50000000</v>
      </c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65"/>
      <c r="DE21" s="65"/>
      <c r="DF21" s="65"/>
      <c r="DG21" s="65"/>
      <c r="DH21" s="65"/>
      <c r="DI21" s="65"/>
      <c r="DJ21" s="65"/>
      <c r="DK21" s="65"/>
      <c r="DL21" s="65"/>
      <c r="DM21" s="65"/>
      <c r="DN21" s="65"/>
      <c r="DO21" s="65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5"/>
      <c r="EK21" s="65"/>
      <c r="EL21" s="65"/>
      <c r="EM21" s="65"/>
      <c r="EN21" s="65"/>
      <c r="EO21" s="65"/>
      <c r="EP21" s="65"/>
      <c r="EQ21" s="65"/>
      <c r="ER21" s="65"/>
      <c r="ES21" s="65"/>
      <c r="ET21" s="65"/>
      <c r="EU21" s="65"/>
      <c r="EV21" s="65"/>
      <c r="EW21" s="65"/>
      <c r="EX21" s="65"/>
      <c r="EY21" s="65"/>
      <c r="EZ21" s="65"/>
      <c r="FA21" s="65"/>
      <c r="FB21" s="65"/>
      <c r="FC21" s="65"/>
      <c r="FD21" s="65"/>
      <c r="FE21" s="65"/>
      <c r="FF21" s="65"/>
      <c r="FG21" s="65"/>
      <c r="FH21" s="65"/>
      <c r="FI21" s="65"/>
      <c r="FJ21" s="65"/>
      <c r="FK21" s="65"/>
      <c r="FL21" s="65"/>
      <c r="FM21" s="65"/>
      <c r="FN21" s="65"/>
      <c r="FO21" s="65"/>
      <c r="FP21" s="65"/>
      <c r="FQ21" s="65"/>
      <c r="FR21" s="65"/>
      <c r="FS21" s="65"/>
      <c r="FT21" s="65"/>
      <c r="FU21" s="65"/>
      <c r="FV21" s="65"/>
      <c r="FW21" s="65"/>
      <c r="FX21" s="65"/>
      <c r="FY21" s="65"/>
      <c r="FZ21" s="65"/>
      <c r="GA21" s="65"/>
      <c r="GB21" s="65"/>
      <c r="GC21" s="65"/>
      <c r="GD21" s="65"/>
      <c r="GE21" s="65"/>
      <c r="GF21" s="65"/>
      <c r="GG21" s="65"/>
      <c r="GH21" s="65"/>
      <c r="GI21" s="65"/>
      <c r="GJ21" s="65"/>
      <c r="GK21" s="65"/>
      <c r="GL21" s="65"/>
      <c r="GM21" s="65"/>
      <c r="GN21" s="65"/>
      <c r="GO21" s="65"/>
      <c r="GP21" s="65"/>
      <c r="GQ21" s="65"/>
      <c r="GR21" s="65"/>
      <c r="GS21" s="65"/>
      <c r="GT21" s="65"/>
      <c r="GU21" s="65"/>
      <c r="GV21" s="65"/>
      <c r="GW21" s="65"/>
      <c r="GX21" s="65"/>
      <c r="GY21" s="65"/>
      <c r="GZ21" s="65"/>
      <c r="HA21" s="65"/>
      <c r="HB21" s="65"/>
      <c r="HC21" s="65"/>
      <c r="HD21" s="65"/>
      <c r="HE21" s="65"/>
      <c r="HF21" s="65"/>
      <c r="HG21" s="65"/>
      <c r="HH21" s="65"/>
      <c r="HI21" s="65"/>
      <c r="HJ21" s="65"/>
      <c r="HK21" s="65"/>
      <c r="HL21" s="65"/>
      <c r="HM21" s="65"/>
      <c r="HN21" s="65"/>
      <c r="HO21" s="65"/>
      <c r="HP21" s="65"/>
      <c r="HQ21" s="65"/>
      <c r="HR21" s="65"/>
      <c r="HS21" s="65"/>
      <c r="HT21" s="65"/>
      <c r="HU21" s="65"/>
      <c r="HV21" s="65"/>
      <c r="HW21" s="65"/>
      <c r="HX21" s="65"/>
      <c r="HY21" s="65"/>
      <c r="HZ21" s="65"/>
      <c r="IA21" s="65"/>
      <c r="IB21" s="65"/>
      <c r="IC21" s="65"/>
      <c r="ID21" s="65"/>
      <c r="IE21" s="65"/>
      <c r="IF21" s="65"/>
      <c r="IG21" s="65"/>
      <c r="IH21" s="65"/>
      <c r="II21" s="65"/>
      <c r="IJ21" s="65"/>
      <c r="IK21" s="65"/>
      <c r="IL21" s="65"/>
      <c r="IM21" s="65"/>
      <c r="IN21" s="65"/>
      <c r="IO21" s="65"/>
      <c r="IP21" s="65"/>
      <c r="IQ21" s="65"/>
      <c r="IR21" s="65"/>
      <c r="IS21" s="65"/>
      <c r="IT21" s="65"/>
      <c r="IU21" s="65"/>
      <c r="IV21" s="65"/>
    </row>
    <row r="22" spans="1:256" ht="15" x14ac:dyDescent="0.25">
      <c r="A22" s="63">
        <v>15</v>
      </c>
      <c r="B22" s="64" t="s">
        <v>341</v>
      </c>
      <c r="C22" s="222">
        <v>26098.352123000001</v>
      </c>
      <c r="D22" s="222">
        <v>54486.214999999997</v>
      </c>
      <c r="E22" s="65"/>
      <c r="F22" s="80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65"/>
      <c r="DR22" s="65"/>
      <c r="DS22" s="65"/>
      <c r="DT22" s="65"/>
      <c r="DU22" s="65"/>
      <c r="DV22" s="65"/>
      <c r="DW22" s="65"/>
      <c r="DX22" s="65"/>
      <c r="DY22" s="65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5"/>
      <c r="EK22" s="65"/>
      <c r="EL22" s="65"/>
      <c r="EM22" s="65"/>
      <c r="EN22" s="65"/>
      <c r="EO22" s="65"/>
      <c r="EP22" s="65"/>
      <c r="EQ22" s="65"/>
      <c r="ER22" s="65"/>
      <c r="ES22" s="65"/>
      <c r="ET22" s="65"/>
      <c r="EU22" s="65"/>
      <c r="EV22" s="65"/>
      <c r="EW22" s="65"/>
      <c r="EX22" s="65"/>
      <c r="EY22" s="65"/>
      <c r="EZ22" s="65"/>
      <c r="FA22" s="65"/>
      <c r="FB22" s="65"/>
      <c r="FC22" s="65"/>
      <c r="FD22" s="65"/>
      <c r="FE22" s="65"/>
      <c r="FF22" s="65"/>
      <c r="FG22" s="65"/>
      <c r="FH22" s="65"/>
      <c r="FI22" s="65"/>
      <c r="FJ22" s="65"/>
      <c r="FK22" s="65"/>
      <c r="FL22" s="65"/>
      <c r="FM22" s="65"/>
      <c r="FN22" s="65"/>
      <c r="FO22" s="65"/>
      <c r="FP22" s="65"/>
      <c r="FQ22" s="65"/>
      <c r="FR22" s="65"/>
      <c r="FS22" s="65"/>
      <c r="FT22" s="65"/>
      <c r="FU22" s="65"/>
      <c r="FV22" s="65"/>
      <c r="FW22" s="65"/>
      <c r="FX22" s="65"/>
      <c r="FY22" s="65"/>
      <c r="FZ22" s="65"/>
      <c r="GA22" s="65"/>
      <c r="GB22" s="65"/>
      <c r="GC22" s="65"/>
      <c r="GD22" s="65"/>
      <c r="GE22" s="65"/>
      <c r="GF22" s="65"/>
      <c r="GG22" s="65"/>
      <c r="GH22" s="65"/>
      <c r="GI22" s="65"/>
      <c r="GJ22" s="65"/>
      <c r="GK22" s="65"/>
      <c r="GL22" s="65"/>
      <c r="GM22" s="65"/>
      <c r="GN22" s="65"/>
      <c r="GO22" s="65"/>
      <c r="GP22" s="65"/>
      <c r="GQ22" s="65"/>
      <c r="GR22" s="65"/>
      <c r="GS22" s="65"/>
      <c r="GT22" s="65"/>
      <c r="GU22" s="65"/>
      <c r="GV22" s="65"/>
      <c r="GW22" s="65"/>
      <c r="GX22" s="65"/>
      <c r="GY22" s="65"/>
      <c r="GZ22" s="65"/>
      <c r="HA22" s="65"/>
      <c r="HB22" s="65"/>
      <c r="HC22" s="65"/>
      <c r="HD22" s="65"/>
      <c r="HE22" s="65"/>
      <c r="HF22" s="65"/>
      <c r="HG22" s="65"/>
      <c r="HH22" s="65"/>
      <c r="HI22" s="65"/>
      <c r="HJ22" s="65"/>
      <c r="HK22" s="65"/>
      <c r="HL22" s="65"/>
      <c r="HM22" s="65"/>
      <c r="HN22" s="65"/>
      <c r="HO22" s="65"/>
      <c r="HP22" s="65"/>
      <c r="HQ22" s="65"/>
      <c r="HR22" s="65"/>
      <c r="HS22" s="65"/>
      <c r="HT22" s="65"/>
      <c r="HU22" s="65"/>
      <c r="HV22" s="65"/>
      <c r="HW22" s="65"/>
      <c r="HX22" s="65"/>
      <c r="HY22" s="65"/>
      <c r="HZ22" s="65"/>
      <c r="IA22" s="65"/>
      <c r="IB22" s="65"/>
      <c r="IC22" s="65"/>
      <c r="ID22" s="65"/>
      <c r="IE22" s="65"/>
      <c r="IF22" s="65"/>
      <c r="IG22" s="65"/>
      <c r="IH22" s="65"/>
      <c r="II22" s="65"/>
      <c r="IJ22" s="65"/>
      <c r="IK22" s="65"/>
      <c r="IL22" s="65"/>
      <c r="IM22" s="65"/>
      <c r="IN22" s="65"/>
      <c r="IO22" s="65"/>
      <c r="IP22" s="65"/>
      <c r="IQ22" s="65"/>
      <c r="IR22" s="65"/>
      <c r="IS22" s="65"/>
      <c r="IT22" s="65"/>
      <c r="IU22" s="65"/>
      <c r="IV22" s="65"/>
    </row>
    <row r="23" spans="1:256" ht="15" x14ac:dyDescent="0.25">
      <c r="A23" s="63">
        <v>16</v>
      </c>
      <c r="B23" s="64" t="s">
        <v>342</v>
      </c>
      <c r="C23" s="222">
        <v>36170.347877</v>
      </c>
      <c r="D23" s="222">
        <v>75513.785000000003</v>
      </c>
      <c r="E23" s="65"/>
      <c r="F23" s="80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5"/>
      <c r="EK23" s="65"/>
      <c r="EL23" s="65"/>
      <c r="EM23" s="65"/>
      <c r="EN23" s="65"/>
      <c r="EO23" s="65"/>
      <c r="EP23" s="65"/>
      <c r="EQ23" s="65"/>
      <c r="ER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65"/>
      <c r="FU23" s="65"/>
      <c r="FV23" s="65"/>
      <c r="FW23" s="65"/>
      <c r="FX23" s="65"/>
      <c r="FY23" s="65"/>
      <c r="FZ23" s="65"/>
      <c r="GA23" s="65"/>
      <c r="GB23" s="65"/>
      <c r="GC23" s="65"/>
      <c r="GD23" s="65"/>
      <c r="GE23" s="65"/>
      <c r="GF23" s="65"/>
      <c r="GG23" s="65"/>
      <c r="GH23" s="65"/>
      <c r="GI23" s="65"/>
      <c r="GJ23" s="65"/>
      <c r="GK23" s="65"/>
      <c r="GL23" s="65"/>
      <c r="GM23" s="65"/>
      <c r="GN23" s="65"/>
      <c r="GO23" s="65"/>
      <c r="GP23" s="65"/>
      <c r="GQ23" s="65"/>
      <c r="GR23" s="65"/>
      <c r="GS23" s="65"/>
      <c r="GT23" s="65"/>
      <c r="GU23" s="65"/>
      <c r="GV23" s="65"/>
      <c r="GW23" s="65"/>
      <c r="GX23" s="65"/>
      <c r="GY23" s="65"/>
      <c r="GZ23" s="65"/>
      <c r="HA23" s="65"/>
      <c r="HB23" s="65"/>
      <c r="HC23" s="65"/>
      <c r="HD23" s="65"/>
      <c r="HE23" s="65"/>
      <c r="HF23" s="65"/>
      <c r="HG23" s="65"/>
      <c r="HH23" s="65"/>
      <c r="HI23" s="65"/>
      <c r="HJ23" s="65"/>
      <c r="HK23" s="65"/>
      <c r="HL23" s="65"/>
      <c r="HM23" s="65"/>
      <c r="HN23" s="65"/>
      <c r="HO23" s="65"/>
      <c r="HP23" s="65"/>
      <c r="HQ23" s="65"/>
      <c r="HR23" s="65"/>
      <c r="HS23" s="65"/>
      <c r="HT23" s="65"/>
      <c r="HU23" s="65"/>
      <c r="HV23" s="65"/>
      <c r="HW23" s="65"/>
      <c r="HX23" s="65"/>
      <c r="HY23" s="65"/>
      <c r="HZ23" s="65"/>
      <c r="IA23" s="65"/>
      <c r="IB23" s="65"/>
      <c r="IC23" s="65"/>
      <c r="ID23" s="65"/>
      <c r="IE23" s="65"/>
      <c r="IF23" s="65"/>
      <c r="IG23" s="65"/>
      <c r="IH23" s="65"/>
      <c r="II23" s="65"/>
      <c r="IJ23" s="65"/>
      <c r="IK23" s="65"/>
      <c r="IL23" s="65"/>
      <c r="IM23" s="65"/>
      <c r="IN23" s="65"/>
      <c r="IO23" s="65"/>
      <c r="IP23" s="65"/>
      <c r="IQ23" s="65"/>
      <c r="IR23" s="65"/>
      <c r="IS23" s="65"/>
      <c r="IT23" s="65"/>
      <c r="IU23" s="65"/>
      <c r="IV23" s="65"/>
    </row>
    <row r="24" spans="1:256" ht="18" customHeight="1" x14ac:dyDescent="0.25">
      <c r="A24" s="61" t="s">
        <v>40</v>
      </c>
      <c r="B24" s="61" t="s">
        <v>321</v>
      </c>
      <c r="C24" s="214">
        <f>SUM(C25:C32)</f>
        <v>7301409.688804999</v>
      </c>
      <c r="D24" s="214">
        <f>SUM(D25:D32)</f>
        <v>15265011.914000001</v>
      </c>
      <c r="E24" s="66"/>
      <c r="F24" s="80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  <c r="IJ24" s="66"/>
      <c r="IK24" s="66"/>
      <c r="IL24" s="66"/>
      <c r="IM24" s="66"/>
      <c r="IN24" s="66"/>
      <c r="IO24" s="66"/>
      <c r="IP24" s="66"/>
      <c r="IQ24" s="66"/>
      <c r="IR24" s="66"/>
      <c r="IS24" s="66"/>
      <c r="IT24" s="66"/>
      <c r="IU24" s="66"/>
      <c r="IV24" s="66"/>
    </row>
    <row r="25" spans="1:256" x14ac:dyDescent="0.25">
      <c r="A25" s="63">
        <v>1</v>
      </c>
      <c r="B25" s="64" t="s">
        <v>279</v>
      </c>
      <c r="C25" s="222">
        <v>1742522.5048849999</v>
      </c>
      <c r="D25" s="222">
        <v>3638660.2660000003</v>
      </c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5"/>
      <c r="EK25" s="65"/>
      <c r="EL25" s="65"/>
      <c r="EM25" s="65"/>
      <c r="EN25" s="65"/>
      <c r="EO25" s="65"/>
      <c r="EP25" s="65"/>
      <c r="EQ25" s="65"/>
      <c r="ER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65"/>
      <c r="FU25" s="65"/>
      <c r="FV25" s="65"/>
      <c r="FW25" s="65"/>
      <c r="FX25" s="65"/>
      <c r="FY25" s="65"/>
      <c r="FZ25" s="65"/>
      <c r="GA25" s="65"/>
      <c r="GB25" s="65"/>
      <c r="GC25" s="65"/>
      <c r="GD25" s="65"/>
      <c r="GE25" s="65"/>
      <c r="GF25" s="65"/>
      <c r="GG25" s="65"/>
      <c r="GH25" s="65"/>
      <c r="GI25" s="65"/>
      <c r="GJ25" s="65"/>
      <c r="GK25" s="65"/>
      <c r="GL25" s="65"/>
      <c r="GM25" s="65"/>
      <c r="GN25" s="65"/>
      <c r="GO25" s="65"/>
      <c r="GP25" s="65"/>
      <c r="GQ25" s="65"/>
      <c r="GR25" s="65"/>
      <c r="GS25" s="65"/>
      <c r="GT25" s="65"/>
      <c r="GU25" s="65"/>
      <c r="GV25" s="65"/>
      <c r="GW25" s="65"/>
      <c r="GX25" s="65"/>
      <c r="GY25" s="65"/>
      <c r="GZ25" s="65"/>
      <c r="HA25" s="65"/>
      <c r="HB25" s="65"/>
      <c r="HC25" s="65"/>
      <c r="HD25" s="65"/>
      <c r="HE25" s="65"/>
      <c r="HF25" s="65"/>
      <c r="HG25" s="65"/>
      <c r="HH25" s="65"/>
      <c r="HI25" s="65"/>
      <c r="HJ25" s="65"/>
      <c r="HK25" s="65"/>
      <c r="HL25" s="65"/>
      <c r="HM25" s="65"/>
      <c r="HN25" s="65"/>
      <c r="HO25" s="65"/>
      <c r="HP25" s="65"/>
      <c r="HQ25" s="65"/>
      <c r="HR25" s="65"/>
      <c r="HS25" s="65"/>
      <c r="HT25" s="65"/>
      <c r="HU25" s="65"/>
      <c r="HV25" s="65"/>
      <c r="HW25" s="65"/>
      <c r="HX25" s="65"/>
      <c r="HY25" s="65"/>
      <c r="HZ25" s="65"/>
      <c r="IA25" s="65"/>
      <c r="IB25" s="65"/>
      <c r="IC25" s="65"/>
      <c r="ID25" s="65"/>
      <c r="IE25" s="65"/>
      <c r="IF25" s="65"/>
      <c r="IG25" s="65"/>
      <c r="IH25" s="65"/>
      <c r="II25" s="65"/>
      <c r="IJ25" s="65"/>
      <c r="IK25" s="65"/>
      <c r="IL25" s="65"/>
      <c r="IM25" s="65"/>
      <c r="IN25" s="65"/>
      <c r="IO25" s="65"/>
      <c r="IP25" s="65"/>
      <c r="IQ25" s="65"/>
      <c r="IR25" s="65"/>
      <c r="IS25" s="65"/>
      <c r="IT25" s="65"/>
      <c r="IU25" s="65"/>
      <c r="IV25" s="65"/>
    </row>
    <row r="26" spans="1:256" ht="27" x14ac:dyDescent="0.25">
      <c r="A26" s="63">
        <v>2</v>
      </c>
      <c r="B26" s="64" t="s">
        <v>280</v>
      </c>
      <c r="C26" s="222">
        <v>1166848.784832</v>
      </c>
      <c r="D26" s="222">
        <v>2434528.2000000002</v>
      </c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5"/>
      <c r="EK26" s="65"/>
      <c r="EL26" s="65"/>
      <c r="EM26" s="65"/>
      <c r="EN26" s="65"/>
      <c r="EO26" s="65"/>
      <c r="EP26" s="65"/>
      <c r="EQ26" s="65"/>
      <c r="ER26" s="65"/>
      <c r="ES26" s="65"/>
      <c r="ET26" s="65"/>
      <c r="EU26" s="65"/>
      <c r="EV26" s="65"/>
      <c r="EW26" s="65"/>
      <c r="EX26" s="65"/>
      <c r="EY26" s="65"/>
      <c r="EZ26" s="65"/>
      <c r="FA26" s="65"/>
      <c r="FB26" s="65"/>
      <c r="FC26" s="65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65"/>
      <c r="FU26" s="65"/>
      <c r="FV26" s="65"/>
      <c r="FW26" s="65"/>
      <c r="FX26" s="65"/>
      <c r="FY26" s="65"/>
      <c r="FZ26" s="65"/>
      <c r="GA26" s="65"/>
      <c r="GB26" s="65"/>
      <c r="GC26" s="65"/>
      <c r="GD26" s="65"/>
      <c r="GE26" s="65"/>
      <c r="GF26" s="65"/>
      <c r="GG26" s="65"/>
      <c r="GH26" s="65"/>
      <c r="GI26" s="65"/>
      <c r="GJ26" s="65"/>
      <c r="GK26" s="65"/>
      <c r="GL26" s="65"/>
      <c r="GM26" s="65"/>
      <c r="GN26" s="65"/>
      <c r="GO26" s="65"/>
      <c r="GP26" s="65"/>
      <c r="GQ26" s="65"/>
      <c r="GR26" s="65"/>
      <c r="GS26" s="65"/>
      <c r="GT26" s="65"/>
      <c r="GU26" s="65"/>
      <c r="GV26" s="65"/>
      <c r="GW26" s="65"/>
      <c r="GX26" s="65"/>
      <c r="GY26" s="65"/>
      <c r="GZ26" s="65"/>
      <c r="HA26" s="65"/>
      <c r="HB26" s="65"/>
      <c r="HC26" s="65"/>
      <c r="HD26" s="65"/>
      <c r="HE26" s="65"/>
      <c r="HF26" s="65"/>
      <c r="HG26" s="65"/>
      <c r="HH26" s="65"/>
      <c r="HI26" s="65"/>
      <c r="HJ26" s="65"/>
      <c r="HK26" s="65"/>
      <c r="HL26" s="65"/>
      <c r="HM26" s="65"/>
      <c r="HN26" s="65"/>
      <c r="HO26" s="65"/>
      <c r="HP26" s="65"/>
      <c r="HQ26" s="65"/>
      <c r="HR26" s="65"/>
      <c r="HS26" s="65"/>
      <c r="HT26" s="65"/>
      <c r="HU26" s="65"/>
      <c r="HV26" s="65"/>
      <c r="HW26" s="65"/>
      <c r="HX26" s="65"/>
      <c r="HY26" s="65"/>
      <c r="HZ26" s="65"/>
      <c r="IA26" s="65"/>
      <c r="IB26" s="65"/>
      <c r="IC26" s="65"/>
      <c r="ID26" s="65"/>
      <c r="IE26" s="65"/>
      <c r="IF26" s="65"/>
      <c r="IG26" s="65"/>
      <c r="IH26" s="65"/>
      <c r="II26" s="65"/>
      <c r="IJ26" s="65"/>
      <c r="IK26" s="65"/>
      <c r="IL26" s="65"/>
      <c r="IM26" s="65"/>
      <c r="IN26" s="65"/>
      <c r="IO26" s="65"/>
      <c r="IP26" s="65"/>
      <c r="IQ26" s="65"/>
      <c r="IR26" s="65"/>
      <c r="IS26" s="65"/>
      <c r="IT26" s="65"/>
      <c r="IU26" s="65"/>
      <c r="IV26" s="65"/>
    </row>
    <row r="27" spans="1:256" ht="27" x14ac:dyDescent="0.25">
      <c r="A27" s="63">
        <v>3</v>
      </c>
      <c r="B27" s="64" t="s">
        <v>281</v>
      </c>
      <c r="C27" s="222">
        <v>-17582.901763000002</v>
      </c>
      <c r="D27" s="222">
        <v>-36762.01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5"/>
      <c r="EK27" s="65"/>
      <c r="EL27" s="65"/>
      <c r="EM27" s="65"/>
      <c r="EN27" s="65"/>
      <c r="EO27" s="65"/>
      <c r="EP27" s="65"/>
      <c r="EQ27" s="65"/>
      <c r="ER27" s="65"/>
      <c r="ES27" s="65"/>
      <c r="ET27" s="65"/>
      <c r="EU27" s="65"/>
      <c r="EV27" s="65"/>
      <c r="EW27" s="65"/>
      <c r="EX27" s="65"/>
      <c r="EY27" s="65"/>
      <c r="EZ27" s="65"/>
      <c r="FA27" s="65"/>
      <c r="FB27" s="65"/>
      <c r="FC27" s="65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65"/>
      <c r="FU27" s="65"/>
      <c r="FV27" s="65"/>
      <c r="FW27" s="65"/>
      <c r="FX27" s="65"/>
      <c r="FY27" s="65"/>
      <c r="FZ27" s="65"/>
      <c r="GA27" s="65"/>
      <c r="GB27" s="65"/>
      <c r="GC27" s="65"/>
      <c r="GD27" s="65"/>
      <c r="GE27" s="65"/>
      <c r="GF27" s="65"/>
      <c r="GG27" s="65"/>
      <c r="GH27" s="65"/>
      <c r="GI27" s="65"/>
      <c r="GJ27" s="65"/>
      <c r="GK27" s="65"/>
      <c r="GL27" s="65"/>
      <c r="GM27" s="65"/>
      <c r="GN27" s="65"/>
      <c r="GO27" s="65"/>
      <c r="GP27" s="65"/>
      <c r="GQ27" s="65"/>
      <c r="GR27" s="65"/>
      <c r="GS27" s="65"/>
      <c r="GT27" s="65"/>
      <c r="GU27" s="65"/>
      <c r="GV27" s="65"/>
      <c r="GW27" s="65"/>
      <c r="GX27" s="65"/>
      <c r="GY27" s="65"/>
      <c r="GZ27" s="65"/>
      <c r="HA27" s="65"/>
      <c r="HB27" s="65"/>
      <c r="HC27" s="65"/>
      <c r="HD27" s="65"/>
      <c r="HE27" s="65"/>
      <c r="HF27" s="65"/>
      <c r="HG27" s="65"/>
      <c r="HH27" s="65"/>
      <c r="HI27" s="65"/>
      <c r="HJ27" s="65"/>
      <c r="HK27" s="65"/>
      <c r="HL27" s="65"/>
      <c r="HM27" s="65"/>
      <c r="HN27" s="65"/>
      <c r="HO27" s="65"/>
      <c r="HP27" s="65"/>
      <c r="HQ27" s="65"/>
      <c r="HR27" s="65"/>
      <c r="HS27" s="65"/>
      <c r="HT27" s="65"/>
      <c r="HU27" s="65"/>
      <c r="HV27" s="65"/>
      <c r="HW27" s="65"/>
      <c r="HX27" s="65"/>
      <c r="HY27" s="65"/>
      <c r="HZ27" s="65"/>
      <c r="IA27" s="65"/>
      <c r="IB27" s="65"/>
      <c r="IC27" s="65"/>
      <c r="ID27" s="65"/>
      <c r="IE27" s="65"/>
      <c r="IF27" s="65"/>
      <c r="IG27" s="65"/>
      <c r="IH27" s="65"/>
      <c r="II27" s="65"/>
      <c r="IJ27" s="65"/>
      <c r="IK27" s="65"/>
      <c r="IL27" s="65"/>
      <c r="IM27" s="65"/>
      <c r="IN27" s="65"/>
      <c r="IO27" s="65"/>
      <c r="IP27" s="65"/>
      <c r="IQ27" s="65"/>
      <c r="IR27" s="65"/>
      <c r="IS27" s="65"/>
      <c r="IT27" s="65"/>
      <c r="IU27" s="65"/>
      <c r="IV27" s="65"/>
    </row>
    <row r="28" spans="1:256" ht="17.25" customHeight="1" x14ac:dyDescent="0.25">
      <c r="A28" s="63">
        <v>4</v>
      </c>
      <c r="B28" s="64" t="s">
        <v>282</v>
      </c>
      <c r="C28" s="222">
        <v>1246277.149585</v>
      </c>
      <c r="D28" s="222">
        <v>2618986.7080000001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</row>
    <row r="29" spans="1:256" ht="18" customHeight="1" x14ac:dyDescent="0.25">
      <c r="A29" s="63">
        <v>5</v>
      </c>
      <c r="B29" s="64" t="s">
        <v>283</v>
      </c>
      <c r="C29" s="222">
        <v>1063689.6442730001</v>
      </c>
      <c r="D29" s="222">
        <v>2227407.34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65"/>
      <c r="IS29" s="65"/>
      <c r="IT29" s="65"/>
      <c r="IU29" s="65"/>
      <c r="IV29" s="65"/>
    </row>
    <row r="30" spans="1:256" ht="27" x14ac:dyDescent="0.25">
      <c r="A30" s="63">
        <v>6</v>
      </c>
      <c r="B30" s="64" t="s">
        <v>274</v>
      </c>
      <c r="C30" s="222">
        <v>1152742.4560479999</v>
      </c>
      <c r="D30" s="222">
        <v>2410189.09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65"/>
      <c r="IS30" s="65"/>
      <c r="IT30" s="65"/>
      <c r="IU30" s="65"/>
      <c r="IV30" s="65"/>
    </row>
    <row r="31" spans="1:256" ht="17.25" customHeight="1" x14ac:dyDescent="0.25">
      <c r="A31" s="63">
        <v>7</v>
      </c>
      <c r="B31" s="64" t="s">
        <v>277</v>
      </c>
      <c r="C31" s="222">
        <v>615923.66683200002</v>
      </c>
      <c r="D31" s="222">
        <v>1283371.75</v>
      </c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65"/>
      <c r="IS31" s="65"/>
      <c r="IT31" s="65"/>
      <c r="IU31" s="65"/>
      <c r="IV31" s="65"/>
    </row>
    <row r="32" spans="1:256" ht="18" customHeight="1" x14ac:dyDescent="0.25">
      <c r="A32" s="63">
        <v>8</v>
      </c>
      <c r="B32" s="64" t="s">
        <v>284</v>
      </c>
      <c r="C32" s="222">
        <v>330988.38411300001</v>
      </c>
      <c r="D32" s="222">
        <v>688630.57000000007</v>
      </c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  <c r="IV32" s="65"/>
    </row>
    <row r="33" spans="1:256" ht="14.25" x14ac:dyDescent="0.25">
      <c r="A33" s="61" t="s">
        <v>103</v>
      </c>
      <c r="B33" s="61" t="s">
        <v>322</v>
      </c>
      <c r="C33" s="214">
        <f>SUM(C34:C37)</f>
        <v>742096.72708200011</v>
      </c>
      <c r="D33" s="214">
        <f>SUM(D34:D37)</f>
        <v>1542459.0649999999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  <c r="IE33" s="66"/>
      <c r="IF33" s="66"/>
      <c r="IG33" s="66"/>
      <c r="IH33" s="66"/>
      <c r="II33" s="66"/>
      <c r="IJ33" s="66"/>
      <c r="IK33" s="66"/>
      <c r="IL33" s="66"/>
      <c r="IM33" s="66"/>
      <c r="IN33" s="66"/>
      <c r="IO33" s="66"/>
      <c r="IP33" s="66"/>
      <c r="IQ33" s="66"/>
      <c r="IR33" s="66"/>
      <c r="IS33" s="66"/>
      <c r="IT33" s="66"/>
      <c r="IU33" s="66"/>
      <c r="IV33" s="66"/>
    </row>
    <row r="34" spans="1:256" x14ac:dyDescent="0.25">
      <c r="A34" s="63">
        <v>1</v>
      </c>
      <c r="B34" s="64" t="s">
        <v>285</v>
      </c>
      <c r="C34" s="222">
        <v>250683.00297999999</v>
      </c>
      <c r="D34" s="222">
        <v>524322.09199999995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65"/>
      <c r="DX34" s="65"/>
      <c r="DY34" s="65"/>
      <c r="DZ34" s="65"/>
      <c r="EA34" s="65"/>
      <c r="EB34" s="65"/>
      <c r="EC34" s="65"/>
      <c r="ED34" s="65"/>
      <c r="EE34" s="65"/>
      <c r="EF34" s="65"/>
      <c r="EG34" s="65"/>
      <c r="EH34" s="65"/>
      <c r="EI34" s="65"/>
      <c r="EJ34" s="65"/>
      <c r="EK34" s="65"/>
      <c r="EL34" s="65"/>
      <c r="EM34" s="65"/>
      <c r="EN34" s="65"/>
      <c r="EO34" s="65"/>
      <c r="EP34" s="65"/>
      <c r="EQ34" s="65"/>
      <c r="ER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  <c r="FF34" s="65"/>
      <c r="FG34" s="65"/>
      <c r="FH34" s="65"/>
      <c r="FI34" s="65"/>
      <c r="FJ34" s="65"/>
      <c r="FK34" s="65"/>
      <c r="FL34" s="65"/>
      <c r="FM34" s="65"/>
      <c r="FN34" s="65"/>
      <c r="FO34" s="65"/>
      <c r="FP34" s="65"/>
      <c r="FQ34" s="65"/>
      <c r="FR34" s="65"/>
      <c r="FS34" s="65"/>
      <c r="FT34" s="65"/>
      <c r="FU34" s="65"/>
      <c r="FV34" s="65"/>
      <c r="FW34" s="65"/>
      <c r="FX34" s="65"/>
      <c r="FY34" s="65"/>
      <c r="FZ34" s="65"/>
      <c r="GA34" s="65"/>
      <c r="GB34" s="65"/>
      <c r="GC34" s="65"/>
      <c r="GD34" s="65"/>
      <c r="GE34" s="65"/>
      <c r="GF34" s="65"/>
      <c r="GG34" s="65"/>
      <c r="GH34" s="65"/>
      <c r="GI34" s="65"/>
      <c r="GJ34" s="65"/>
      <c r="GK34" s="65"/>
      <c r="GL34" s="65"/>
      <c r="GM34" s="65"/>
      <c r="GN34" s="65"/>
      <c r="GO34" s="65"/>
      <c r="GP34" s="65"/>
      <c r="GQ34" s="65"/>
      <c r="GR34" s="65"/>
      <c r="GS34" s="65"/>
      <c r="GT34" s="65"/>
      <c r="GU34" s="65"/>
      <c r="GV34" s="65"/>
      <c r="GW34" s="65"/>
      <c r="GX34" s="65"/>
      <c r="GY34" s="65"/>
      <c r="GZ34" s="65"/>
      <c r="HA34" s="65"/>
      <c r="HB34" s="65"/>
      <c r="HC34" s="65"/>
      <c r="HD34" s="65"/>
      <c r="HE34" s="65"/>
      <c r="HF34" s="65"/>
      <c r="HG34" s="65"/>
      <c r="HH34" s="65"/>
      <c r="HI34" s="65"/>
      <c r="HJ34" s="65"/>
      <c r="HK34" s="65"/>
      <c r="HL34" s="65"/>
      <c r="HM34" s="65"/>
      <c r="HN34" s="65"/>
      <c r="HO34" s="65"/>
      <c r="HP34" s="65"/>
      <c r="HQ34" s="65"/>
      <c r="HR34" s="65"/>
      <c r="HS34" s="65"/>
      <c r="HT34" s="65"/>
      <c r="HU34" s="65"/>
      <c r="HV34" s="65"/>
      <c r="HW34" s="65"/>
      <c r="HX34" s="65"/>
      <c r="HY34" s="65"/>
      <c r="HZ34" s="65"/>
      <c r="IA34" s="65"/>
      <c r="IB34" s="65"/>
      <c r="IC34" s="65"/>
      <c r="ID34" s="65"/>
      <c r="IE34" s="65"/>
      <c r="IF34" s="65"/>
      <c r="IG34" s="65"/>
      <c r="IH34" s="65"/>
      <c r="II34" s="65"/>
      <c r="IJ34" s="65"/>
      <c r="IK34" s="65"/>
      <c r="IL34" s="65"/>
      <c r="IM34" s="65"/>
      <c r="IN34" s="65"/>
      <c r="IO34" s="65"/>
      <c r="IP34" s="65"/>
      <c r="IQ34" s="65"/>
      <c r="IR34" s="65"/>
      <c r="IS34" s="65"/>
      <c r="IT34" s="65"/>
      <c r="IU34" s="65"/>
      <c r="IV34" s="65"/>
    </row>
    <row r="35" spans="1:256" x14ac:dyDescent="0.25">
      <c r="A35" s="63">
        <v>2</v>
      </c>
      <c r="B35" s="64" t="s">
        <v>286</v>
      </c>
      <c r="C35" s="222">
        <v>280106.633065</v>
      </c>
      <c r="D35" s="222">
        <v>579702.88300000003</v>
      </c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5"/>
      <c r="CR35" s="65"/>
      <c r="CS35" s="65"/>
      <c r="CT35" s="65"/>
      <c r="CU35" s="65"/>
      <c r="CV35" s="65"/>
      <c r="CW35" s="65"/>
      <c r="CX35" s="65"/>
      <c r="CY35" s="65"/>
      <c r="CZ35" s="65"/>
      <c r="DA35" s="65"/>
      <c r="DB35" s="65"/>
      <c r="DC35" s="65"/>
      <c r="DD35" s="65"/>
      <c r="DE35" s="65"/>
      <c r="DF35" s="65"/>
      <c r="DG35" s="65"/>
      <c r="DH35" s="65"/>
      <c r="DI35" s="65"/>
      <c r="DJ35" s="65"/>
      <c r="DK35" s="65"/>
      <c r="DL35" s="65"/>
      <c r="DM35" s="65"/>
      <c r="DN35" s="65"/>
      <c r="DO35" s="65"/>
      <c r="DP35" s="65"/>
      <c r="DQ35" s="65"/>
      <c r="DR35" s="65"/>
      <c r="DS35" s="65"/>
      <c r="DT35" s="65"/>
      <c r="DU35" s="65"/>
      <c r="DV35" s="65"/>
      <c r="DW35" s="65"/>
      <c r="DX35" s="65"/>
      <c r="DY35" s="65"/>
      <c r="DZ35" s="65"/>
      <c r="EA35" s="65"/>
      <c r="EB35" s="65"/>
      <c r="EC35" s="65"/>
      <c r="ED35" s="65"/>
      <c r="EE35" s="65"/>
      <c r="EF35" s="65"/>
      <c r="EG35" s="65"/>
      <c r="EH35" s="65"/>
      <c r="EI35" s="65"/>
      <c r="EJ35" s="65"/>
      <c r="EK35" s="65"/>
      <c r="EL35" s="65"/>
      <c r="EM35" s="65"/>
      <c r="EN35" s="65"/>
      <c r="EO35" s="65"/>
      <c r="EP35" s="65"/>
      <c r="EQ35" s="65"/>
      <c r="ER35" s="65"/>
      <c r="ES35" s="65"/>
      <c r="ET35" s="65"/>
      <c r="EU35" s="65"/>
      <c r="EV35" s="65"/>
      <c r="EW35" s="65"/>
      <c r="EX35" s="65"/>
      <c r="EY35" s="65"/>
      <c r="EZ35" s="65"/>
      <c r="FA35" s="65"/>
      <c r="FB35" s="65"/>
      <c r="FC35" s="65"/>
      <c r="FD35" s="65"/>
      <c r="FE35" s="65"/>
      <c r="FF35" s="65"/>
      <c r="FG35" s="65"/>
      <c r="FH35" s="65"/>
      <c r="FI35" s="65"/>
      <c r="FJ35" s="65"/>
      <c r="FK35" s="65"/>
      <c r="FL35" s="65"/>
      <c r="FM35" s="65"/>
      <c r="FN35" s="65"/>
      <c r="FO35" s="65"/>
      <c r="FP35" s="65"/>
      <c r="FQ35" s="65"/>
      <c r="FR35" s="65"/>
      <c r="FS35" s="65"/>
      <c r="FT35" s="65"/>
      <c r="FU35" s="65"/>
      <c r="FV35" s="65"/>
      <c r="FW35" s="65"/>
      <c r="FX35" s="65"/>
      <c r="FY35" s="65"/>
      <c r="FZ35" s="65"/>
      <c r="GA35" s="65"/>
      <c r="GB35" s="65"/>
      <c r="GC35" s="65"/>
      <c r="GD35" s="65"/>
      <c r="GE35" s="65"/>
      <c r="GF35" s="65"/>
      <c r="GG35" s="65"/>
      <c r="GH35" s="65"/>
      <c r="GI35" s="65"/>
      <c r="GJ35" s="65"/>
      <c r="GK35" s="65"/>
      <c r="GL35" s="65"/>
      <c r="GM35" s="65"/>
      <c r="GN35" s="65"/>
      <c r="GO35" s="65"/>
      <c r="GP35" s="65"/>
      <c r="GQ35" s="65"/>
      <c r="GR35" s="65"/>
      <c r="GS35" s="65"/>
      <c r="GT35" s="65"/>
      <c r="GU35" s="65"/>
      <c r="GV35" s="65"/>
      <c r="GW35" s="65"/>
      <c r="GX35" s="65"/>
      <c r="GY35" s="65"/>
      <c r="GZ35" s="65"/>
      <c r="HA35" s="65"/>
      <c r="HB35" s="65"/>
      <c r="HC35" s="65"/>
      <c r="HD35" s="65"/>
      <c r="HE35" s="65"/>
      <c r="HF35" s="65"/>
      <c r="HG35" s="65"/>
      <c r="HH35" s="65"/>
      <c r="HI35" s="65"/>
      <c r="HJ35" s="65"/>
      <c r="HK35" s="65"/>
      <c r="HL35" s="65"/>
      <c r="HM35" s="65"/>
      <c r="HN35" s="65"/>
      <c r="HO35" s="65"/>
      <c r="HP35" s="65"/>
      <c r="HQ35" s="65"/>
      <c r="HR35" s="65"/>
      <c r="HS35" s="65"/>
      <c r="HT35" s="65"/>
      <c r="HU35" s="65"/>
      <c r="HV35" s="65"/>
      <c r="HW35" s="65"/>
      <c r="HX35" s="65"/>
      <c r="HY35" s="65"/>
      <c r="HZ35" s="65"/>
      <c r="IA35" s="65"/>
      <c r="IB35" s="65"/>
      <c r="IC35" s="65"/>
      <c r="ID35" s="65"/>
      <c r="IE35" s="65"/>
      <c r="IF35" s="65"/>
      <c r="IG35" s="65"/>
      <c r="IH35" s="65"/>
      <c r="II35" s="65"/>
      <c r="IJ35" s="65"/>
      <c r="IK35" s="65"/>
      <c r="IL35" s="65"/>
      <c r="IM35" s="65"/>
      <c r="IN35" s="65"/>
      <c r="IO35" s="65"/>
      <c r="IP35" s="65"/>
      <c r="IQ35" s="65"/>
      <c r="IR35" s="65"/>
      <c r="IS35" s="65"/>
      <c r="IT35" s="65"/>
      <c r="IU35" s="65"/>
      <c r="IV35" s="65"/>
    </row>
    <row r="36" spans="1:256" ht="15" x14ac:dyDescent="0.25">
      <c r="A36" s="63">
        <v>3</v>
      </c>
      <c r="B36" s="64" t="s">
        <v>323</v>
      </c>
      <c r="C36" s="222">
        <v>211307.09103700001</v>
      </c>
      <c r="D36" s="222">
        <v>438434.08999999997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5"/>
      <c r="CR36" s="65"/>
      <c r="CS36" s="65"/>
      <c r="CT36" s="65"/>
      <c r="CU36" s="65"/>
      <c r="CV36" s="65"/>
      <c r="CW36" s="65"/>
      <c r="CX36" s="65"/>
      <c r="CY36" s="65"/>
      <c r="CZ36" s="65"/>
      <c r="DA36" s="65"/>
      <c r="DB36" s="65"/>
      <c r="DC36" s="65"/>
      <c r="DD36" s="65"/>
      <c r="DE36" s="65"/>
      <c r="DF36" s="65"/>
      <c r="DG36" s="65"/>
      <c r="DH36" s="65"/>
      <c r="DI36" s="65"/>
      <c r="DJ36" s="65"/>
      <c r="DK36" s="65"/>
      <c r="DL36" s="65"/>
      <c r="DM36" s="65"/>
      <c r="DN36" s="65"/>
      <c r="DO36" s="65"/>
      <c r="DP36" s="65"/>
      <c r="DQ36" s="65"/>
      <c r="DR36" s="65"/>
      <c r="DS36" s="65"/>
      <c r="DT36" s="65"/>
      <c r="DU36" s="65"/>
      <c r="DV36" s="65"/>
      <c r="DW36" s="65"/>
      <c r="DX36" s="65"/>
      <c r="DY36" s="65"/>
      <c r="DZ36" s="65"/>
      <c r="EA36" s="65"/>
      <c r="EB36" s="65"/>
      <c r="EC36" s="65"/>
      <c r="ED36" s="65"/>
      <c r="EE36" s="65"/>
      <c r="EF36" s="65"/>
      <c r="EG36" s="65"/>
      <c r="EH36" s="65"/>
      <c r="EI36" s="65"/>
      <c r="EJ36" s="65"/>
      <c r="EK36" s="65"/>
      <c r="EL36" s="65"/>
      <c r="EM36" s="65"/>
      <c r="EN36" s="65"/>
      <c r="EO36" s="65"/>
      <c r="EP36" s="65"/>
      <c r="EQ36" s="65"/>
      <c r="ER36" s="65"/>
      <c r="ES36" s="65"/>
      <c r="ET36" s="65"/>
      <c r="EU36" s="65"/>
      <c r="EV36" s="65"/>
      <c r="EW36" s="65"/>
      <c r="EX36" s="65"/>
      <c r="EY36" s="65"/>
      <c r="EZ36" s="65"/>
      <c r="FA36" s="65"/>
      <c r="FB36" s="65"/>
      <c r="FC36" s="65"/>
      <c r="FD36" s="65"/>
      <c r="FE36" s="65"/>
      <c r="FF36" s="65"/>
      <c r="FG36" s="65"/>
      <c r="FH36" s="65"/>
      <c r="FI36" s="65"/>
      <c r="FJ36" s="65"/>
      <c r="FK36" s="65"/>
      <c r="FL36" s="65"/>
      <c r="FM36" s="65"/>
      <c r="FN36" s="65"/>
      <c r="FO36" s="65"/>
      <c r="FP36" s="65"/>
      <c r="FQ36" s="65"/>
      <c r="FR36" s="65"/>
      <c r="FS36" s="65"/>
      <c r="FT36" s="65"/>
      <c r="FU36" s="65"/>
      <c r="FV36" s="65"/>
      <c r="FW36" s="65"/>
      <c r="FX36" s="65"/>
      <c r="FY36" s="65"/>
      <c r="FZ36" s="65"/>
      <c r="GA36" s="65"/>
      <c r="GB36" s="65"/>
      <c r="GC36" s="65"/>
      <c r="GD36" s="65"/>
      <c r="GE36" s="65"/>
      <c r="GF36" s="65"/>
      <c r="GG36" s="65"/>
      <c r="GH36" s="65"/>
      <c r="GI36" s="65"/>
      <c r="GJ36" s="65"/>
      <c r="GK36" s="65"/>
      <c r="GL36" s="65"/>
      <c r="GM36" s="65"/>
      <c r="GN36" s="65"/>
      <c r="GO36" s="65"/>
      <c r="GP36" s="65"/>
      <c r="GQ36" s="65"/>
      <c r="GR36" s="65"/>
      <c r="GS36" s="65"/>
      <c r="GT36" s="65"/>
      <c r="GU36" s="65"/>
      <c r="GV36" s="65"/>
      <c r="GW36" s="65"/>
      <c r="GX36" s="65"/>
      <c r="GY36" s="65"/>
      <c r="GZ36" s="65"/>
      <c r="HA36" s="65"/>
      <c r="HB36" s="65"/>
      <c r="HC36" s="65"/>
      <c r="HD36" s="65"/>
      <c r="HE36" s="65"/>
      <c r="HF36" s="65"/>
      <c r="HG36" s="65"/>
      <c r="HH36" s="65"/>
      <c r="HI36" s="65"/>
      <c r="HJ36" s="65"/>
      <c r="HK36" s="65"/>
      <c r="HL36" s="65"/>
      <c r="HM36" s="65"/>
      <c r="HN36" s="65"/>
      <c r="HO36" s="65"/>
      <c r="HP36" s="65"/>
      <c r="HQ36" s="65"/>
      <c r="HR36" s="65"/>
      <c r="HS36" s="65"/>
      <c r="HT36" s="65"/>
      <c r="HU36" s="65"/>
      <c r="HV36" s="65"/>
      <c r="HW36" s="65"/>
      <c r="HX36" s="65"/>
      <c r="HY36" s="65"/>
      <c r="HZ36" s="65"/>
      <c r="IA36" s="65"/>
      <c r="IB36" s="65"/>
      <c r="IC36" s="65"/>
      <c r="ID36" s="65"/>
      <c r="IE36" s="65"/>
      <c r="IF36" s="65"/>
      <c r="IG36" s="65"/>
      <c r="IH36" s="65"/>
      <c r="II36" s="65"/>
      <c r="IJ36" s="65"/>
      <c r="IK36" s="65"/>
      <c r="IL36" s="65"/>
      <c r="IM36" s="65"/>
      <c r="IN36" s="65"/>
      <c r="IO36" s="65"/>
      <c r="IP36" s="65"/>
      <c r="IQ36" s="65"/>
      <c r="IR36" s="65"/>
      <c r="IS36" s="65"/>
      <c r="IT36" s="65"/>
      <c r="IU36" s="65"/>
      <c r="IV36" s="65"/>
    </row>
    <row r="37" spans="1:256" ht="30.75" customHeight="1" x14ac:dyDescent="0.25">
      <c r="A37" s="63">
        <v>4</v>
      </c>
      <c r="B37" s="64" t="s">
        <v>288</v>
      </c>
      <c r="C37" s="222">
        <v>0</v>
      </c>
      <c r="D37" s="222">
        <v>0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5"/>
      <c r="CS37" s="65"/>
      <c r="CT37" s="65"/>
      <c r="CU37" s="65"/>
      <c r="CV37" s="65"/>
      <c r="CW37" s="65"/>
      <c r="CX37" s="65"/>
      <c r="CY37" s="65"/>
      <c r="CZ37" s="65"/>
      <c r="DA37" s="65"/>
      <c r="DB37" s="65"/>
      <c r="DC37" s="65"/>
      <c r="DD37" s="65"/>
      <c r="DE37" s="65"/>
      <c r="DF37" s="65"/>
      <c r="DG37" s="65"/>
      <c r="DH37" s="65"/>
      <c r="DI37" s="65"/>
      <c r="DJ37" s="65"/>
      <c r="DK37" s="65"/>
      <c r="DL37" s="65"/>
      <c r="DM37" s="65"/>
      <c r="DN37" s="65"/>
      <c r="DO37" s="65"/>
      <c r="DP37" s="65"/>
      <c r="DQ37" s="65"/>
      <c r="DR37" s="65"/>
      <c r="DS37" s="65"/>
      <c r="DT37" s="65"/>
      <c r="DU37" s="65"/>
      <c r="DV37" s="65"/>
      <c r="DW37" s="65"/>
      <c r="DX37" s="65"/>
      <c r="DY37" s="65"/>
      <c r="DZ37" s="65"/>
      <c r="EA37" s="65"/>
      <c r="EB37" s="65"/>
      <c r="EC37" s="65"/>
      <c r="ED37" s="65"/>
      <c r="EE37" s="65"/>
      <c r="EF37" s="65"/>
      <c r="EG37" s="65"/>
      <c r="EH37" s="65"/>
      <c r="EI37" s="65"/>
      <c r="EJ37" s="65"/>
      <c r="EK37" s="65"/>
      <c r="EL37" s="65"/>
      <c r="EM37" s="65"/>
      <c r="EN37" s="65"/>
      <c r="EO37" s="65"/>
      <c r="EP37" s="65"/>
      <c r="EQ37" s="65"/>
      <c r="ER37" s="65"/>
      <c r="ES37" s="65"/>
      <c r="ET37" s="65"/>
      <c r="EU37" s="65"/>
      <c r="EV37" s="65"/>
      <c r="EW37" s="65"/>
      <c r="EX37" s="65"/>
      <c r="EY37" s="65"/>
      <c r="EZ37" s="65"/>
      <c r="FA37" s="65"/>
      <c r="FB37" s="65"/>
      <c r="FC37" s="65"/>
      <c r="FD37" s="65"/>
      <c r="FE37" s="65"/>
      <c r="FF37" s="65"/>
      <c r="FG37" s="65"/>
      <c r="FH37" s="65"/>
      <c r="FI37" s="65"/>
      <c r="FJ37" s="65"/>
      <c r="FK37" s="65"/>
      <c r="FL37" s="65"/>
      <c r="FM37" s="65"/>
      <c r="FN37" s="65"/>
      <c r="FO37" s="65"/>
      <c r="FP37" s="65"/>
      <c r="FQ37" s="65"/>
      <c r="FR37" s="65"/>
      <c r="FS37" s="65"/>
      <c r="FT37" s="65"/>
      <c r="FU37" s="65"/>
      <c r="FV37" s="65"/>
      <c r="FW37" s="65"/>
      <c r="FX37" s="65"/>
      <c r="FY37" s="65"/>
      <c r="FZ37" s="65"/>
      <c r="GA37" s="65"/>
      <c r="GB37" s="65"/>
      <c r="GC37" s="65"/>
      <c r="GD37" s="65"/>
      <c r="GE37" s="65"/>
      <c r="GF37" s="65"/>
      <c r="GG37" s="65"/>
      <c r="GH37" s="65"/>
      <c r="GI37" s="65"/>
      <c r="GJ37" s="65"/>
      <c r="GK37" s="65"/>
      <c r="GL37" s="65"/>
      <c r="GM37" s="65"/>
      <c r="GN37" s="65"/>
      <c r="GO37" s="65"/>
      <c r="GP37" s="65"/>
      <c r="GQ37" s="65"/>
      <c r="GR37" s="65"/>
      <c r="GS37" s="65"/>
      <c r="GT37" s="65"/>
      <c r="GU37" s="65"/>
      <c r="GV37" s="65"/>
      <c r="GW37" s="65"/>
      <c r="GX37" s="65"/>
      <c r="GY37" s="65"/>
      <c r="GZ37" s="65"/>
      <c r="HA37" s="65"/>
      <c r="HB37" s="65"/>
      <c r="HC37" s="65"/>
      <c r="HD37" s="65"/>
      <c r="HE37" s="65"/>
      <c r="HF37" s="65"/>
      <c r="HG37" s="65"/>
      <c r="HH37" s="65"/>
      <c r="HI37" s="65"/>
      <c r="HJ37" s="65"/>
      <c r="HK37" s="65"/>
      <c r="HL37" s="65"/>
      <c r="HM37" s="65"/>
      <c r="HN37" s="65"/>
      <c r="HO37" s="65"/>
      <c r="HP37" s="65"/>
      <c r="HQ37" s="65"/>
      <c r="HR37" s="65"/>
      <c r="HS37" s="65"/>
      <c r="HT37" s="65"/>
      <c r="HU37" s="65"/>
      <c r="HV37" s="65"/>
      <c r="HW37" s="65"/>
      <c r="HX37" s="65"/>
      <c r="HY37" s="65"/>
      <c r="HZ37" s="65"/>
      <c r="IA37" s="65"/>
      <c r="IB37" s="65"/>
      <c r="IC37" s="65"/>
      <c r="ID37" s="65"/>
      <c r="IE37" s="65"/>
      <c r="IF37" s="65"/>
      <c r="IG37" s="65"/>
      <c r="IH37" s="65"/>
      <c r="II37" s="65"/>
      <c r="IJ37" s="65"/>
      <c r="IK37" s="65"/>
      <c r="IL37" s="65"/>
      <c r="IM37" s="65"/>
      <c r="IN37" s="65"/>
      <c r="IO37" s="65"/>
      <c r="IP37" s="65"/>
      <c r="IQ37" s="65"/>
      <c r="IR37" s="65"/>
      <c r="IS37" s="65"/>
      <c r="IT37" s="65"/>
      <c r="IU37" s="65"/>
      <c r="IV37" s="65"/>
    </row>
    <row r="38" spans="1:256" ht="14.25" x14ac:dyDescent="0.25">
      <c r="A38" s="61" t="s">
        <v>109</v>
      </c>
      <c r="B38" s="61" t="s">
        <v>324</v>
      </c>
      <c r="C38" s="214">
        <f>SUM(C39:C41)</f>
        <v>12460284</v>
      </c>
      <c r="D38" s="214">
        <f>SUM(D39:D41)</f>
        <v>25793315.741999999</v>
      </c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66"/>
      <c r="IM38" s="66"/>
      <c r="IN38" s="66"/>
      <c r="IO38" s="66"/>
      <c r="IP38" s="66"/>
      <c r="IQ38" s="66"/>
      <c r="IR38" s="66"/>
      <c r="IS38" s="66"/>
      <c r="IT38" s="66"/>
      <c r="IU38" s="66"/>
      <c r="IV38" s="66"/>
    </row>
    <row r="39" spans="1:256" ht="14.25" x14ac:dyDescent="0.25">
      <c r="A39" s="63">
        <v>1</v>
      </c>
      <c r="B39" s="64" t="s">
        <v>133</v>
      </c>
      <c r="C39" s="222">
        <v>311664</v>
      </c>
      <c r="D39" s="222">
        <v>651294.59</v>
      </c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  <c r="IH39" s="66"/>
      <c r="II39" s="66"/>
      <c r="IJ39" s="66"/>
      <c r="IK39" s="66"/>
      <c r="IL39" s="66"/>
      <c r="IM39" s="66"/>
      <c r="IN39" s="66"/>
      <c r="IO39" s="66"/>
      <c r="IP39" s="66"/>
      <c r="IQ39" s="66"/>
      <c r="IR39" s="66"/>
      <c r="IS39" s="66"/>
      <c r="IT39" s="66"/>
      <c r="IU39" s="66"/>
      <c r="IV39" s="66"/>
    </row>
    <row r="40" spans="1:256" ht="14.25" x14ac:dyDescent="0.25">
      <c r="A40" s="63">
        <v>2</v>
      </c>
      <c r="B40" s="64" t="s">
        <v>285</v>
      </c>
      <c r="C40" s="222">
        <v>1054320</v>
      </c>
      <c r="D40" s="222">
        <v>2203800.088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  <c r="IE40" s="66"/>
      <c r="IF40" s="66"/>
      <c r="IG40" s="66"/>
      <c r="IH40" s="66"/>
      <c r="II40" s="66"/>
      <c r="IJ40" s="66"/>
      <c r="IK40" s="66"/>
      <c r="IL40" s="66"/>
      <c r="IM40" s="66"/>
      <c r="IN40" s="66"/>
      <c r="IO40" s="66"/>
      <c r="IP40" s="66"/>
      <c r="IQ40" s="66"/>
      <c r="IR40" s="66"/>
      <c r="IS40" s="66"/>
      <c r="IT40" s="66"/>
      <c r="IU40" s="66"/>
      <c r="IV40" s="66"/>
    </row>
    <row r="41" spans="1:256" x14ac:dyDescent="0.25">
      <c r="A41" s="63">
        <v>3</v>
      </c>
      <c r="B41" s="64" t="s">
        <v>287</v>
      </c>
      <c r="C41" s="222">
        <v>11094300</v>
      </c>
      <c r="D41" s="222">
        <v>22938221.063999999</v>
      </c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  <c r="IS41" s="65"/>
      <c r="IT41" s="65"/>
      <c r="IU41" s="65"/>
      <c r="IV41" s="65"/>
    </row>
    <row r="42" spans="1:256" ht="14.25" x14ac:dyDescent="0.25">
      <c r="A42" s="61" t="s">
        <v>123</v>
      </c>
      <c r="B42" s="61" t="s">
        <v>325</v>
      </c>
      <c r="C42" s="214">
        <f>SUM(C43:C44)</f>
        <v>1371377.4773570001</v>
      </c>
      <c r="D42" s="214">
        <f>SUM(D43:D44)</f>
        <v>2847982.59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66"/>
      <c r="HK42" s="66"/>
      <c r="HL42" s="66"/>
      <c r="HM42" s="66"/>
      <c r="HN42" s="66"/>
      <c r="HO42" s="66"/>
      <c r="HP42" s="66"/>
      <c r="HQ42" s="66"/>
      <c r="HR42" s="66"/>
      <c r="HS42" s="66"/>
      <c r="HT42" s="66"/>
      <c r="HU42" s="66"/>
      <c r="HV42" s="66"/>
      <c r="HW42" s="66"/>
      <c r="HX42" s="66"/>
      <c r="HY42" s="66"/>
      <c r="HZ42" s="66"/>
      <c r="IA42" s="66"/>
      <c r="IB42" s="66"/>
      <c r="IC42" s="66"/>
      <c r="ID42" s="66"/>
      <c r="IE42" s="66"/>
      <c r="IF42" s="66"/>
      <c r="IG42" s="66"/>
      <c r="IH42" s="66"/>
      <c r="II42" s="66"/>
      <c r="IJ42" s="66"/>
      <c r="IK42" s="66"/>
      <c r="IL42" s="66"/>
      <c r="IM42" s="66"/>
      <c r="IN42" s="66"/>
      <c r="IO42" s="66"/>
      <c r="IP42" s="66"/>
      <c r="IQ42" s="66"/>
      <c r="IR42" s="66"/>
      <c r="IS42" s="66"/>
      <c r="IT42" s="66"/>
      <c r="IU42" s="66"/>
      <c r="IV42" s="66"/>
    </row>
    <row r="43" spans="1:256" x14ac:dyDescent="0.25">
      <c r="A43" s="63">
        <v>1</v>
      </c>
      <c r="B43" s="64" t="s">
        <v>289</v>
      </c>
      <c r="C43" s="222">
        <v>1456212.6283570002</v>
      </c>
      <c r="D43" s="222">
        <v>3021540.59</v>
      </c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65"/>
      <c r="CS43" s="65"/>
      <c r="CT43" s="65"/>
      <c r="CU43" s="65"/>
      <c r="CV43" s="65"/>
      <c r="CW43" s="65"/>
      <c r="CX43" s="65"/>
      <c r="CY43" s="65"/>
      <c r="CZ43" s="65"/>
      <c r="DA43" s="65"/>
      <c r="DB43" s="65"/>
      <c r="DC43" s="65"/>
      <c r="DD43" s="65"/>
      <c r="DE43" s="65"/>
      <c r="DF43" s="65"/>
      <c r="DG43" s="65"/>
      <c r="DH43" s="65"/>
      <c r="DI43" s="65"/>
      <c r="DJ43" s="65"/>
      <c r="DK43" s="65"/>
      <c r="DL43" s="65"/>
      <c r="DM43" s="65"/>
      <c r="DN43" s="65"/>
      <c r="DO43" s="65"/>
      <c r="DP43" s="65"/>
      <c r="DQ43" s="65"/>
      <c r="DR43" s="65"/>
      <c r="DS43" s="65"/>
      <c r="DT43" s="65"/>
      <c r="DU43" s="65"/>
      <c r="DV43" s="65"/>
      <c r="DW43" s="65"/>
      <c r="DX43" s="65"/>
      <c r="DY43" s="65"/>
      <c r="DZ43" s="65"/>
      <c r="EA43" s="65"/>
      <c r="EB43" s="65"/>
      <c r="EC43" s="65"/>
      <c r="ED43" s="65"/>
      <c r="EE43" s="65"/>
      <c r="EF43" s="65"/>
      <c r="EG43" s="65"/>
      <c r="EH43" s="65"/>
      <c r="EI43" s="65"/>
      <c r="EJ43" s="65"/>
      <c r="EK43" s="65"/>
      <c r="EL43" s="65"/>
      <c r="EM43" s="65"/>
      <c r="EN43" s="65"/>
      <c r="EO43" s="65"/>
      <c r="EP43" s="65"/>
      <c r="EQ43" s="65"/>
      <c r="ER43" s="65"/>
      <c r="ES43" s="65"/>
      <c r="ET43" s="65"/>
      <c r="EU43" s="65"/>
      <c r="EV43" s="65"/>
      <c r="EW43" s="65"/>
      <c r="EX43" s="65"/>
      <c r="EY43" s="65"/>
      <c r="EZ43" s="65"/>
      <c r="FA43" s="65"/>
      <c r="FB43" s="65"/>
      <c r="FC43" s="65"/>
      <c r="FD43" s="65"/>
      <c r="FE43" s="65"/>
      <c r="FF43" s="65"/>
      <c r="FG43" s="65"/>
      <c r="FH43" s="65"/>
      <c r="FI43" s="65"/>
      <c r="FJ43" s="65"/>
      <c r="FK43" s="65"/>
      <c r="FL43" s="65"/>
      <c r="FM43" s="65"/>
      <c r="FN43" s="65"/>
      <c r="FO43" s="65"/>
      <c r="FP43" s="65"/>
      <c r="FQ43" s="65"/>
      <c r="FR43" s="65"/>
      <c r="FS43" s="65"/>
      <c r="FT43" s="65"/>
      <c r="FU43" s="65"/>
      <c r="FV43" s="65"/>
      <c r="FW43" s="65"/>
      <c r="FX43" s="65"/>
      <c r="FY43" s="65"/>
      <c r="FZ43" s="65"/>
      <c r="GA43" s="65"/>
      <c r="GB43" s="65"/>
      <c r="GC43" s="65"/>
      <c r="GD43" s="65"/>
      <c r="GE43" s="65"/>
      <c r="GF43" s="65"/>
      <c r="GG43" s="65"/>
      <c r="GH43" s="65"/>
      <c r="GI43" s="65"/>
      <c r="GJ43" s="65"/>
      <c r="GK43" s="65"/>
      <c r="GL43" s="65"/>
      <c r="GM43" s="65"/>
      <c r="GN43" s="65"/>
      <c r="GO43" s="65"/>
      <c r="GP43" s="65"/>
      <c r="GQ43" s="65"/>
      <c r="GR43" s="65"/>
      <c r="GS43" s="65"/>
      <c r="GT43" s="65"/>
      <c r="GU43" s="65"/>
      <c r="GV43" s="65"/>
      <c r="GW43" s="65"/>
      <c r="GX43" s="65"/>
      <c r="GY43" s="65"/>
      <c r="GZ43" s="65"/>
      <c r="HA43" s="65"/>
      <c r="HB43" s="65"/>
      <c r="HC43" s="65"/>
      <c r="HD43" s="65"/>
      <c r="HE43" s="65"/>
      <c r="HF43" s="65"/>
      <c r="HG43" s="65"/>
      <c r="HH43" s="65"/>
      <c r="HI43" s="65"/>
      <c r="HJ43" s="65"/>
      <c r="HK43" s="65"/>
      <c r="HL43" s="65"/>
      <c r="HM43" s="65"/>
      <c r="HN43" s="65"/>
      <c r="HO43" s="65"/>
      <c r="HP43" s="65"/>
      <c r="HQ43" s="65"/>
      <c r="HR43" s="65"/>
      <c r="HS43" s="65"/>
      <c r="HT43" s="65"/>
      <c r="HU43" s="65"/>
      <c r="HV43" s="65"/>
      <c r="HW43" s="65"/>
      <c r="HX43" s="65"/>
      <c r="HY43" s="65"/>
      <c r="HZ43" s="65"/>
      <c r="IA43" s="65"/>
      <c r="IB43" s="65"/>
      <c r="IC43" s="65"/>
      <c r="ID43" s="65"/>
      <c r="IE43" s="65"/>
      <c r="IF43" s="65"/>
      <c r="IG43" s="65"/>
      <c r="IH43" s="65"/>
      <c r="II43" s="65"/>
      <c r="IJ43" s="65"/>
      <c r="IK43" s="65"/>
      <c r="IL43" s="65"/>
      <c r="IM43" s="65"/>
      <c r="IN43" s="65"/>
      <c r="IO43" s="65"/>
      <c r="IP43" s="65"/>
      <c r="IQ43" s="65"/>
      <c r="IR43" s="65"/>
      <c r="IS43" s="65"/>
      <c r="IT43" s="65"/>
      <c r="IU43" s="65"/>
      <c r="IV43" s="65"/>
    </row>
    <row r="44" spans="1:256" x14ac:dyDescent="0.25">
      <c r="A44" s="63">
        <v>2</v>
      </c>
      <c r="B44" s="64" t="s">
        <v>290</v>
      </c>
      <c r="C44" s="222">
        <v>-84835.150999999998</v>
      </c>
      <c r="D44" s="222">
        <v>-173558</v>
      </c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5"/>
      <c r="CU44" s="65"/>
      <c r="CV44" s="65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5"/>
      <c r="DI44" s="65"/>
      <c r="DJ44" s="65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5"/>
      <c r="DW44" s="65"/>
      <c r="DX44" s="65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5"/>
      <c r="EK44" s="65"/>
      <c r="EL44" s="65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5"/>
      <c r="EY44" s="65"/>
      <c r="EZ44" s="65"/>
      <c r="FA44" s="65"/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5"/>
      <c r="FM44" s="65"/>
      <c r="FN44" s="65"/>
      <c r="FO44" s="65"/>
      <c r="FP44" s="65"/>
      <c r="FQ44" s="65"/>
      <c r="FR44" s="65"/>
      <c r="FS44" s="65"/>
      <c r="FT44" s="65"/>
      <c r="FU44" s="65"/>
      <c r="FV44" s="65"/>
      <c r="FW44" s="65"/>
      <c r="FX44" s="65"/>
      <c r="FY44" s="65"/>
      <c r="FZ44" s="65"/>
      <c r="GA44" s="65"/>
      <c r="GB44" s="65"/>
      <c r="GC44" s="65"/>
      <c r="GD44" s="65"/>
      <c r="GE44" s="65"/>
      <c r="GF44" s="65"/>
      <c r="GG44" s="65"/>
      <c r="GH44" s="65"/>
      <c r="GI44" s="65"/>
      <c r="GJ44" s="65"/>
      <c r="GK44" s="65"/>
      <c r="GL44" s="65"/>
      <c r="GM44" s="65"/>
      <c r="GN44" s="65"/>
      <c r="GO44" s="65"/>
      <c r="GP44" s="65"/>
      <c r="GQ44" s="65"/>
      <c r="GR44" s="65"/>
      <c r="GS44" s="65"/>
      <c r="GT44" s="65"/>
      <c r="GU44" s="65"/>
      <c r="GV44" s="65"/>
      <c r="GW44" s="65"/>
      <c r="GX44" s="65"/>
      <c r="GY44" s="65"/>
      <c r="GZ44" s="65"/>
      <c r="HA44" s="65"/>
      <c r="HB44" s="65"/>
      <c r="HC44" s="65"/>
      <c r="HD44" s="65"/>
      <c r="HE44" s="65"/>
      <c r="HF44" s="65"/>
      <c r="HG44" s="65"/>
      <c r="HH44" s="65"/>
      <c r="HI44" s="65"/>
      <c r="HJ44" s="65"/>
      <c r="HK44" s="65"/>
      <c r="HL44" s="65"/>
      <c r="HM44" s="65"/>
      <c r="HN44" s="65"/>
      <c r="HO44" s="65"/>
      <c r="HP44" s="65"/>
      <c r="HQ44" s="65"/>
      <c r="HR44" s="65"/>
      <c r="HS44" s="65"/>
      <c r="HT44" s="65"/>
      <c r="HU44" s="65"/>
      <c r="HV44" s="65"/>
      <c r="HW44" s="65"/>
      <c r="HX44" s="65"/>
      <c r="HY44" s="65"/>
      <c r="HZ44" s="65"/>
      <c r="IA44" s="65"/>
      <c r="IB44" s="65"/>
      <c r="IC44" s="65"/>
      <c r="ID44" s="65"/>
      <c r="IE44" s="65"/>
      <c r="IF44" s="65"/>
      <c r="IG44" s="65"/>
      <c r="IH44" s="65"/>
      <c r="II44" s="65"/>
      <c r="IJ44" s="65"/>
      <c r="IK44" s="65"/>
      <c r="IL44" s="65"/>
      <c r="IM44" s="65"/>
      <c r="IN44" s="65"/>
      <c r="IO44" s="65"/>
      <c r="IP44" s="65"/>
      <c r="IQ44" s="65"/>
      <c r="IR44" s="65"/>
      <c r="IS44" s="65"/>
      <c r="IT44" s="65"/>
      <c r="IU44" s="65"/>
      <c r="IV44" s="65"/>
    </row>
    <row r="45" spans="1:256" ht="14.25" x14ac:dyDescent="0.25">
      <c r="A45" s="61" t="s">
        <v>127</v>
      </c>
      <c r="B45" s="61" t="s">
        <v>326</v>
      </c>
      <c r="C45" s="214">
        <f>SUM(C46)</f>
        <v>3653630.2312929998</v>
      </c>
      <c r="D45" s="214">
        <f>SUM(D46)</f>
        <v>7656412.2350000003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6"/>
      <c r="FF45" s="66"/>
      <c r="FG45" s="66"/>
      <c r="FH45" s="66"/>
      <c r="FI45" s="66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66"/>
      <c r="GI45" s="66"/>
      <c r="GJ45" s="66"/>
      <c r="GK45" s="66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 s="66"/>
      <c r="GW45" s="66"/>
      <c r="GX45" s="66"/>
      <c r="GY45" s="66"/>
      <c r="GZ45" s="66"/>
      <c r="HA45" s="66"/>
      <c r="HB45" s="66"/>
      <c r="HC45" s="66"/>
      <c r="HD45" s="66"/>
      <c r="HE45" s="66"/>
      <c r="HF45" s="66"/>
      <c r="HG45" s="66"/>
      <c r="HH45" s="66"/>
      <c r="HI45" s="66"/>
      <c r="HJ45" s="66"/>
      <c r="HK45" s="66"/>
      <c r="HL45" s="66"/>
      <c r="HM45" s="66"/>
      <c r="HN45" s="66"/>
      <c r="HO45" s="66"/>
      <c r="HP45" s="66"/>
      <c r="HQ45" s="66"/>
      <c r="HR45" s="66"/>
      <c r="HS45" s="66"/>
      <c r="HT45" s="66"/>
      <c r="HU45" s="66"/>
      <c r="HV45" s="66"/>
      <c r="HW45" s="66"/>
      <c r="HX45" s="66"/>
      <c r="HY45" s="66"/>
      <c r="HZ45" s="66"/>
      <c r="IA45" s="66"/>
      <c r="IB45" s="66"/>
      <c r="IC45" s="66"/>
      <c r="ID45" s="66"/>
      <c r="IE45" s="66"/>
      <c r="IF45" s="66"/>
      <c r="IG45" s="66"/>
      <c r="IH45" s="66"/>
      <c r="II45" s="66"/>
      <c r="IJ45" s="66"/>
      <c r="IK45" s="66"/>
      <c r="IL45" s="66"/>
      <c r="IM45" s="66"/>
      <c r="IN45" s="66"/>
      <c r="IO45" s="66"/>
      <c r="IP45" s="66"/>
      <c r="IQ45" s="66"/>
      <c r="IR45" s="66"/>
      <c r="IS45" s="66"/>
      <c r="IT45" s="66"/>
      <c r="IU45" s="66"/>
      <c r="IV45" s="66"/>
    </row>
    <row r="46" spans="1:256" x14ac:dyDescent="0.25">
      <c r="A46" s="63">
        <v>1</v>
      </c>
      <c r="B46" s="64" t="s">
        <v>289</v>
      </c>
      <c r="C46" s="222">
        <v>3653630.2312929998</v>
      </c>
      <c r="D46" s="222">
        <v>7656412.2350000003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65"/>
      <c r="CO46" s="65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5"/>
      <c r="EY46" s="65"/>
      <c r="EZ46" s="65"/>
      <c r="FA46" s="65"/>
      <c r="FB46" s="65"/>
      <c r="FC46" s="65"/>
      <c r="FD46" s="65"/>
      <c r="FE46" s="65"/>
      <c r="FF46" s="65"/>
      <c r="FG46" s="65"/>
      <c r="FH46" s="65"/>
      <c r="FI46" s="65"/>
      <c r="FJ46" s="65"/>
      <c r="FK46" s="65"/>
      <c r="FL46" s="65"/>
      <c r="FM46" s="65"/>
      <c r="FN46" s="65"/>
      <c r="FO46" s="65"/>
      <c r="FP46" s="65"/>
      <c r="FQ46" s="65"/>
      <c r="FR46" s="65"/>
      <c r="FS46" s="65"/>
      <c r="FT46" s="65"/>
      <c r="FU46" s="65"/>
      <c r="FV46" s="65"/>
      <c r="FW46" s="65"/>
      <c r="FX46" s="65"/>
      <c r="FY46" s="65"/>
      <c r="FZ46" s="65"/>
      <c r="GA46" s="65"/>
      <c r="GB46" s="65"/>
      <c r="GC46" s="65"/>
      <c r="GD46" s="65"/>
      <c r="GE46" s="65"/>
      <c r="GF46" s="65"/>
      <c r="GG46" s="65"/>
      <c r="GH46" s="65"/>
      <c r="GI46" s="65"/>
      <c r="GJ46" s="65"/>
      <c r="GK46" s="65"/>
      <c r="GL46" s="65"/>
      <c r="GM46" s="65"/>
      <c r="GN46" s="65"/>
      <c r="GO46" s="65"/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5"/>
      <c r="HA46" s="65"/>
      <c r="HB46" s="65"/>
      <c r="HC46" s="65"/>
      <c r="HD46" s="65"/>
      <c r="HE46" s="65"/>
      <c r="HF46" s="65"/>
      <c r="HG46" s="65"/>
      <c r="HH46" s="65"/>
      <c r="HI46" s="65"/>
      <c r="HJ46" s="65"/>
      <c r="HK46" s="65"/>
      <c r="HL46" s="65"/>
      <c r="HM46" s="65"/>
      <c r="HN46" s="65"/>
      <c r="HO46" s="65"/>
      <c r="HP46" s="65"/>
      <c r="HQ46" s="65"/>
      <c r="HR46" s="65"/>
      <c r="HS46" s="65"/>
      <c r="HT46" s="65"/>
      <c r="HU46" s="65"/>
      <c r="HV46" s="65"/>
      <c r="HW46" s="65"/>
      <c r="HX46" s="65"/>
      <c r="HY46" s="65"/>
      <c r="HZ46" s="65"/>
      <c r="IA46" s="65"/>
      <c r="IB46" s="65"/>
      <c r="IC46" s="65"/>
      <c r="ID46" s="65"/>
      <c r="IE46" s="65"/>
      <c r="IF46" s="65"/>
      <c r="IG46" s="65"/>
      <c r="IH46" s="65"/>
      <c r="II46" s="65"/>
      <c r="IJ46" s="65"/>
      <c r="IK46" s="65"/>
      <c r="IL46" s="65"/>
      <c r="IM46" s="65"/>
      <c r="IN46" s="65"/>
      <c r="IO46" s="65"/>
      <c r="IP46" s="65"/>
      <c r="IQ46" s="65"/>
      <c r="IR46" s="65"/>
      <c r="IS46" s="65"/>
      <c r="IT46" s="65"/>
      <c r="IU46" s="65"/>
      <c r="IV46" s="65"/>
    </row>
    <row r="47" spans="1:256" ht="14.25" x14ac:dyDescent="0.25">
      <c r="A47" s="61" t="s">
        <v>135</v>
      </c>
      <c r="B47" s="61" t="s">
        <v>327</v>
      </c>
      <c r="C47" s="214">
        <f>SUM(C48:C57)</f>
        <v>45719037.112713993</v>
      </c>
      <c r="D47" s="214">
        <f>SUM(D48:D57)</f>
        <v>99158311.535999998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66"/>
      <c r="HY47" s="66"/>
      <c r="HZ47" s="66"/>
      <c r="IA47" s="66"/>
      <c r="IB47" s="66"/>
      <c r="IC47" s="66"/>
      <c r="ID47" s="66"/>
      <c r="IE47" s="66"/>
      <c r="IF47" s="66"/>
      <c r="IG47" s="66"/>
      <c r="IH47" s="66"/>
      <c r="II47" s="66"/>
      <c r="IJ47" s="66"/>
      <c r="IK47" s="66"/>
      <c r="IL47" s="66"/>
      <c r="IM47" s="66"/>
      <c r="IN47" s="66"/>
      <c r="IO47" s="66"/>
      <c r="IP47" s="66"/>
      <c r="IQ47" s="66"/>
      <c r="IR47" s="66"/>
      <c r="IS47" s="66"/>
      <c r="IT47" s="66"/>
      <c r="IU47" s="66"/>
      <c r="IV47" s="66"/>
    </row>
    <row r="48" spans="1:256" ht="15" x14ac:dyDescent="0.25">
      <c r="A48" s="63">
        <v>1</v>
      </c>
      <c r="B48" s="64" t="s">
        <v>328</v>
      </c>
      <c r="C48" s="222">
        <v>4009449.7553130002</v>
      </c>
      <c r="D48" s="222">
        <v>8426024.3389999997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5"/>
      <c r="CS48" s="65"/>
      <c r="CT48" s="65"/>
      <c r="CU48" s="65"/>
      <c r="CV48" s="65"/>
      <c r="CW48" s="65"/>
      <c r="CX48" s="65"/>
      <c r="CY48" s="65"/>
      <c r="CZ48" s="65"/>
      <c r="DA48" s="65"/>
      <c r="DB48" s="65"/>
      <c r="DC48" s="65"/>
      <c r="DD48" s="65"/>
      <c r="DE48" s="65"/>
      <c r="DF48" s="65"/>
      <c r="DG48" s="65"/>
      <c r="DH48" s="65"/>
      <c r="DI48" s="65"/>
      <c r="DJ48" s="65"/>
      <c r="DK48" s="65"/>
      <c r="DL48" s="65"/>
      <c r="DM48" s="65"/>
      <c r="DN48" s="65"/>
      <c r="DO48" s="65"/>
      <c r="DP48" s="65"/>
      <c r="DQ48" s="65"/>
      <c r="DR48" s="65"/>
      <c r="DS48" s="65"/>
      <c r="DT48" s="65"/>
      <c r="DU48" s="65"/>
      <c r="DV48" s="65"/>
      <c r="DW48" s="65"/>
      <c r="DX48" s="65"/>
      <c r="DY48" s="65"/>
      <c r="DZ48" s="65"/>
      <c r="EA48" s="65"/>
      <c r="EB48" s="65"/>
      <c r="EC48" s="65"/>
      <c r="ED48" s="65"/>
      <c r="EE48" s="65"/>
      <c r="EF48" s="65"/>
      <c r="EG48" s="65"/>
      <c r="EH48" s="65"/>
      <c r="EI48" s="65"/>
      <c r="EJ48" s="65"/>
      <c r="EK48" s="65"/>
      <c r="EL48" s="65"/>
      <c r="EM48" s="65"/>
      <c r="EN48" s="65"/>
      <c r="EO48" s="65"/>
      <c r="EP48" s="65"/>
      <c r="EQ48" s="65"/>
      <c r="ER48" s="65"/>
      <c r="ES48" s="65"/>
      <c r="ET48" s="65"/>
      <c r="EU48" s="65"/>
      <c r="EV48" s="65"/>
      <c r="EW48" s="65"/>
      <c r="EX48" s="65"/>
      <c r="EY48" s="65"/>
      <c r="EZ48" s="65"/>
      <c r="FA48" s="65"/>
      <c r="FB48" s="65"/>
      <c r="FC48" s="65"/>
      <c r="FD48" s="65"/>
      <c r="FE48" s="65"/>
      <c r="FF48" s="65"/>
      <c r="FG48" s="65"/>
      <c r="FH48" s="65"/>
      <c r="FI48" s="65"/>
      <c r="FJ48" s="65"/>
      <c r="FK48" s="65"/>
      <c r="FL48" s="65"/>
      <c r="FM48" s="65"/>
      <c r="FN48" s="65"/>
      <c r="FO48" s="65"/>
      <c r="FP48" s="65"/>
      <c r="FQ48" s="65"/>
      <c r="FR48" s="65"/>
      <c r="FS48" s="65"/>
      <c r="FT48" s="65"/>
      <c r="FU48" s="65"/>
      <c r="FV48" s="65"/>
      <c r="FW48" s="65"/>
      <c r="FX48" s="65"/>
      <c r="FY48" s="65"/>
      <c r="FZ48" s="65"/>
      <c r="GA48" s="65"/>
      <c r="GB48" s="65"/>
      <c r="GC48" s="65"/>
      <c r="GD48" s="65"/>
      <c r="GE48" s="65"/>
      <c r="GF48" s="65"/>
      <c r="GG48" s="65"/>
      <c r="GH48" s="65"/>
      <c r="GI48" s="65"/>
      <c r="GJ48" s="65"/>
      <c r="GK48" s="65"/>
      <c r="GL48" s="65"/>
      <c r="GM48" s="65"/>
      <c r="GN48" s="65"/>
      <c r="GO48" s="65"/>
      <c r="GP48" s="65"/>
      <c r="GQ48" s="65"/>
      <c r="GR48" s="65"/>
      <c r="GS48" s="65"/>
      <c r="GT48" s="65"/>
      <c r="GU48" s="65"/>
      <c r="GV48" s="65"/>
      <c r="GW48" s="65"/>
      <c r="GX48" s="65"/>
      <c r="GY48" s="65"/>
      <c r="GZ48" s="65"/>
      <c r="HA48" s="65"/>
      <c r="HB48" s="65"/>
      <c r="HC48" s="65"/>
      <c r="HD48" s="65"/>
      <c r="HE48" s="65"/>
      <c r="HF48" s="65"/>
      <c r="HG48" s="65"/>
      <c r="HH48" s="65"/>
      <c r="HI48" s="65"/>
      <c r="HJ48" s="65"/>
      <c r="HK48" s="65"/>
      <c r="HL48" s="65"/>
      <c r="HM48" s="65"/>
      <c r="HN48" s="65"/>
      <c r="HO48" s="65"/>
      <c r="HP48" s="65"/>
      <c r="HQ48" s="65"/>
      <c r="HR48" s="65"/>
      <c r="HS48" s="65"/>
      <c r="HT48" s="65"/>
      <c r="HU48" s="65"/>
      <c r="HV48" s="65"/>
      <c r="HW48" s="65"/>
      <c r="HX48" s="65"/>
      <c r="HY48" s="65"/>
      <c r="HZ48" s="65"/>
      <c r="IA48" s="65"/>
      <c r="IB48" s="65"/>
      <c r="IC48" s="65"/>
      <c r="ID48" s="65"/>
      <c r="IE48" s="65"/>
      <c r="IF48" s="65"/>
      <c r="IG48" s="65"/>
      <c r="IH48" s="65"/>
      <c r="II48" s="65"/>
      <c r="IJ48" s="65"/>
      <c r="IK48" s="65"/>
      <c r="IL48" s="65"/>
      <c r="IM48" s="65"/>
      <c r="IN48" s="65"/>
      <c r="IO48" s="65"/>
      <c r="IP48" s="65"/>
      <c r="IQ48" s="65"/>
      <c r="IR48" s="65"/>
      <c r="IS48" s="65"/>
      <c r="IT48" s="65"/>
      <c r="IU48" s="65"/>
      <c r="IV48" s="65"/>
    </row>
    <row r="49" spans="1:256" ht="15" x14ac:dyDescent="0.25">
      <c r="A49" s="63">
        <v>2</v>
      </c>
      <c r="B49" s="64" t="s">
        <v>329</v>
      </c>
      <c r="C49" s="222">
        <v>5135464.1326189991</v>
      </c>
      <c r="D49" s="222">
        <v>10764643.67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  <c r="BR49" s="65"/>
      <c r="BS49" s="65"/>
      <c r="BT49" s="65"/>
      <c r="BU49" s="65"/>
      <c r="BV49" s="65"/>
      <c r="BW49" s="65"/>
      <c r="BX49" s="65"/>
      <c r="BY49" s="65"/>
      <c r="BZ49" s="65"/>
      <c r="CA49" s="65"/>
      <c r="CB49" s="65"/>
      <c r="CC49" s="65"/>
      <c r="CD49" s="65"/>
      <c r="CE49" s="65"/>
      <c r="CF49" s="65"/>
      <c r="CG49" s="65"/>
      <c r="CH49" s="65"/>
      <c r="CI49" s="65"/>
      <c r="CJ49" s="65"/>
      <c r="CK49" s="65"/>
      <c r="CL49" s="65"/>
      <c r="CM49" s="65"/>
      <c r="CN49" s="65"/>
      <c r="CO49" s="65"/>
      <c r="CP49" s="65"/>
      <c r="CQ49" s="65"/>
      <c r="CR49" s="65"/>
      <c r="CS49" s="65"/>
      <c r="CT49" s="65"/>
      <c r="CU49" s="65"/>
      <c r="CV49" s="65"/>
      <c r="CW49" s="65"/>
      <c r="CX49" s="65"/>
      <c r="CY49" s="65"/>
      <c r="CZ49" s="65"/>
      <c r="DA49" s="65"/>
      <c r="DB49" s="65"/>
      <c r="DC49" s="65"/>
      <c r="DD49" s="65"/>
      <c r="DE49" s="65"/>
      <c r="DF49" s="65"/>
      <c r="DG49" s="65"/>
      <c r="DH49" s="65"/>
      <c r="DI49" s="65"/>
      <c r="DJ49" s="65"/>
      <c r="DK49" s="65"/>
      <c r="DL49" s="65"/>
      <c r="DM49" s="65"/>
      <c r="DN49" s="65"/>
      <c r="DO49" s="65"/>
      <c r="DP49" s="65"/>
      <c r="DQ49" s="65"/>
      <c r="DR49" s="65"/>
      <c r="DS49" s="65"/>
      <c r="DT49" s="65"/>
      <c r="DU49" s="65"/>
      <c r="DV49" s="65"/>
      <c r="DW49" s="65"/>
      <c r="DX49" s="65"/>
      <c r="DY49" s="65"/>
      <c r="DZ49" s="65"/>
      <c r="EA49" s="65"/>
      <c r="EB49" s="65"/>
      <c r="EC49" s="65"/>
      <c r="ED49" s="65"/>
      <c r="EE49" s="65"/>
      <c r="EF49" s="65"/>
      <c r="EG49" s="65"/>
      <c r="EH49" s="65"/>
      <c r="EI49" s="65"/>
      <c r="EJ49" s="65"/>
      <c r="EK49" s="65"/>
      <c r="EL49" s="65"/>
      <c r="EM49" s="65"/>
      <c r="EN49" s="65"/>
      <c r="EO49" s="65"/>
      <c r="EP49" s="65"/>
      <c r="EQ49" s="65"/>
      <c r="ER49" s="65"/>
      <c r="ES49" s="65"/>
      <c r="ET49" s="65"/>
      <c r="EU49" s="65"/>
      <c r="EV49" s="65"/>
      <c r="EW49" s="65"/>
      <c r="EX49" s="65"/>
      <c r="EY49" s="65"/>
      <c r="EZ49" s="65"/>
      <c r="FA49" s="65"/>
      <c r="FB49" s="65"/>
      <c r="FC49" s="65"/>
      <c r="FD49" s="65"/>
      <c r="FE49" s="65"/>
      <c r="FF49" s="65"/>
      <c r="FG49" s="65"/>
      <c r="FH49" s="65"/>
      <c r="FI49" s="65"/>
      <c r="FJ49" s="65"/>
      <c r="FK49" s="65"/>
      <c r="FL49" s="65"/>
      <c r="FM49" s="65"/>
      <c r="FN49" s="65"/>
      <c r="FO49" s="65"/>
      <c r="FP49" s="65"/>
      <c r="FQ49" s="65"/>
      <c r="FR49" s="65"/>
      <c r="FS49" s="65"/>
      <c r="FT49" s="65"/>
      <c r="FU49" s="65"/>
      <c r="FV49" s="65"/>
      <c r="FW49" s="65"/>
      <c r="FX49" s="65"/>
      <c r="FY49" s="65"/>
      <c r="FZ49" s="65"/>
      <c r="GA49" s="65"/>
      <c r="GB49" s="65"/>
      <c r="GC49" s="65"/>
      <c r="GD49" s="65"/>
      <c r="GE49" s="65"/>
      <c r="GF49" s="65"/>
      <c r="GG49" s="65"/>
      <c r="GH49" s="65"/>
      <c r="GI49" s="65"/>
      <c r="GJ49" s="65"/>
      <c r="GK49" s="65"/>
      <c r="GL49" s="65"/>
      <c r="GM49" s="65"/>
      <c r="GN49" s="65"/>
      <c r="GO49" s="65"/>
      <c r="GP49" s="65"/>
      <c r="GQ49" s="65"/>
      <c r="GR49" s="65"/>
      <c r="GS49" s="65"/>
      <c r="GT49" s="65"/>
      <c r="GU49" s="65"/>
      <c r="GV49" s="65"/>
      <c r="GW49" s="65"/>
      <c r="GX49" s="65"/>
      <c r="GY49" s="65"/>
      <c r="GZ49" s="65"/>
      <c r="HA49" s="65"/>
      <c r="HB49" s="65"/>
      <c r="HC49" s="65"/>
      <c r="HD49" s="65"/>
      <c r="HE49" s="65"/>
      <c r="HF49" s="65"/>
      <c r="HG49" s="65"/>
      <c r="HH49" s="65"/>
      <c r="HI49" s="65"/>
      <c r="HJ49" s="65"/>
      <c r="HK49" s="65"/>
      <c r="HL49" s="65"/>
      <c r="HM49" s="65"/>
      <c r="HN49" s="65"/>
      <c r="HO49" s="65"/>
      <c r="HP49" s="65"/>
      <c r="HQ49" s="65"/>
      <c r="HR49" s="65"/>
      <c r="HS49" s="65"/>
      <c r="HT49" s="65"/>
      <c r="HU49" s="65"/>
      <c r="HV49" s="65"/>
      <c r="HW49" s="65"/>
      <c r="HX49" s="65"/>
      <c r="HY49" s="65"/>
      <c r="HZ49" s="65"/>
      <c r="IA49" s="65"/>
      <c r="IB49" s="65"/>
      <c r="IC49" s="65"/>
      <c r="ID49" s="65"/>
      <c r="IE49" s="65"/>
      <c r="IF49" s="65"/>
      <c r="IG49" s="65"/>
      <c r="IH49" s="65"/>
      <c r="II49" s="65"/>
      <c r="IJ49" s="65"/>
      <c r="IK49" s="65"/>
      <c r="IL49" s="65"/>
      <c r="IM49" s="65"/>
      <c r="IN49" s="65"/>
      <c r="IO49" s="65"/>
      <c r="IP49" s="65"/>
      <c r="IQ49" s="65"/>
      <c r="IR49" s="65"/>
      <c r="IS49" s="65"/>
      <c r="IT49" s="65"/>
      <c r="IU49" s="65"/>
      <c r="IV49" s="65"/>
    </row>
    <row r="50" spans="1:256" ht="15" x14ac:dyDescent="0.25">
      <c r="A50" s="63">
        <v>3</v>
      </c>
      <c r="B50" s="64" t="s">
        <v>330</v>
      </c>
      <c r="C50" s="222">
        <v>4695589.9978360003</v>
      </c>
      <c r="D50" s="222">
        <v>9828370.2599999998</v>
      </c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65"/>
      <c r="DC50" s="65"/>
      <c r="DD50" s="65"/>
      <c r="DE50" s="65"/>
      <c r="DF50" s="65"/>
      <c r="DG50" s="65"/>
      <c r="DH50" s="65"/>
      <c r="DI50" s="65"/>
      <c r="DJ50" s="65"/>
      <c r="DK50" s="65"/>
      <c r="DL50" s="65"/>
      <c r="DM50" s="65"/>
      <c r="DN50" s="65"/>
      <c r="DO50" s="65"/>
      <c r="DP50" s="65"/>
      <c r="DQ50" s="65"/>
      <c r="DR50" s="65"/>
      <c r="DS50" s="65"/>
      <c r="DT50" s="65"/>
      <c r="DU50" s="65"/>
      <c r="DV50" s="65"/>
      <c r="DW50" s="65"/>
      <c r="DX50" s="65"/>
      <c r="DY50" s="65"/>
      <c r="DZ50" s="65"/>
      <c r="EA50" s="65"/>
      <c r="EB50" s="65"/>
      <c r="EC50" s="65"/>
      <c r="ED50" s="65"/>
      <c r="EE50" s="65"/>
      <c r="EF50" s="65"/>
      <c r="EG50" s="65"/>
      <c r="EH50" s="65"/>
      <c r="EI50" s="65"/>
      <c r="EJ50" s="65"/>
      <c r="EK50" s="65"/>
      <c r="EL50" s="65"/>
      <c r="EM50" s="65"/>
      <c r="EN50" s="65"/>
      <c r="EO50" s="65"/>
      <c r="EP50" s="65"/>
      <c r="EQ50" s="65"/>
      <c r="ER50" s="65"/>
      <c r="ES50" s="65"/>
      <c r="ET50" s="65"/>
      <c r="EU50" s="65"/>
      <c r="EV50" s="65"/>
      <c r="EW50" s="65"/>
      <c r="EX50" s="65"/>
      <c r="EY50" s="65"/>
      <c r="EZ50" s="65"/>
      <c r="FA50" s="65"/>
      <c r="FB50" s="65"/>
      <c r="FC50" s="65"/>
      <c r="FD50" s="65"/>
      <c r="FE50" s="65"/>
      <c r="FF50" s="65"/>
      <c r="FG50" s="65"/>
      <c r="FH50" s="65"/>
      <c r="FI50" s="65"/>
      <c r="FJ50" s="65"/>
      <c r="FK50" s="65"/>
      <c r="FL50" s="65"/>
      <c r="FM50" s="65"/>
      <c r="FN50" s="65"/>
      <c r="FO50" s="65"/>
      <c r="FP50" s="65"/>
      <c r="FQ50" s="65"/>
      <c r="FR50" s="65"/>
      <c r="FS50" s="65"/>
      <c r="FT50" s="65"/>
      <c r="FU50" s="65"/>
      <c r="FV50" s="65"/>
      <c r="FW50" s="65"/>
      <c r="FX50" s="65"/>
      <c r="FY50" s="65"/>
      <c r="FZ50" s="65"/>
      <c r="GA50" s="65"/>
      <c r="GB50" s="65"/>
      <c r="GC50" s="65"/>
      <c r="GD50" s="65"/>
      <c r="GE50" s="65"/>
      <c r="GF50" s="65"/>
      <c r="GG50" s="65"/>
      <c r="GH50" s="65"/>
      <c r="GI50" s="65"/>
      <c r="GJ50" s="65"/>
      <c r="GK50" s="65"/>
      <c r="GL50" s="65"/>
      <c r="GM50" s="65"/>
      <c r="GN50" s="65"/>
      <c r="GO50" s="65"/>
      <c r="GP50" s="65"/>
      <c r="GQ50" s="65"/>
      <c r="GR50" s="65"/>
      <c r="GS50" s="65"/>
      <c r="GT50" s="65"/>
      <c r="GU50" s="65"/>
      <c r="GV50" s="65"/>
      <c r="GW50" s="65"/>
      <c r="GX50" s="65"/>
      <c r="GY50" s="65"/>
      <c r="GZ50" s="65"/>
      <c r="HA50" s="65"/>
      <c r="HB50" s="65"/>
      <c r="HC50" s="65"/>
      <c r="HD50" s="65"/>
      <c r="HE50" s="65"/>
      <c r="HF50" s="65"/>
      <c r="HG50" s="65"/>
      <c r="HH50" s="65"/>
      <c r="HI50" s="65"/>
      <c r="HJ50" s="65"/>
      <c r="HK50" s="65"/>
      <c r="HL50" s="65"/>
      <c r="HM50" s="65"/>
      <c r="HN50" s="65"/>
      <c r="HO50" s="65"/>
      <c r="HP50" s="65"/>
      <c r="HQ50" s="65"/>
      <c r="HR50" s="65"/>
      <c r="HS50" s="65"/>
      <c r="HT50" s="65"/>
      <c r="HU50" s="65"/>
      <c r="HV50" s="65"/>
      <c r="HW50" s="65"/>
      <c r="HX50" s="65"/>
      <c r="HY50" s="65"/>
      <c r="HZ50" s="65"/>
      <c r="IA50" s="65"/>
      <c r="IB50" s="65"/>
      <c r="IC50" s="65"/>
      <c r="ID50" s="65"/>
      <c r="IE50" s="65"/>
      <c r="IF50" s="65"/>
      <c r="IG50" s="65"/>
      <c r="IH50" s="65"/>
      <c r="II50" s="65"/>
      <c r="IJ50" s="65"/>
      <c r="IK50" s="65"/>
      <c r="IL50" s="65"/>
      <c r="IM50" s="65"/>
      <c r="IN50" s="65"/>
      <c r="IO50" s="65"/>
      <c r="IP50" s="65"/>
      <c r="IQ50" s="65"/>
      <c r="IR50" s="65"/>
      <c r="IS50" s="65"/>
      <c r="IT50" s="65"/>
      <c r="IU50" s="65"/>
      <c r="IV50" s="65"/>
    </row>
    <row r="51" spans="1:256" ht="15" x14ac:dyDescent="0.25">
      <c r="A51" s="63">
        <v>4</v>
      </c>
      <c r="B51" s="64" t="s">
        <v>331</v>
      </c>
      <c r="C51" s="222">
        <v>933287.03077099996</v>
      </c>
      <c r="D51" s="222">
        <v>1952362.53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/>
      <c r="DK51" s="65"/>
      <c r="DL51" s="65"/>
      <c r="DM51" s="65"/>
      <c r="DN51" s="65"/>
      <c r="DO51" s="65"/>
      <c r="DP51" s="65"/>
      <c r="DQ51" s="65"/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65"/>
      <c r="IM51" s="65"/>
      <c r="IN51" s="65"/>
      <c r="IO51" s="65"/>
      <c r="IP51" s="65"/>
      <c r="IQ51" s="65"/>
      <c r="IR51" s="65"/>
      <c r="IS51" s="65"/>
      <c r="IT51" s="65"/>
      <c r="IU51" s="65"/>
      <c r="IV51" s="65"/>
    </row>
    <row r="52" spans="1:256" ht="15" x14ac:dyDescent="0.25">
      <c r="A52" s="63">
        <v>5</v>
      </c>
      <c r="B52" s="64" t="s">
        <v>332</v>
      </c>
      <c r="C52" s="222">
        <v>4837674.7870169999</v>
      </c>
      <c r="D52" s="222">
        <v>10103744.24</v>
      </c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  <c r="BU52" s="65"/>
      <c r="BV52" s="65"/>
      <c r="BW52" s="65"/>
      <c r="BX52" s="65"/>
      <c r="BY52" s="65"/>
      <c r="BZ52" s="65"/>
      <c r="CA52" s="65"/>
      <c r="CB52" s="65"/>
      <c r="CC52" s="65"/>
      <c r="CD52" s="65"/>
      <c r="CE52" s="65"/>
      <c r="CF52" s="65"/>
      <c r="CG52" s="65"/>
      <c r="CH52" s="65"/>
      <c r="CI52" s="65"/>
      <c r="CJ52" s="65"/>
      <c r="CK52" s="65"/>
      <c r="CL52" s="65"/>
      <c r="CM52" s="65"/>
      <c r="CN52" s="65"/>
      <c r="CO52" s="65"/>
      <c r="CP52" s="65"/>
      <c r="CQ52" s="65"/>
      <c r="CR52" s="65"/>
      <c r="CS52" s="65"/>
      <c r="CT52" s="65"/>
      <c r="CU52" s="65"/>
      <c r="CV52" s="65"/>
      <c r="CW52" s="65"/>
      <c r="CX52" s="65"/>
      <c r="CY52" s="65"/>
      <c r="CZ52" s="65"/>
      <c r="DA52" s="65"/>
      <c r="DB52" s="65"/>
      <c r="DC52" s="65"/>
      <c r="DD52" s="65"/>
      <c r="DE52" s="65"/>
      <c r="DF52" s="65"/>
      <c r="DG52" s="65"/>
      <c r="DH52" s="65"/>
      <c r="DI52" s="65"/>
      <c r="DJ52" s="65"/>
      <c r="DK52" s="65"/>
      <c r="DL52" s="65"/>
      <c r="DM52" s="65"/>
      <c r="DN52" s="65"/>
      <c r="DO52" s="65"/>
      <c r="DP52" s="65"/>
      <c r="DQ52" s="65"/>
      <c r="DR52" s="65"/>
      <c r="DS52" s="65"/>
      <c r="DT52" s="65"/>
      <c r="DU52" s="65"/>
      <c r="DV52" s="65"/>
      <c r="DW52" s="65"/>
      <c r="DX52" s="65"/>
      <c r="DY52" s="65"/>
      <c r="DZ52" s="65"/>
      <c r="EA52" s="65"/>
      <c r="EB52" s="65"/>
      <c r="EC52" s="65"/>
      <c r="ED52" s="65"/>
      <c r="EE52" s="65"/>
      <c r="EF52" s="65"/>
      <c r="EG52" s="65"/>
      <c r="EH52" s="65"/>
      <c r="EI52" s="65"/>
      <c r="EJ52" s="65"/>
      <c r="EK52" s="65"/>
      <c r="EL52" s="65"/>
      <c r="EM52" s="65"/>
      <c r="EN52" s="65"/>
      <c r="EO52" s="65"/>
      <c r="EP52" s="65"/>
      <c r="EQ52" s="65"/>
      <c r="ER52" s="65"/>
      <c r="ES52" s="65"/>
      <c r="ET52" s="65"/>
      <c r="EU52" s="65"/>
      <c r="EV52" s="65"/>
      <c r="EW52" s="65"/>
      <c r="EX52" s="65"/>
      <c r="EY52" s="65"/>
      <c r="EZ52" s="65"/>
      <c r="FA52" s="65"/>
      <c r="FB52" s="65"/>
      <c r="FC52" s="65"/>
      <c r="FD52" s="65"/>
      <c r="FE52" s="65"/>
      <c r="FF52" s="65"/>
      <c r="FG52" s="65"/>
      <c r="FH52" s="65"/>
      <c r="FI52" s="65"/>
      <c r="FJ52" s="65"/>
      <c r="FK52" s="65"/>
      <c r="FL52" s="65"/>
      <c r="FM52" s="65"/>
      <c r="FN52" s="65"/>
      <c r="FO52" s="65"/>
      <c r="FP52" s="65"/>
      <c r="FQ52" s="65"/>
      <c r="FR52" s="65"/>
      <c r="FS52" s="65"/>
      <c r="FT52" s="65"/>
      <c r="FU52" s="65"/>
      <c r="FV52" s="65"/>
      <c r="FW52" s="65"/>
      <c r="FX52" s="65"/>
      <c r="FY52" s="65"/>
      <c r="FZ52" s="65"/>
      <c r="GA52" s="65"/>
      <c r="GB52" s="65"/>
      <c r="GC52" s="65"/>
      <c r="GD52" s="65"/>
      <c r="GE52" s="65"/>
      <c r="GF52" s="65"/>
      <c r="GG52" s="65"/>
      <c r="GH52" s="65"/>
      <c r="GI52" s="65"/>
      <c r="GJ52" s="65"/>
      <c r="GK52" s="65"/>
      <c r="GL52" s="65"/>
      <c r="GM52" s="65"/>
      <c r="GN52" s="65"/>
      <c r="GO52" s="65"/>
      <c r="GP52" s="65"/>
      <c r="GQ52" s="65"/>
      <c r="GR52" s="65"/>
      <c r="GS52" s="65"/>
      <c r="GT52" s="65"/>
      <c r="GU52" s="65"/>
      <c r="GV52" s="65"/>
      <c r="GW52" s="65"/>
      <c r="GX52" s="65"/>
      <c r="GY52" s="65"/>
      <c r="GZ52" s="65"/>
      <c r="HA52" s="65"/>
      <c r="HB52" s="65"/>
      <c r="HC52" s="65"/>
      <c r="HD52" s="65"/>
      <c r="HE52" s="65"/>
      <c r="HF52" s="65"/>
      <c r="HG52" s="65"/>
      <c r="HH52" s="65"/>
      <c r="HI52" s="65"/>
      <c r="HJ52" s="65"/>
      <c r="HK52" s="65"/>
      <c r="HL52" s="65"/>
      <c r="HM52" s="65"/>
      <c r="HN52" s="65"/>
      <c r="HO52" s="65"/>
      <c r="HP52" s="65"/>
      <c r="HQ52" s="65"/>
      <c r="HR52" s="65"/>
      <c r="HS52" s="65"/>
      <c r="HT52" s="65"/>
      <c r="HU52" s="65"/>
      <c r="HV52" s="65"/>
      <c r="HW52" s="65"/>
      <c r="HX52" s="65"/>
      <c r="HY52" s="65"/>
      <c r="HZ52" s="65"/>
      <c r="IA52" s="65"/>
      <c r="IB52" s="65"/>
      <c r="IC52" s="65"/>
      <c r="ID52" s="65"/>
      <c r="IE52" s="65"/>
      <c r="IF52" s="65"/>
      <c r="IG52" s="65"/>
      <c r="IH52" s="65"/>
      <c r="II52" s="65"/>
      <c r="IJ52" s="65"/>
      <c r="IK52" s="65"/>
      <c r="IL52" s="65"/>
      <c r="IM52" s="65"/>
      <c r="IN52" s="65"/>
      <c r="IO52" s="65"/>
      <c r="IP52" s="65"/>
      <c r="IQ52" s="65"/>
      <c r="IR52" s="65"/>
      <c r="IS52" s="65"/>
      <c r="IT52" s="65"/>
      <c r="IU52" s="65"/>
      <c r="IV52" s="65"/>
    </row>
    <row r="53" spans="1:256" ht="42" x14ac:dyDescent="0.25">
      <c r="A53" s="63">
        <v>6</v>
      </c>
      <c r="B53" s="64" t="s">
        <v>333</v>
      </c>
      <c r="C53" s="222">
        <v>125335.49753399999</v>
      </c>
      <c r="D53" s="222">
        <v>258728.557</v>
      </c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65"/>
      <c r="CP53" s="65"/>
      <c r="CQ53" s="65"/>
      <c r="CR53" s="65"/>
      <c r="CS53" s="65"/>
      <c r="CT53" s="65"/>
      <c r="CU53" s="65"/>
      <c r="CV53" s="65"/>
      <c r="CW53" s="65"/>
      <c r="CX53" s="65"/>
      <c r="CY53" s="65"/>
      <c r="CZ53" s="65"/>
      <c r="DA53" s="65"/>
      <c r="DB53" s="65"/>
      <c r="DC53" s="65"/>
      <c r="DD53" s="65"/>
      <c r="DE53" s="65"/>
      <c r="DF53" s="65"/>
      <c r="DG53" s="65"/>
      <c r="DH53" s="65"/>
      <c r="DI53" s="65"/>
      <c r="DJ53" s="65"/>
      <c r="DK53" s="65"/>
      <c r="DL53" s="65"/>
      <c r="DM53" s="65"/>
      <c r="DN53" s="65"/>
      <c r="DO53" s="65"/>
      <c r="DP53" s="65"/>
      <c r="DQ53" s="65"/>
      <c r="DR53" s="65"/>
      <c r="DS53" s="65"/>
      <c r="DT53" s="65"/>
      <c r="DU53" s="65"/>
      <c r="DV53" s="65"/>
      <c r="DW53" s="65"/>
      <c r="DX53" s="65"/>
      <c r="DY53" s="65"/>
      <c r="DZ53" s="65"/>
      <c r="EA53" s="65"/>
      <c r="EB53" s="65"/>
      <c r="EC53" s="65"/>
      <c r="ED53" s="65"/>
      <c r="EE53" s="65"/>
      <c r="EF53" s="65"/>
      <c r="EG53" s="65"/>
      <c r="EH53" s="65"/>
      <c r="EI53" s="65"/>
      <c r="EJ53" s="65"/>
      <c r="EK53" s="65"/>
      <c r="EL53" s="65"/>
      <c r="EM53" s="65"/>
      <c r="EN53" s="65"/>
      <c r="EO53" s="65"/>
      <c r="EP53" s="65"/>
      <c r="EQ53" s="65"/>
      <c r="ER53" s="65"/>
      <c r="ES53" s="65"/>
      <c r="ET53" s="65"/>
      <c r="EU53" s="65"/>
      <c r="EV53" s="65"/>
      <c r="EW53" s="65"/>
      <c r="EX53" s="65"/>
      <c r="EY53" s="65"/>
      <c r="EZ53" s="65"/>
      <c r="FA53" s="65"/>
      <c r="FB53" s="65"/>
      <c r="FC53" s="65"/>
      <c r="FD53" s="65"/>
      <c r="FE53" s="65"/>
      <c r="FF53" s="65"/>
      <c r="FG53" s="65"/>
      <c r="FH53" s="65"/>
      <c r="FI53" s="65"/>
      <c r="FJ53" s="65"/>
      <c r="FK53" s="65"/>
      <c r="FL53" s="65"/>
      <c r="FM53" s="65"/>
      <c r="FN53" s="65"/>
      <c r="FO53" s="65"/>
      <c r="FP53" s="65"/>
      <c r="FQ53" s="65"/>
      <c r="FR53" s="65"/>
      <c r="FS53" s="65"/>
      <c r="FT53" s="65"/>
      <c r="FU53" s="65"/>
      <c r="FV53" s="65"/>
      <c r="FW53" s="65"/>
      <c r="FX53" s="65"/>
      <c r="FY53" s="65"/>
      <c r="FZ53" s="65"/>
      <c r="GA53" s="65"/>
      <c r="GB53" s="65"/>
      <c r="GC53" s="65"/>
      <c r="GD53" s="65"/>
      <c r="GE53" s="65"/>
      <c r="GF53" s="65"/>
      <c r="GG53" s="65"/>
      <c r="GH53" s="65"/>
      <c r="GI53" s="65"/>
      <c r="GJ53" s="65"/>
      <c r="GK53" s="65"/>
      <c r="GL53" s="65"/>
      <c r="GM53" s="65"/>
      <c r="GN53" s="65"/>
      <c r="GO53" s="65"/>
      <c r="GP53" s="65"/>
      <c r="GQ53" s="65"/>
      <c r="GR53" s="65"/>
      <c r="GS53" s="65"/>
      <c r="GT53" s="65"/>
      <c r="GU53" s="65"/>
      <c r="GV53" s="65"/>
      <c r="GW53" s="65"/>
      <c r="GX53" s="65"/>
      <c r="GY53" s="65"/>
      <c r="GZ53" s="65"/>
      <c r="HA53" s="65"/>
      <c r="HB53" s="65"/>
      <c r="HC53" s="65"/>
      <c r="HD53" s="65"/>
      <c r="HE53" s="65"/>
      <c r="HF53" s="65"/>
      <c r="HG53" s="65"/>
      <c r="HH53" s="65"/>
      <c r="HI53" s="65"/>
      <c r="HJ53" s="65"/>
      <c r="HK53" s="65"/>
      <c r="HL53" s="65"/>
      <c r="HM53" s="65"/>
      <c r="HN53" s="65"/>
      <c r="HO53" s="65"/>
      <c r="HP53" s="65"/>
      <c r="HQ53" s="65"/>
      <c r="HR53" s="65"/>
      <c r="HS53" s="65"/>
      <c r="HT53" s="65"/>
      <c r="HU53" s="65"/>
      <c r="HV53" s="65"/>
      <c r="HW53" s="65"/>
      <c r="HX53" s="65"/>
      <c r="HY53" s="65"/>
      <c r="HZ53" s="65"/>
      <c r="IA53" s="65"/>
      <c r="IB53" s="65"/>
      <c r="IC53" s="65"/>
      <c r="ID53" s="65"/>
      <c r="IE53" s="65"/>
      <c r="IF53" s="65"/>
      <c r="IG53" s="65"/>
      <c r="IH53" s="65"/>
      <c r="II53" s="65"/>
      <c r="IJ53" s="65"/>
      <c r="IK53" s="65"/>
      <c r="IL53" s="65"/>
      <c r="IM53" s="65"/>
      <c r="IN53" s="65"/>
      <c r="IO53" s="65"/>
      <c r="IP53" s="65"/>
      <c r="IQ53" s="65"/>
      <c r="IR53" s="65"/>
      <c r="IS53" s="65"/>
      <c r="IT53" s="65"/>
      <c r="IU53" s="65"/>
      <c r="IV53" s="65"/>
    </row>
    <row r="54" spans="1:256" ht="45.75" customHeight="1" x14ac:dyDescent="0.25">
      <c r="A54" s="63">
        <v>7</v>
      </c>
      <c r="B54" s="64" t="s">
        <v>334</v>
      </c>
      <c r="C54" s="222">
        <v>128163.54307499999</v>
      </c>
      <c r="D54" s="222">
        <v>269029.65000000002</v>
      </c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5"/>
      <c r="BR54" s="65"/>
      <c r="BS54" s="65"/>
      <c r="BT54" s="65"/>
      <c r="BU54" s="65"/>
      <c r="BV54" s="65"/>
      <c r="BW54" s="65"/>
      <c r="BX54" s="65"/>
      <c r="BY54" s="65"/>
      <c r="BZ54" s="65"/>
      <c r="CA54" s="65"/>
      <c r="CB54" s="65"/>
      <c r="CC54" s="65"/>
      <c r="CD54" s="65"/>
      <c r="CE54" s="65"/>
      <c r="CF54" s="65"/>
      <c r="CG54" s="65"/>
      <c r="CH54" s="65"/>
      <c r="CI54" s="65"/>
      <c r="CJ54" s="65"/>
      <c r="CK54" s="65"/>
      <c r="CL54" s="65"/>
      <c r="CM54" s="65"/>
      <c r="CN54" s="65"/>
      <c r="CO54" s="65"/>
      <c r="CP54" s="65"/>
      <c r="CQ54" s="65"/>
      <c r="CR54" s="65"/>
      <c r="CS54" s="65"/>
      <c r="CT54" s="65"/>
      <c r="CU54" s="65"/>
      <c r="CV54" s="65"/>
      <c r="CW54" s="65"/>
      <c r="CX54" s="65"/>
      <c r="CY54" s="65"/>
      <c r="CZ54" s="65"/>
      <c r="DA54" s="65"/>
      <c r="DB54" s="65"/>
      <c r="DC54" s="65"/>
      <c r="DD54" s="65"/>
      <c r="DE54" s="65"/>
      <c r="DF54" s="65"/>
      <c r="DG54" s="65"/>
      <c r="DH54" s="65"/>
      <c r="DI54" s="65"/>
      <c r="DJ54" s="65"/>
      <c r="DK54" s="65"/>
      <c r="DL54" s="65"/>
      <c r="DM54" s="65"/>
      <c r="DN54" s="65"/>
      <c r="DO54" s="65"/>
      <c r="DP54" s="65"/>
      <c r="DQ54" s="65"/>
      <c r="DR54" s="65"/>
      <c r="DS54" s="65"/>
      <c r="DT54" s="65"/>
      <c r="DU54" s="65"/>
      <c r="DV54" s="65"/>
      <c r="DW54" s="65"/>
      <c r="DX54" s="65"/>
      <c r="DY54" s="65"/>
      <c r="DZ54" s="65"/>
      <c r="EA54" s="65"/>
      <c r="EB54" s="65"/>
      <c r="EC54" s="65"/>
      <c r="ED54" s="65"/>
      <c r="EE54" s="65"/>
      <c r="EF54" s="65"/>
      <c r="EG54" s="65"/>
      <c r="EH54" s="65"/>
      <c r="EI54" s="65"/>
      <c r="EJ54" s="65"/>
      <c r="EK54" s="65"/>
      <c r="EL54" s="65"/>
      <c r="EM54" s="65"/>
      <c r="EN54" s="65"/>
      <c r="EO54" s="65"/>
      <c r="EP54" s="65"/>
      <c r="EQ54" s="65"/>
      <c r="ER54" s="65"/>
      <c r="ES54" s="65"/>
      <c r="ET54" s="65"/>
      <c r="EU54" s="65"/>
      <c r="EV54" s="65"/>
      <c r="EW54" s="65"/>
      <c r="EX54" s="65"/>
      <c r="EY54" s="65"/>
      <c r="EZ54" s="65"/>
      <c r="FA54" s="65"/>
      <c r="FB54" s="65"/>
      <c r="FC54" s="65"/>
      <c r="FD54" s="65"/>
      <c r="FE54" s="65"/>
      <c r="FF54" s="65"/>
      <c r="FG54" s="65"/>
      <c r="FH54" s="65"/>
      <c r="FI54" s="65"/>
      <c r="FJ54" s="65"/>
      <c r="FK54" s="65"/>
      <c r="FL54" s="65"/>
      <c r="FM54" s="65"/>
      <c r="FN54" s="65"/>
      <c r="FO54" s="65"/>
      <c r="FP54" s="65"/>
      <c r="FQ54" s="65"/>
      <c r="FR54" s="65"/>
      <c r="FS54" s="65"/>
      <c r="FT54" s="65"/>
      <c r="FU54" s="65"/>
      <c r="FV54" s="65"/>
      <c r="FW54" s="65"/>
      <c r="FX54" s="65"/>
      <c r="FY54" s="65"/>
      <c r="FZ54" s="65"/>
      <c r="GA54" s="65"/>
      <c r="GB54" s="65"/>
      <c r="GC54" s="65"/>
      <c r="GD54" s="65"/>
      <c r="GE54" s="65"/>
      <c r="GF54" s="65"/>
      <c r="GG54" s="65"/>
      <c r="GH54" s="65"/>
      <c r="GI54" s="65"/>
      <c r="GJ54" s="65"/>
      <c r="GK54" s="65"/>
      <c r="GL54" s="65"/>
      <c r="GM54" s="65"/>
      <c r="GN54" s="65"/>
      <c r="GO54" s="65"/>
      <c r="GP54" s="65"/>
      <c r="GQ54" s="65"/>
      <c r="GR54" s="65"/>
      <c r="GS54" s="65"/>
      <c r="GT54" s="65"/>
      <c r="GU54" s="65"/>
      <c r="GV54" s="65"/>
      <c r="GW54" s="65"/>
      <c r="GX54" s="65"/>
      <c r="GY54" s="65"/>
      <c r="GZ54" s="65"/>
      <c r="HA54" s="65"/>
      <c r="HB54" s="65"/>
      <c r="HC54" s="65"/>
      <c r="HD54" s="65"/>
      <c r="HE54" s="65"/>
      <c r="HF54" s="65"/>
      <c r="HG54" s="65"/>
      <c r="HH54" s="65"/>
      <c r="HI54" s="65"/>
      <c r="HJ54" s="65"/>
      <c r="HK54" s="65"/>
      <c r="HL54" s="65"/>
      <c r="HM54" s="65"/>
      <c r="HN54" s="65"/>
      <c r="HO54" s="65"/>
      <c r="HP54" s="65"/>
      <c r="HQ54" s="65"/>
      <c r="HR54" s="65"/>
      <c r="HS54" s="65"/>
      <c r="HT54" s="65"/>
      <c r="HU54" s="65"/>
      <c r="HV54" s="65"/>
      <c r="HW54" s="65"/>
      <c r="HX54" s="65"/>
      <c r="HY54" s="65"/>
      <c r="HZ54" s="65"/>
      <c r="IA54" s="65"/>
      <c r="IB54" s="65"/>
      <c r="IC54" s="65"/>
      <c r="ID54" s="65"/>
      <c r="IE54" s="65"/>
      <c r="IF54" s="65"/>
      <c r="IG54" s="65"/>
      <c r="IH54" s="65"/>
      <c r="II54" s="65"/>
      <c r="IJ54" s="65"/>
      <c r="IK54" s="65"/>
      <c r="IL54" s="65"/>
      <c r="IM54" s="65"/>
      <c r="IN54" s="65"/>
      <c r="IO54" s="65"/>
      <c r="IP54" s="65"/>
      <c r="IQ54" s="65"/>
      <c r="IR54" s="65"/>
      <c r="IS54" s="65"/>
      <c r="IT54" s="65"/>
      <c r="IU54" s="65"/>
      <c r="IV54" s="65"/>
    </row>
    <row r="55" spans="1:256" ht="19.5" customHeight="1" x14ac:dyDescent="0.25">
      <c r="A55" s="63">
        <v>8</v>
      </c>
      <c r="B55" s="67" t="s">
        <v>121</v>
      </c>
      <c r="C55" s="222">
        <v>10924901.741699999</v>
      </c>
      <c r="D55" s="222">
        <v>26567694.710000001</v>
      </c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5"/>
      <c r="II55" s="65"/>
      <c r="IJ55" s="65"/>
      <c r="IK55" s="65"/>
      <c r="IL55" s="65"/>
      <c r="IM55" s="65"/>
      <c r="IN55" s="65"/>
      <c r="IO55" s="65"/>
      <c r="IP55" s="65"/>
      <c r="IQ55" s="65"/>
      <c r="IR55" s="65"/>
      <c r="IS55" s="65"/>
      <c r="IT55" s="65"/>
      <c r="IU55" s="65"/>
      <c r="IV55" s="65"/>
    </row>
    <row r="56" spans="1:256" ht="17.25" customHeight="1" x14ac:dyDescent="0.25">
      <c r="A56" s="63">
        <v>9</v>
      </c>
      <c r="B56" s="67" t="s">
        <v>311</v>
      </c>
      <c r="C56" s="222">
        <v>4337311.0532</v>
      </c>
      <c r="D56" s="222">
        <v>9037947.5999999996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65"/>
      <c r="BQ56" s="65"/>
      <c r="BR56" s="65"/>
      <c r="BS56" s="65"/>
      <c r="BT56" s="65"/>
      <c r="BU56" s="65"/>
      <c r="BV56" s="65"/>
      <c r="BW56" s="65"/>
      <c r="BX56" s="65"/>
      <c r="BY56" s="65"/>
      <c r="BZ56" s="65"/>
      <c r="CA56" s="65"/>
      <c r="CB56" s="65"/>
      <c r="CC56" s="65"/>
      <c r="CD56" s="65"/>
      <c r="CE56" s="65"/>
      <c r="CF56" s="65"/>
      <c r="CG56" s="65"/>
      <c r="CH56" s="65"/>
      <c r="CI56" s="65"/>
      <c r="CJ56" s="65"/>
      <c r="CK56" s="65"/>
      <c r="CL56" s="65"/>
      <c r="CM56" s="65"/>
      <c r="CN56" s="65"/>
      <c r="CO56" s="65"/>
      <c r="CP56" s="65"/>
      <c r="CQ56" s="65"/>
      <c r="CR56" s="65"/>
      <c r="CS56" s="65"/>
      <c r="CT56" s="65"/>
      <c r="CU56" s="65"/>
      <c r="CV56" s="65"/>
      <c r="CW56" s="65"/>
      <c r="CX56" s="65"/>
      <c r="CY56" s="65"/>
      <c r="CZ56" s="65"/>
      <c r="DA56" s="65"/>
      <c r="DB56" s="65"/>
      <c r="DC56" s="65"/>
      <c r="DD56" s="65"/>
      <c r="DE56" s="65"/>
      <c r="DF56" s="65"/>
      <c r="DG56" s="65"/>
      <c r="DH56" s="65"/>
      <c r="DI56" s="65"/>
      <c r="DJ56" s="65"/>
      <c r="DK56" s="65"/>
      <c r="DL56" s="65"/>
      <c r="DM56" s="65"/>
      <c r="DN56" s="65"/>
      <c r="DO56" s="65"/>
      <c r="DP56" s="65"/>
      <c r="DQ56" s="65"/>
      <c r="DR56" s="65"/>
      <c r="DS56" s="65"/>
      <c r="DT56" s="65"/>
      <c r="DU56" s="65"/>
      <c r="DV56" s="65"/>
      <c r="DW56" s="65"/>
      <c r="DX56" s="65"/>
      <c r="DY56" s="65"/>
      <c r="DZ56" s="65"/>
      <c r="EA56" s="65"/>
      <c r="EB56" s="65"/>
      <c r="EC56" s="65"/>
      <c r="ED56" s="65"/>
      <c r="EE56" s="65"/>
      <c r="EF56" s="65"/>
      <c r="EG56" s="65"/>
      <c r="EH56" s="65"/>
      <c r="EI56" s="65"/>
      <c r="EJ56" s="65"/>
      <c r="EK56" s="65"/>
      <c r="EL56" s="65"/>
      <c r="EM56" s="65"/>
      <c r="EN56" s="65"/>
      <c r="EO56" s="65"/>
      <c r="EP56" s="65"/>
      <c r="EQ56" s="65"/>
      <c r="ER56" s="65"/>
      <c r="ES56" s="65"/>
      <c r="ET56" s="65"/>
      <c r="EU56" s="65"/>
      <c r="EV56" s="65"/>
      <c r="EW56" s="65"/>
      <c r="EX56" s="65"/>
      <c r="EY56" s="65"/>
      <c r="EZ56" s="65"/>
      <c r="FA56" s="65"/>
      <c r="FB56" s="65"/>
      <c r="FC56" s="65"/>
      <c r="FD56" s="65"/>
      <c r="FE56" s="65"/>
      <c r="FF56" s="65"/>
      <c r="FG56" s="65"/>
      <c r="FH56" s="65"/>
      <c r="FI56" s="65"/>
      <c r="FJ56" s="65"/>
      <c r="FK56" s="65"/>
      <c r="FL56" s="65"/>
      <c r="FM56" s="65"/>
      <c r="FN56" s="65"/>
      <c r="FO56" s="65"/>
      <c r="FP56" s="65"/>
      <c r="FQ56" s="65"/>
      <c r="FR56" s="65"/>
      <c r="FS56" s="65"/>
      <c r="FT56" s="65"/>
      <c r="FU56" s="65"/>
      <c r="FV56" s="65"/>
      <c r="FW56" s="65"/>
      <c r="FX56" s="65"/>
      <c r="FY56" s="65"/>
      <c r="FZ56" s="65"/>
      <c r="GA56" s="65"/>
      <c r="GB56" s="65"/>
      <c r="GC56" s="65"/>
      <c r="GD56" s="65"/>
      <c r="GE56" s="65"/>
      <c r="GF56" s="65"/>
      <c r="GG56" s="65"/>
      <c r="GH56" s="65"/>
      <c r="GI56" s="65"/>
      <c r="GJ56" s="65"/>
      <c r="GK56" s="65"/>
      <c r="GL56" s="65"/>
      <c r="GM56" s="65"/>
      <c r="GN56" s="65"/>
      <c r="GO56" s="65"/>
      <c r="GP56" s="65"/>
      <c r="GQ56" s="65"/>
      <c r="GR56" s="65"/>
      <c r="GS56" s="65"/>
      <c r="GT56" s="65"/>
      <c r="GU56" s="65"/>
      <c r="GV56" s="65"/>
      <c r="GW56" s="65"/>
      <c r="GX56" s="65"/>
      <c r="GY56" s="65"/>
      <c r="GZ56" s="65"/>
      <c r="HA56" s="65"/>
      <c r="HB56" s="65"/>
      <c r="HC56" s="65"/>
      <c r="HD56" s="65"/>
      <c r="HE56" s="65"/>
      <c r="HF56" s="65"/>
      <c r="HG56" s="65"/>
      <c r="HH56" s="65"/>
      <c r="HI56" s="65"/>
      <c r="HJ56" s="65"/>
      <c r="HK56" s="65"/>
      <c r="HL56" s="65"/>
      <c r="HM56" s="65"/>
      <c r="HN56" s="65"/>
      <c r="HO56" s="65"/>
      <c r="HP56" s="65"/>
      <c r="HQ56" s="65"/>
      <c r="HR56" s="65"/>
      <c r="HS56" s="65"/>
      <c r="HT56" s="65"/>
      <c r="HU56" s="65"/>
      <c r="HV56" s="65"/>
      <c r="HW56" s="65"/>
      <c r="HX56" s="65"/>
      <c r="HY56" s="65"/>
      <c r="HZ56" s="65"/>
      <c r="IA56" s="65"/>
      <c r="IB56" s="65"/>
      <c r="IC56" s="65"/>
      <c r="ID56" s="65"/>
      <c r="IE56" s="65"/>
      <c r="IF56" s="65"/>
      <c r="IG56" s="65"/>
      <c r="IH56" s="65"/>
      <c r="II56" s="65"/>
      <c r="IJ56" s="65"/>
      <c r="IK56" s="65"/>
      <c r="IL56" s="65"/>
      <c r="IM56" s="65"/>
      <c r="IN56" s="65"/>
      <c r="IO56" s="65"/>
      <c r="IP56" s="65"/>
      <c r="IQ56" s="65"/>
      <c r="IR56" s="65"/>
      <c r="IS56" s="65"/>
      <c r="IT56" s="65"/>
      <c r="IU56" s="65"/>
      <c r="IV56" s="65"/>
    </row>
    <row r="57" spans="1:256" ht="18" customHeight="1" x14ac:dyDescent="0.25">
      <c r="A57" s="63">
        <v>10</v>
      </c>
      <c r="B57" s="67" t="s">
        <v>296</v>
      </c>
      <c r="C57" s="222">
        <v>10591859.573649</v>
      </c>
      <c r="D57" s="222">
        <v>21949765.98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5"/>
      <c r="CS57" s="65"/>
      <c r="CT57" s="65"/>
      <c r="CU57" s="65"/>
      <c r="CV57" s="65"/>
      <c r="CW57" s="65"/>
      <c r="CX57" s="65"/>
      <c r="CY57" s="65"/>
      <c r="CZ57" s="65"/>
      <c r="DA57" s="65"/>
      <c r="DB57" s="65"/>
      <c r="DC57" s="65"/>
      <c r="DD57" s="65"/>
      <c r="DE57" s="65"/>
      <c r="DF57" s="65"/>
      <c r="DG57" s="65"/>
      <c r="DH57" s="65"/>
      <c r="DI57" s="65"/>
      <c r="DJ57" s="65"/>
      <c r="DK57" s="65"/>
      <c r="DL57" s="65"/>
      <c r="DM57" s="65"/>
      <c r="DN57" s="65"/>
      <c r="DO57" s="65"/>
      <c r="DP57" s="65"/>
      <c r="DQ57" s="65"/>
      <c r="DR57" s="65"/>
      <c r="DS57" s="65"/>
      <c r="DT57" s="65"/>
      <c r="DU57" s="65"/>
      <c r="DV57" s="65"/>
      <c r="DW57" s="65"/>
      <c r="DX57" s="65"/>
      <c r="DY57" s="65"/>
      <c r="DZ57" s="65"/>
      <c r="EA57" s="65"/>
      <c r="EB57" s="65"/>
      <c r="EC57" s="65"/>
      <c r="ED57" s="65"/>
      <c r="EE57" s="65"/>
      <c r="EF57" s="65"/>
      <c r="EG57" s="65"/>
      <c r="EH57" s="65"/>
      <c r="EI57" s="65"/>
      <c r="EJ57" s="65"/>
      <c r="EK57" s="65"/>
      <c r="EL57" s="65"/>
      <c r="EM57" s="65"/>
      <c r="EN57" s="65"/>
      <c r="EO57" s="65"/>
      <c r="EP57" s="65"/>
      <c r="EQ57" s="65"/>
      <c r="ER57" s="65"/>
      <c r="ES57" s="65"/>
      <c r="ET57" s="65"/>
      <c r="EU57" s="65"/>
      <c r="EV57" s="65"/>
      <c r="EW57" s="65"/>
      <c r="EX57" s="65"/>
      <c r="EY57" s="65"/>
      <c r="EZ57" s="65"/>
      <c r="FA57" s="65"/>
      <c r="FB57" s="65"/>
      <c r="FC57" s="65"/>
      <c r="FD57" s="65"/>
      <c r="FE57" s="65"/>
      <c r="FF57" s="65"/>
      <c r="FG57" s="65"/>
      <c r="FH57" s="65"/>
      <c r="FI57" s="65"/>
      <c r="FJ57" s="65"/>
      <c r="FK57" s="65"/>
      <c r="FL57" s="65"/>
      <c r="FM57" s="65"/>
      <c r="FN57" s="65"/>
      <c r="FO57" s="65"/>
      <c r="FP57" s="65"/>
      <c r="FQ57" s="65"/>
      <c r="FR57" s="65"/>
      <c r="FS57" s="65"/>
      <c r="FT57" s="65"/>
      <c r="FU57" s="65"/>
      <c r="FV57" s="65"/>
      <c r="FW57" s="65"/>
      <c r="FX57" s="65"/>
      <c r="FY57" s="65"/>
      <c r="FZ57" s="65"/>
      <c r="GA57" s="65"/>
      <c r="GB57" s="65"/>
      <c r="GC57" s="65"/>
      <c r="GD57" s="65"/>
      <c r="GE57" s="65"/>
      <c r="GF57" s="65"/>
      <c r="GG57" s="65"/>
      <c r="GH57" s="65"/>
      <c r="GI57" s="65"/>
      <c r="GJ57" s="65"/>
      <c r="GK57" s="65"/>
      <c r="GL57" s="65"/>
      <c r="GM57" s="65"/>
      <c r="GN57" s="65"/>
      <c r="GO57" s="65"/>
      <c r="GP57" s="65"/>
      <c r="GQ57" s="65"/>
      <c r="GR57" s="65"/>
      <c r="GS57" s="65"/>
      <c r="GT57" s="65"/>
      <c r="GU57" s="65"/>
      <c r="GV57" s="65"/>
      <c r="GW57" s="65"/>
      <c r="GX57" s="65"/>
      <c r="GY57" s="65"/>
      <c r="GZ57" s="65"/>
      <c r="HA57" s="65"/>
      <c r="HB57" s="65"/>
      <c r="HC57" s="65"/>
      <c r="HD57" s="65"/>
      <c r="HE57" s="65"/>
      <c r="HF57" s="65"/>
      <c r="HG57" s="65"/>
      <c r="HH57" s="65"/>
      <c r="HI57" s="65"/>
      <c r="HJ57" s="65"/>
      <c r="HK57" s="65"/>
      <c r="HL57" s="65"/>
      <c r="HM57" s="65"/>
      <c r="HN57" s="65"/>
      <c r="HO57" s="65"/>
      <c r="HP57" s="65"/>
      <c r="HQ57" s="65"/>
      <c r="HR57" s="65"/>
      <c r="HS57" s="65"/>
      <c r="HT57" s="65"/>
      <c r="HU57" s="65"/>
      <c r="HV57" s="65"/>
      <c r="HW57" s="65"/>
      <c r="HX57" s="65"/>
      <c r="HY57" s="65"/>
      <c r="HZ57" s="65"/>
      <c r="IA57" s="65"/>
      <c r="IB57" s="65"/>
      <c r="IC57" s="65"/>
      <c r="ID57" s="65"/>
      <c r="IE57" s="65"/>
      <c r="IF57" s="65"/>
      <c r="IG57" s="65"/>
      <c r="IH57" s="65"/>
      <c r="II57" s="65"/>
      <c r="IJ57" s="65"/>
      <c r="IK57" s="65"/>
      <c r="IL57" s="65"/>
      <c r="IM57" s="65"/>
      <c r="IN57" s="65"/>
      <c r="IO57" s="65"/>
      <c r="IP57" s="65"/>
      <c r="IQ57" s="65"/>
      <c r="IR57" s="65"/>
      <c r="IS57" s="65"/>
      <c r="IT57" s="65"/>
      <c r="IU57" s="65"/>
      <c r="IV57" s="65"/>
    </row>
    <row r="58" spans="1:256" ht="28.5" x14ac:dyDescent="0.25">
      <c r="A58" s="61" t="s">
        <v>142</v>
      </c>
      <c r="B58" s="61" t="s">
        <v>297</v>
      </c>
      <c r="C58" s="214">
        <f>SUM(C59)</f>
        <v>47680000</v>
      </c>
      <c r="D58" s="214">
        <f>SUM(D59)</f>
        <v>100000000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5"/>
      <c r="AW58" s="65"/>
      <c r="AX58" s="65"/>
      <c r="AY58" s="65"/>
      <c r="AZ58" s="65"/>
      <c r="BA58" s="65"/>
      <c r="BB58" s="65"/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5"/>
      <c r="BY58" s="65"/>
      <c r="BZ58" s="65"/>
      <c r="CA58" s="65"/>
      <c r="CB58" s="65"/>
      <c r="CC58" s="65"/>
      <c r="CD58" s="65"/>
      <c r="CE58" s="65"/>
      <c r="CF58" s="65"/>
      <c r="CG58" s="65"/>
      <c r="CH58" s="65"/>
      <c r="CI58" s="65"/>
      <c r="CJ58" s="65"/>
      <c r="CK58" s="65"/>
      <c r="CL58" s="65"/>
      <c r="CM58" s="65"/>
      <c r="CN58" s="65"/>
      <c r="CO58" s="65"/>
      <c r="CP58" s="65"/>
      <c r="CQ58" s="65"/>
      <c r="CR58" s="65"/>
      <c r="CS58" s="65"/>
      <c r="CT58" s="65"/>
      <c r="CU58" s="65"/>
      <c r="CV58" s="65"/>
      <c r="CW58" s="65"/>
      <c r="CX58" s="65"/>
      <c r="CY58" s="65"/>
      <c r="CZ58" s="65"/>
      <c r="DA58" s="65"/>
      <c r="DB58" s="65"/>
      <c r="DC58" s="65"/>
      <c r="DD58" s="65"/>
      <c r="DE58" s="65"/>
      <c r="DF58" s="65"/>
      <c r="DG58" s="65"/>
      <c r="DH58" s="65"/>
      <c r="DI58" s="65"/>
      <c r="DJ58" s="65"/>
      <c r="DK58" s="65"/>
      <c r="DL58" s="65"/>
      <c r="DM58" s="65"/>
      <c r="DN58" s="65"/>
      <c r="DO58" s="65"/>
      <c r="DP58" s="65"/>
      <c r="DQ58" s="65"/>
      <c r="DR58" s="65"/>
      <c r="DS58" s="65"/>
      <c r="DT58" s="65"/>
      <c r="DU58" s="65"/>
      <c r="DV58" s="65"/>
      <c r="DW58" s="65"/>
      <c r="DX58" s="65"/>
      <c r="DY58" s="65"/>
      <c r="DZ58" s="65"/>
      <c r="EA58" s="65"/>
      <c r="EB58" s="65"/>
      <c r="EC58" s="65"/>
      <c r="ED58" s="65"/>
      <c r="EE58" s="65"/>
      <c r="EF58" s="65"/>
      <c r="EG58" s="65"/>
      <c r="EH58" s="65"/>
      <c r="EI58" s="65"/>
      <c r="EJ58" s="65"/>
      <c r="EK58" s="65"/>
      <c r="EL58" s="65"/>
      <c r="EM58" s="65"/>
      <c r="EN58" s="65"/>
      <c r="EO58" s="65"/>
      <c r="EP58" s="65"/>
      <c r="EQ58" s="65"/>
      <c r="ER58" s="65"/>
      <c r="ES58" s="65"/>
      <c r="ET58" s="65"/>
      <c r="EU58" s="65"/>
      <c r="EV58" s="65"/>
      <c r="EW58" s="65"/>
      <c r="EX58" s="65"/>
      <c r="EY58" s="65"/>
      <c r="EZ58" s="65"/>
      <c r="FA58" s="65"/>
      <c r="FB58" s="65"/>
      <c r="FC58" s="65"/>
      <c r="FD58" s="65"/>
      <c r="FE58" s="65"/>
      <c r="FF58" s="65"/>
      <c r="FG58" s="65"/>
      <c r="FH58" s="65"/>
      <c r="FI58" s="65"/>
      <c r="FJ58" s="65"/>
      <c r="FK58" s="65"/>
      <c r="FL58" s="65"/>
      <c r="FM58" s="65"/>
      <c r="FN58" s="65"/>
      <c r="FO58" s="65"/>
      <c r="FP58" s="65"/>
      <c r="FQ58" s="65"/>
      <c r="FR58" s="65"/>
      <c r="FS58" s="65"/>
      <c r="FT58" s="65"/>
      <c r="FU58" s="65"/>
      <c r="FV58" s="65"/>
      <c r="FW58" s="65"/>
      <c r="FX58" s="65"/>
      <c r="FY58" s="65"/>
      <c r="FZ58" s="65"/>
      <c r="GA58" s="65"/>
      <c r="GB58" s="65"/>
      <c r="GC58" s="65"/>
      <c r="GD58" s="65"/>
      <c r="GE58" s="65"/>
      <c r="GF58" s="65"/>
      <c r="GG58" s="65"/>
      <c r="GH58" s="65"/>
      <c r="GI58" s="65"/>
      <c r="GJ58" s="65"/>
      <c r="GK58" s="65"/>
      <c r="GL58" s="65"/>
      <c r="GM58" s="65"/>
      <c r="GN58" s="65"/>
      <c r="GO58" s="65"/>
      <c r="GP58" s="65"/>
      <c r="GQ58" s="65"/>
      <c r="GR58" s="65"/>
      <c r="GS58" s="65"/>
      <c r="GT58" s="65"/>
      <c r="GU58" s="65"/>
      <c r="GV58" s="65"/>
      <c r="GW58" s="65"/>
      <c r="GX58" s="65"/>
      <c r="GY58" s="65"/>
      <c r="GZ58" s="65"/>
      <c r="HA58" s="65"/>
      <c r="HB58" s="65"/>
      <c r="HC58" s="65"/>
      <c r="HD58" s="65"/>
      <c r="HE58" s="65"/>
      <c r="HF58" s="65"/>
      <c r="HG58" s="65"/>
      <c r="HH58" s="65"/>
      <c r="HI58" s="65"/>
      <c r="HJ58" s="65"/>
      <c r="HK58" s="65"/>
      <c r="HL58" s="65"/>
      <c r="HM58" s="65"/>
      <c r="HN58" s="65"/>
      <c r="HO58" s="65"/>
      <c r="HP58" s="65"/>
      <c r="HQ58" s="65"/>
      <c r="HR58" s="65"/>
      <c r="HS58" s="65"/>
      <c r="HT58" s="65"/>
      <c r="HU58" s="65"/>
      <c r="HV58" s="65"/>
      <c r="HW58" s="65"/>
      <c r="HX58" s="65"/>
      <c r="HY58" s="65"/>
      <c r="HZ58" s="65"/>
      <c r="IA58" s="65"/>
      <c r="IB58" s="65"/>
      <c r="IC58" s="65"/>
      <c r="ID58" s="65"/>
      <c r="IE58" s="65"/>
      <c r="IF58" s="65"/>
      <c r="IG58" s="65"/>
      <c r="IH58" s="65"/>
      <c r="II58" s="65"/>
      <c r="IJ58" s="65"/>
      <c r="IK58" s="65"/>
      <c r="IL58" s="65"/>
      <c r="IM58" s="65"/>
      <c r="IN58" s="65"/>
      <c r="IO58" s="65"/>
      <c r="IP58" s="65"/>
      <c r="IQ58" s="65"/>
      <c r="IR58" s="65"/>
      <c r="IS58" s="65"/>
      <c r="IT58" s="65"/>
      <c r="IU58" s="65"/>
      <c r="IV58" s="65"/>
    </row>
    <row r="59" spans="1:256" ht="16.5" customHeight="1" x14ac:dyDescent="0.25">
      <c r="A59" s="63">
        <v>1</v>
      </c>
      <c r="B59" s="64" t="s">
        <v>312</v>
      </c>
      <c r="C59" s="222">
        <v>47680000</v>
      </c>
      <c r="D59" s="222">
        <v>100000000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5"/>
      <c r="AW59" s="65"/>
      <c r="AX59" s="65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5"/>
      <c r="BY59" s="65"/>
      <c r="BZ59" s="65"/>
      <c r="CA59" s="65"/>
      <c r="CB59" s="65"/>
      <c r="CC59" s="65"/>
      <c r="CD59" s="65"/>
      <c r="CE59" s="65"/>
      <c r="CF59" s="65"/>
      <c r="CG59" s="65"/>
      <c r="CH59" s="65"/>
      <c r="CI59" s="65"/>
      <c r="CJ59" s="65"/>
      <c r="CK59" s="65"/>
      <c r="CL59" s="65"/>
      <c r="CM59" s="65"/>
      <c r="CN59" s="65"/>
      <c r="CO59" s="65"/>
      <c r="CP59" s="65"/>
      <c r="CQ59" s="65"/>
      <c r="CR59" s="65"/>
      <c r="CS59" s="65"/>
      <c r="CT59" s="65"/>
      <c r="CU59" s="65"/>
      <c r="CV59" s="65"/>
      <c r="CW59" s="65"/>
      <c r="CX59" s="65"/>
      <c r="CY59" s="65"/>
      <c r="CZ59" s="65"/>
      <c r="DA59" s="65"/>
      <c r="DB59" s="65"/>
      <c r="DC59" s="65"/>
      <c r="DD59" s="65"/>
      <c r="DE59" s="65"/>
      <c r="DF59" s="65"/>
      <c r="DG59" s="65"/>
      <c r="DH59" s="65"/>
      <c r="DI59" s="65"/>
      <c r="DJ59" s="65"/>
      <c r="DK59" s="65"/>
      <c r="DL59" s="65"/>
      <c r="DM59" s="65"/>
      <c r="DN59" s="65"/>
      <c r="DO59" s="65"/>
      <c r="DP59" s="65"/>
      <c r="DQ59" s="65"/>
      <c r="DR59" s="65"/>
      <c r="DS59" s="65"/>
      <c r="DT59" s="65"/>
      <c r="DU59" s="65"/>
      <c r="DV59" s="65"/>
      <c r="DW59" s="65"/>
      <c r="DX59" s="65"/>
      <c r="DY59" s="65"/>
      <c r="DZ59" s="65"/>
      <c r="EA59" s="65"/>
      <c r="EB59" s="65"/>
      <c r="EC59" s="65"/>
      <c r="ED59" s="65"/>
      <c r="EE59" s="65"/>
      <c r="EF59" s="65"/>
      <c r="EG59" s="65"/>
      <c r="EH59" s="65"/>
      <c r="EI59" s="65"/>
      <c r="EJ59" s="65"/>
      <c r="EK59" s="65"/>
      <c r="EL59" s="65"/>
      <c r="EM59" s="65"/>
      <c r="EN59" s="65"/>
      <c r="EO59" s="65"/>
      <c r="EP59" s="65"/>
      <c r="EQ59" s="65"/>
      <c r="ER59" s="65"/>
      <c r="ES59" s="65"/>
      <c r="ET59" s="65"/>
      <c r="EU59" s="65"/>
      <c r="EV59" s="65"/>
      <c r="EW59" s="65"/>
      <c r="EX59" s="65"/>
      <c r="EY59" s="65"/>
      <c r="EZ59" s="65"/>
      <c r="FA59" s="65"/>
      <c r="FB59" s="65"/>
      <c r="FC59" s="65"/>
      <c r="FD59" s="65"/>
      <c r="FE59" s="65"/>
      <c r="FF59" s="65"/>
      <c r="FG59" s="65"/>
      <c r="FH59" s="65"/>
      <c r="FI59" s="65"/>
      <c r="FJ59" s="65"/>
      <c r="FK59" s="65"/>
      <c r="FL59" s="65"/>
      <c r="FM59" s="65"/>
      <c r="FN59" s="65"/>
      <c r="FO59" s="65"/>
      <c r="FP59" s="65"/>
      <c r="FQ59" s="65"/>
      <c r="FR59" s="65"/>
      <c r="FS59" s="65"/>
      <c r="FT59" s="65"/>
      <c r="FU59" s="65"/>
      <c r="FV59" s="65"/>
      <c r="FW59" s="65"/>
      <c r="FX59" s="65"/>
      <c r="FY59" s="65"/>
      <c r="FZ59" s="65"/>
      <c r="GA59" s="65"/>
      <c r="GB59" s="65"/>
      <c r="GC59" s="65"/>
      <c r="GD59" s="65"/>
      <c r="GE59" s="65"/>
      <c r="GF59" s="65"/>
      <c r="GG59" s="65"/>
      <c r="GH59" s="65"/>
      <c r="GI59" s="65"/>
      <c r="GJ59" s="65"/>
      <c r="GK59" s="65"/>
      <c r="GL59" s="65"/>
      <c r="GM59" s="65"/>
      <c r="GN59" s="65"/>
      <c r="GO59" s="65"/>
      <c r="GP59" s="65"/>
      <c r="GQ59" s="65"/>
      <c r="GR59" s="65"/>
      <c r="GS59" s="65"/>
      <c r="GT59" s="65"/>
      <c r="GU59" s="65"/>
      <c r="GV59" s="65"/>
      <c r="GW59" s="65"/>
      <c r="GX59" s="65"/>
      <c r="GY59" s="65"/>
      <c r="GZ59" s="65"/>
      <c r="HA59" s="65"/>
      <c r="HB59" s="65"/>
      <c r="HC59" s="65"/>
      <c r="HD59" s="65"/>
      <c r="HE59" s="65"/>
      <c r="HF59" s="65"/>
      <c r="HG59" s="65"/>
      <c r="HH59" s="65"/>
      <c r="HI59" s="65"/>
      <c r="HJ59" s="65"/>
      <c r="HK59" s="65"/>
      <c r="HL59" s="65"/>
      <c r="HM59" s="65"/>
      <c r="HN59" s="65"/>
      <c r="HO59" s="65"/>
      <c r="HP59" s="65"/>
      <c r="HQ59" s="65"/>
      <c r="HR59" s="65"/>
      <c r="HS59" s="65"/>
      <c r="HT59" s="65"/>
      <c r="HU59" s="65"/>
      <c r="HV59" s="65"/>
      <c r="HW59" s="65"/>
      <c r="HX59" s="65"/>
      <c r="HY59" s="65"/>
      <c r="HZ59" s="65"/>
      <c r="IA59" s="65"/>
      <c r="IB59" s="65"/>
      <c r="IC59" s="65"/>
      <c r="ID59" s="65"/>
      <c r="IE59" s="65"/>
      <c r="IF59" s="65"/>
      <c r="IG59" s="65"/>
      <c r="IH59" s="65"/>
      <c r="II59" s="65"/>
      <c r="IJ59" s="65"/>
      <c r="IK59" s="65"/>
      <c r="IL59" s="65"/>
      <c r="IM59" s="65"/>
      <c r="IN59" s="65"/>
      <c r="IO59" s="65"/>
      <c r="IP59" s="65"/>
      <c r="IQ59" s="65"/>
      <c r="IR59" s="65"/>
      <c r="IS59" s="65"/>
      <c r="IT59" s="65"/>
      <c r="IU59" s="65"/>
      <c r="IV59" s="65"/>
    </row>
    <row r="60" spans="1:256" ht="14.25" customHeight="1" x14ac:dyDescent="0.25">
      <c r="A60" s="265" t="s">
        <v>151</v>
      </c>
      <c r="B60" s="266"/>
      <c r="C60" s="221">
        <f>+C62+C65+C67+C69+C71</f>
        <v>22322748.685066998</v>
      </c>
      <c r="D60" s="221">
        <f>+D62+D65+D67+D69+D71</f>
        <v>46745819.196999997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68"/>
      <c r="ES60" s="68"/>
      <c r="ET60" s="68"/>
      <c r="EU60" s="68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68"/>
      <c r="FG60" s="68"/>
      <c r="FH60" s="68"/>
      <c r="FI60" s="68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68"/>
      <c r="FU60" s="68"/>
      <c r="FV60" s="68"/>
      <c r="FW60" s="68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68"/>
      <c r="GI60" s="68"/>
      <c r="GJ60" s="68"/>
      <c r="GK60" s="68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68"/>
      <c r="GW60" s="68"/>
      <c r="GX60" s="68"/>
      <c r="GY60" s="68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68"/>
      <c r="HK60" s="68"/>
      <c r="HL60" s="68"/>
      <c r="HM60" s="68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68"/>
      <c r="HY60" s="68"/>
      <c r="HZ60" s="68"/>
      <c r="IA60" s="68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68"/>
      <c r="IM60" s="68"/>
      <c r="IN60" s="68"/>
      <c r="IO60" s="68"/>
      <c r="IP60" s="68"/>
      <c r="IQ60" s="68"/>
      <c r="IR60" s="68"/>
      <c r="IS60" s="68"/>
      <c r="IT60" s="68"/>
      <c r="IU60" s="68"/>
      <c r="IV60" s="68"/>
    </row>
    <row r="61" spans="1:256" ht="13.5" customHeight="1" x14ac:dyDescent="0.25">
      <c r="A61" s="273" t="s">
        <v>335</v>
      </c>
      <c r="B61" s="274"/>
      <c r="C61" s="274"/>
      <c r="D61" s="275"/>
    </row>
    <row r="62" spans="1:256" ht="14.25" x14ac:dyDescent="0.25">
      <c r="A62" s="61" t="s">
        <v>14</v>
      </c>
      <c r="B62" s="61" t="s">
        <v>298</v>
      </c>
      <c r="C62" s="214">
        <f>SUM(C63:C64)</f>
        <v>1871613.6230350002</v>
      </c>
      <c r="D62" s="214">
        <f>SUM(D63:D64)</f>
        <v>3931922.3160000001</v>
      </c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6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66"/>
      <c r="IM62" s="66"/>
      <c r="IN62" s="66"/>
      <c r="IO62" s="66"/>
      <c r="IP62" s="66"/>
      <c r="IQ62" s="66"/>
      <c r="IR62" s="66"/>
      <c r="IS62" s="66"/>
      <c r="IT62" s="66"/>
      <c r="IU62" s="66"/>
      <c r="IV62" s="66"/>
    </row>
    <row r="63" spans="1:256" ht="27" x14ac:dyDescent="0.25">
      <c r="A63" s="63">
        <v>1</v>
      </c>
      <c r="B63" s="64" t="s">
        <v>299</v>
      </c>
      <c r="C63" s="222">
        <v>372779.89615799999</v>
      </c>
      <c r="D63" s="222">
        <v>780144.22399999993</v>
      </c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5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5"/>
      <c r="CR63" s="65"/>
      <c r="CS63" s="65"/>
      <c r="CT63" s="65"/>
      <c r="CU63" s="65"/>
      <c r="CV63" s="65"/>
      <c r="CW63" s="65"/>
      <c r="CX63" s="65"/>
      <c r="CY63" s="65"/>
      <c r="CZ63" s="65"/>
      <c r="DA63" s="65"/>
      <c r="DB63" s="65"/>
      <c r="DC63" s="65"/>
      <c r="DD63" s="65"/>
      <c r="DE63" s="65"/>
      <c r="DF63" s="65"/>
      <c r="DG63" s="65"/>
      <c r="DH63" s="65"/>
      <c r="DI63" s="65"/>
      <c r="DJ63" s="65"/>
      <c r="DK63" s="65"/>
      <c r="DL63" s="65"/>
      <c r="DM63" s="65"/>
      <c r="DN63" s="65"/>
      <c r="DO63" s="65"/>
      <c r="DP63" s="65"/>
      <c r="DQ63" s="65"/>
      <c r="DR63" s="65"/>
      <c r="DS63" s="65"/>
      <c r="DT63" s="65"/>
      <c r="DU63" s="65"/>
      <c r="DV63" s="65"/>
      <c r="DW63" s="65"/>
      <c r="DX63" s="65"/>
      <c r="DY63" s="65"/>
      <c r="DZ63" s="65"/>
      <c r="EA63" s="65"/>
      <c r="EB63" s="65"/>
      <c r="EC63" s="65"/>
      <c r="ED63" s="65"/>
      <c r="EE63" s="65"/>
      <c r="EF63" s="65"/>
      <c r="EG63" s="65"/>
      <c r="EH63" s="65"/>
      <c r="EI63" s="65"/>
      <c r="EJ63" s="65"/>
      <c r="EK63" s="65"/>
      <c r="EL63" s="65"/>
      <c r="EM63" s="65"/>
      <c r="EN63" s="65"/>
      <c r="EO63" s="65"/>
      <c r="EP63" s="65"/>
      <c r="EQ63" s="65"/>
      <c r="ER63" s="65"/>
      <c r="ES63" s="65"/>
      <c r="ET63" s="65"/>
      <c r="EU63" s="65"/>
      <c r="EV63" s="65"/>
      <c r="EW63" s="65"/>
      <c r="EX63" s="65"/>
      <c r="EY63" s="65"/>
      <c r="EZ63" s="65"/>
      <c r="FA63" s="65"/>
      <c r="FB63" s="65"/>
      <c r="FC63" s="65"/>
      <c r="FD63" s="65"/>
      <c r="FE63" s="65"/>
      <c r="FF63" s="65"/>
      <c r="FG63" s="65"/>
      <c r="FH63" s="65"/>
      <c r="FI63" s="65"/>
      <c r="FJ63" s="65"/>
      <c r="FK63" s="65"/>
      <c r="FL63" s="65"/>
      <c r="FM63" s="65"/>
      <c r="FN63" s="65"/>
      <c r="FO63" s="65"/>
      <c r="FP63" s="65"/>
      <c r="FQ63" s="65"/>
      <c r="FR63" s="65"/>
      <c r="FS63" s="65"/>
      <c r="FT63" s="65"/>
      <c r="FU63" s="65"/>
      <c r="FV63" s="65"/>
      <c r="FW63" s="65"/>
      <c r="FX63" s="65"/>
      <c r="FY63" s="65"/>
      <c r="FZ63" s="65"/>
      <c r="GA63" s="65"/>
      <c r="GB63" s="65"/>
      <c r="GC63" s="65"/>
      <c r="GD63" s="65"/>
      <c r="GE63" s="65"/>
      <c r="GF63" s="65"/>
      <c r="GG63" s="65"/>
      <c r="GH63" s="65"/>
      <c r="GI63" s="65"/>
      <c r="GJ63" s="65"/>
      <c r="GK63" s="65"/>
      <c r="GL63" s="65"/>
      <c r="GM63" s="65"/>
      <c r="GN63" s="65"/>
      <c r="GO63" s="65"/>
      <c r="GP63" s="65"/>
      <c r="GQ63" s="65"/>
      <c r="GR63" s="65"/>
      <c r="GS63" s="65"/>
      <c r="GT63" s="65"/>
      <c r="GU63" s="65"/>
      <c r="GV63" s="65"/>
      <c r="GW63" s="65"/>
      <c r="GX63" s="65"/>
      <c r="GY63" s="65"/>
      <c r="GZ63" s="65"/>
      <c r="HA63" s="65"/>
      <c r="HB63" s="65"/>
      <c r="HC63" s="65"/>
      <c r="HD63" s="65"/>
      <c r="HE63" s="65"/>
      <c r="HF63" s="65"/>
      <c r="HG63" s="65"/>
      <c r="HH63" s="65"/>
      <c r="HI63" s="65"/>
      <c r="HJ63" s="65"/>
      <c r="HK63" s="65"/>
      <c r="HL63" s="65"/>
      <c r="HM63" s="65"/>
      <c r="HN63" s="65"/>
      <c r="HO63" s="65"/>
      <c r="HP63" s="65"/>
      <c r="HQ63" s="65"/>
      <c r="HR63" s="65"/>
      <c r="HS63" s="65"/>
      <c r="HT63" s="65"/>
      <c r="HU63" s="65"/>
      <c r="HV63" s="65"/>
      <c r="HW63" s="65"/>
      <c r="HX63" s="65"/>
      <c r="HY63" s="65"/>
      <c r="HZ63" s="65"/>
      <c r="IA63" s="65"/>
      <c r="IB63" s="65"/>
      <c r="IC63" s="65"/>
      <c r="ID63" s="65"/>
      <c r="IE63" s="65"/>
      <c r="IF63" s="65"/>
      <c r="IG63" s="65"/>
      <c r="IH63" s="65"/>
      <c r="II63" s="65"/>
      <c r="IJ63" s="65"/>
      <c r="IK63" s="65"/>
      <c r="IL63" s="65"/>
      <c r="IM63" s="65"/>
      <c r="IN63" s="65"/>
      <c r="IO63" s="65"/>
      <c r="IP63" s="65"/>
      <c r="IQ63" s="65"/>
      <c r="IR63" s="65"/>
      <c r="IS63" s="65"/>
      <c r="IT63" s="65"/>
      <c r="IU63" s="65"/>
      <c r="IV63" s="65"/>
    </row>
    <row r="64" spans="1:256" ht="27" x14ac:dyDescent="0.25">
      <c r="A64" s="63">
        <v>2</v>
      </c>
      <c r="B64" s="64" t="s">
        <v>300</v>
      </c>
      <c r="C64" s="222">
        <v>1498833.7268770002</v>
      </c>
      <c r="D64" s="222">
        <v>3151778.0920000002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5"/>
      <c r="CS64" s="65"/>
      <c r="CT64" s="65"/>
      <c r="CU64" s="65"/>
      <c r="CV64" s="65"/>
      <c r="CW64" s="65"/>
      <c r="CX64" s="65"/>
      <c r="CY64" s="65"/>
      <c r="CZ64" s="65"/>
      <c r="DA64" s="65"/>
      <c r="DB64" s="65"/>
      <c r="DC64" s="65"/>
      <c r="DD64" s="65"/>
      <c r="DE64" s="65"/>
      <c r="DF64" s="65"/>
      <c r="DG64" s="65"/>
      <c r="DH64" s="65"/>
      <c r="DI64" s="65"/>
      <c r="DJ64" s="65"/>
      <c r="DK64" s="65"/>
      <c r="DL64" s="65"/>
      <c r="DM64" s="65"/>
      <c r="DN64" s="65"/>
      <c r="DO64" s="65"/>
      <c r="DP64" s="65"/>
      <c r="DQ64" s="65"/>
      <c r="DR64" s="65"/>
      <c r="DS64" s="65"/>
      <c r="DT64" s="65"/>
      <c r="DU64" s="65"/>
      <c r="DV64" s="65"/>
      <c r="DW64" s="65"/>
      <c r="DX64" s="65"/>
      <c r="DY64" s="65"/>
      <c r="DZ64" s="65"/>
      <c r="EA64" s="65"/>
      <c r="EB64" s="65"/>
      <c r="EC64" s="65"/>
      <c r="ED64" s="65"/>
      <c r="EE64" s="65"/>
      <c r="EF64" s="65"/>
      <c r="EG64" s="65"/>
      <c r="EH64" s="65"/>
      <c r="EI64" s="65"/>
      <c r="EJ64" s="65"/>
      <c r="EK64" s="65"/>
      <c r="EL64" s="65"/>
      <c r="EM64" s="65"/>
      <c r="EN64" s="65"/>
      <c r="EO64" s="65"/>
      <c r="EP64" s="65"/>
      <c r="EQ64" s="65"/>
      <c r="ER64" s="65"/>
      <c r="ES64" s="65"/>
      <c r="ET64" s="65"/>
      <c r="EU64" s="65"/>
      <c r="EV64" s="65"/>
      <c r="EW64" s="65"/>
      <c r="EX64" s="65"/>
      <c r="EY64" s="65"/>
      <c r="EZ64" s="65"/>
      <c r="FA64" s="65"/>
      <c r="FB64" s="65"/>
      <c r="FC64" s="65"/>
      <c r="FD64" s="65"/>
      <c r="FE64" s="65"/>
      <c r="FF64" s="65"/>
      <c r="FG64" s="65"/>
      <c r="FH64" s="65"/>
      <c r="FI64" s="65"/>
      <c r="FJ64" s="65"/>
      <c r="FK64" s="65"/>
      <c r="FL64" s="65"/>
      <c r="FM64" s="65"/>
      <c r="FN64" s="65"/>
      <c r="FO64" s="65"/>
      <c r="FP64" s="65"/>
      <c r="FQ64" s="65"/>
      <c r="FR64" s="65"/>
      <c r="FS64" s="65"/>
      <c r="FT64" s="65"/>
      <c r="FU64" s="65"/>
      <c r="FV64" s="65"/>
      <c r="FW64" s="65"/>
      <c r="FX64" s="65"/>
      <c r="FY64" s="65"/>
      <c r="FZ64" s="65"/>
      <c r="GA64" s="65"/>
      <c r="GB64" s="65"/>
      <c r="GC64" s="65"/>
      <c r="GD64" s="65"/>
      <c r="GE64" s="65"/>
      <c r="GF64" s="65"/>
      <c r="GG64" s="65"/>
      <c r="GH64" s="65"/>
      <c r="GI64" s="65"/>
      <c r="GJ64" s="65"/>
      <c r="GK64" s="65"/>
      <c r="GL64" s="65"/>
      <c r="GM64" s="65"/>
      <c r="GN64" s="65"/>
      <c r="GO64" s="65"/>
      <c r="GP64" s="65"/>
      <c r="GQ64" s="65"/>
      <c r="GR64" s="65"/>
      <c r="GS64" s="65"/>
      <c r="GT64" s="65"/>
      <c r="GU64" s="65"/>
      <c r="GV64" s="65"/>
      <c r="GW64" s="65"/>
      <c r="GX64" s="65"/>
      <c r="GY64" s="65"/>
      <c r="GZ64" s="65"/>
      <c r="HA64" s="65"/>
      <c r="HB64" s="65"/>
      <c r="HC64" s="65"/>
      <c r="HD64" s="65"/>
      <c r="HE64" s="65"/>
      <c r="HF64" s="65"/>
      <c r="HG64" s="65"/>
      <c r="HH64" s="65"/>
      <c r="HI64" s="65"/>
      <c r="HJ64" s="65"/>
      <c r="HK64" s="65"/>
      <c r="HL64" s="65"/>
      <c r="HM64" s="65"/>
      <c r="HN64" s="65"/>
      <c r="HO64" s="65"/>
      <c r="HP64" s="65"/>
      <c r="HQ64" s="65"/>
      <c r="HR64" s="65"/>
      <c r="HS64" s="65"/>
      <c r="HT64" s="65"/>
      <c r="HU64" s="65"/>
      <c r="HV64" s="65"/>
      <c r="HW64" s="65"/>
      <c r="HX64" s="65"/>
      <c r="HY64" s="65"/>
      <c r="HZ64" s="65"/>
      <c r="IA64" s="65"/>
      <c r="IB64" s="65"/>
      <c r="IC64" s="65"/>
      <c r="ID64" s="65"/>
      <c r="IE64" s="65"/>
      <c r="IF64" s="65"/>
      <c r="IG64" s="65"/>
      <c r="IH64" s="65"/>
      <c r="II64" s="65"/>
      <c r="IJ64" s="65"/>
      <c r="IK64" s="65"/>
      <c r="IL64" s="65"/>
      <c r="IM64" s="65"/>
      <c r="IN64" s="65"/>
      <c r="IO64" s="65"/>
      <c r="IP64" s="65"/>
      <c r="IQ64" s="65"/>
      <c r="IR64" s="65"/>
      <c r="IS64" s="65"/>
      <c r="IT64" s="65"/>
      <c r="IU64" s="65"/>
      <c r="IV64" s="65"/>
    </row>
    <row r="65" spans="1:256" ht="14.25" x14ac:dyDescent="0.25">
      <c r="A65" s="61" t="s">
        <v>40</v>
      </c>
      <c r="B65" s="61" t="s">
        <v>173</v>
      </c>
      <c r="C65" s="214">
        <f>SUM(C66:C66)</f>
        <v>5913310.0117769996</v>
      </c>
      <c r="D65" s="214">
        <f>SUM(D66:D66)</f>
        <v>12381325.013</v>
      </c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5"/>
      <c r="FP65" s="65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5"/>
      <c r="GD65" s="65"/>
      <c r="GE65" s="65"/>
      <c r="GF65" s="65"/>
      <c r="GG65" s="65"/>
      <c r="GH65" s="65"/>
      <c r="GI65" s="65"/>
      <c r="GJ65" s="65"/>
      <c r="GK65" s="65"/>
      <c r="GL65" s="65"/>
      <c r="GM65" s="65"/>
      <c r="GN65" s="65"/>
      <c r="GO65" s="65"/>
      <c r="GP65" s="65"/>
      <c r="GQ65" s="65"/>
      <c r="GR65" s="65"/>
      <c r="GS65" s="65"/>
      <c r="GT65" s="65"/>
      <c r="GU65" s="65"/>
      <c r="GV65" s="65"/>
      <c r="GW65" s="65"/>
      <c r="GX65" s="65"/>
      <c r="GY65" s="65"/>
      <c r="GZ65" s="65"/>
      <c r="HA65" s="65"/>
      <c r="HB65" s="65"/>
      <c r="HC65" s="65"/>
      <c r="HD65" s="65"/>
      <c r="HE65" s="65"/>
      <c r="HF65" s="65"/>
      <c r="HG65" s="65"/>
      <c r="HH65" s="65"/>
      <c r="HI65" s="65"/>
      <c r="HJ65" s="65"/>
      <c r="HK65" s="65"/>
      <c r="HL65" s="65"/>
      <c r="HM65" s="65"/>
      <c r="HN65" s="65"/>
      <c r="HO65" s="65"/>
      <c r="HP65" s="65"/>
      <c r="HQ65" s="65"/>
      <c r="HR65" s="65"/>
      <c r="HS65" s="65"/>
      <c r="HT65" s="65"/>
      <c r="HU65" s="65"/>
      <c r="HV65" s="65"/>
      <c r="HW65" s="65"/>
      <c r="HX65" s="65"/>
      <c r="HY65" s="65"/>
      <c r="HZ65" s="65"/>
      <c r="IA65" s="65"/>
      <c r="IB65" s="65"/>
      <c r="IC65" s="65"/>
      <c r="ID65" s="65"/>
      <c r="IE65" s="65"/>
      <c r="IF65" s="65"/>
      <c r="IG65" s="65"/>
      <c r="IH65" s="65"/>
      <c r="II65" s="65"/>
      <c r="IJ65" s="65"/>
      <c r="IK65" s="65"/>
      <c r="IL65" s="65"/>
      <c r="IM65" s="65"/>
      <c r="IN65" s="65"/>
      <c r="IO65" s="65"/>
      <c r="IP65" s="65"/>
      <c r="IQ65" s="65"/>
      <c r="IR65" s="65"/>
      <c r="IS65" s="65"/>
      <c r="IT65" s="65"/>
      <c r="IU65" s="65"/>
      <c r="IV65" s="65"/>
    </row>
    <row r="66" spans="1:256" ht="27" x14ac:dyDescent="0.25">
      <c r="A66" s="63">
        <v>1</v>
      </c>
      <c r="B66" s="64" t="s">
        <v>301</v>
      </c>
      <c r="C66" s="222">
        <v>5913310.0117769996</v>
      </c>
      <c r="D66" s="222">
        <v>12381325.013</v>
      </c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</row>
    <row r="67" spans="1:256" ht="14.25" x14ac:dyDescent="0.25">
      <c r="A67" s="61" t="s">
        <v>103</v>
      </c>
      <c r="B67" s="61" t="s">
        <v>302</v>
      </c>
      <c r="C67" s="214">
        <f>SUM(C68)</f>
        <v>633033.70055000007</v>
      </c>
      <c r="D67" s="214">
        <f>SUM(D68)</f>
        <v>1326130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6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66"/>
      <c r="HK67" s="66"/>
      <c r="HL67" s="66"/>
      <c r="HM67" s="66"/>
      <c r="HN67" s="66"/>
      <c r="HO67" s="66"/>
      <c r="HP67" s="66"/>
      <c r="HQ67" s="66"/>
      <c r="HR67" s="66"/>
      <c r="HS67" s="66"/>
      <c r="HT67" s="66"/>
      <c r="HU67" s="66"/>
      <c r="HV67" s="66"/>
      <c r="HW67" s="66"/>
      <c r="HX67" s="66"/>
      <c r="HY67" s="66"/>
      <c r="HZ67" s="66"/>
      <c r="IA67" s="66"/>
      <c r="IB67" s="66"/>
      <c r="IC67" s="66"/>
      <c r="ID67" s="66"/>
      <c r="IE67" s="66"/>
      <c r="IF67" s="66"/>
      <c r="IG67" s="66"/>
      <c r="IH67" s="66"/>
      <c r="II67" s="66"/>
      <c r="IJ67" s="66"/>
      <c r="IK67" s="66"/>
      <c r="IL67" s="66"/>
      <c r="IM67" s="66"/>
      <c r="IN67" s="66"/>
      <c r="IO67" s="66"/>
      <c r="IP67" s="66"/>
      <c r="IQ67" s="66"/>
      <c r="IR67" s="66"/>
      <c r="IS67" s="66"/>
      <c r="IT67" s="66"/>
      <c r="IU67" s="66"/>
      <c r="IV67" s="66"/>
    </row>
    <row r="68" spans="1:256" x14ac:dyDescent="0.25">
      <c r="A68" s="63">
        <v>1</v>
      </c>
      <c r="B68" s="64" t="s">
        <v>176</v>
      </c>
      <c r="C68" s="222">
        <v>633033.70055000007</v>
      </c>
      <c r="D68" s="222">
        <v>1326130</v>
      </c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5"/>
      <c r="BU68" s="65"/>
      <c r="BV68" s="65"/>
      <c r="BW68" s="65"/>
      <c r="BX68" s="65"/>
      <c r="BY68" s="65"/>
      <c r="BZ68" s="65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5"/>
      <c r="CR68" s="65"/>
      <c r="CS68" s="65"/>
      <c r="CT68" s="65"/>
      <c r="CU68" s="65"/>
      <c r="CV68" s="65"/>
      <c r="CW68" s="65"/>
      <c r="CX68" s="65"/>
      <c r="CY68" s="65"/>
      <c r="CZ68" s="65"/>
      <c r="DA68" s="65"/>
      <c r="DB68" s="65"/>
      <c r="DC68" s="65"/>
      <c r="DD68" s="65"/>
      <c r="DE68" s="65"/>
      <c r="DF68" s="65"/>
      <c r="DG68" s="65"/>
      <c r="DH68" s="65"/>
      <c r="DI68" s="65"/>
      <c r="DJ68" s="65"/>
      <c r="DK68" s="65"/>
      <c r="DL68" s="65"/>
      <c r="DM68" s="65"/>
      <c r="DN68" s="65"/>
      <c r="DO68" s="65"/>
      <c r="DP68" s="65"/>
      <c r="DQ68" s="65"/>
      <c r="DR68" s="65"/>
      <c r="DS68" s="65"/>
      <c r="DT68" s="65"/>
      <c r="DU68" s="65"/>
      <c r="DV68" s="65"/>
      <c r="DW68" s="65"/>
      <c r="DX68" s="65"/>
      <c r="DY68" s="65"/>
      <c r="DZ68" s="65"/>
      <c r="EA68" s="65"/>
      <c r="EB68" s="65"/>
      <c r="EC68" s="65"/>
      <c r="ED68" s="65"/>
      <c r="EE68" s="65"/>
      <c r="EF68" s="65"/>
      <c r="EG68" s="65"/>
      <c r="EH68" s="65"/>
      <c r="EI68" s="65"/>
      <c r="EJ68" s="65"/>
      <c r="EK68" s="65"/>
      <c r="EL68" s="65"/>
      <c r="EM68" s="65"/>
      <c r="EN68" s="65"/>
      <c r="EO68" s="65"/>
      <c r="EP68" s="65"/>
      <c r="EQ68" s="65"/>
      <c r="ER68" s="65"/>
      <c r="ES68" s="65"/>
      <c r="ET68" s="65"/>
      <c r="EU68" s="65"/>
      <c r="EV68" s="65"/>
      <c r="EW68" s="65"/>
      <c r="EX68" s="65"/>
      <c r="EY68" s="65"/>
      <c r="EZ68" s="65"/>
      <c r="FA68" s="65"/>
      <c r="FB68" s="65"/>
      <c r="FC68" s="65"/>
      <c r="FD68" s="65"/>
      <c r="FE68" s="65"/>
      <c r="FF68" s="65"/>
      <c r="FG68" s="65"/>
      <c r="FH68" s="65"/>
      <c r="FI68" s="65"/>
      <c r="FJ68" s="65"/>
      <c r="FK68" s="65"/>
      <c r="FL68" s="65"/>
      <c r="FM68" s="65"/>
      <c r="FN68" s="65"/>
      <c r="FO68" s="65"/>
      <c r="FP68" s="65"/>
      <c r="FQ68" s="65"/>
      <c r="FR68" s="65"/>
      <c r="FS68" s="65"/>
      <c r="FT68" s="65"/>
      <c r="FU68" s="65"/>
      <c r="FV68" s="65"/>
      <c r="FW68" s="65"/>
      <c r="FX68" s="65"/>
      <c r="FY68" s="65"/>
      <c r="FZ68" s="65"/>
      <c r="GA68" s="65"/>
      <c r="GB68" s="65"/>
      <c r="GC68" s="65"/>
      <c r="GD68" s="65"/>
      <c r="GE68" s="65"/>
      <c r="GF68" s="65"/>
      <c r="GG68" s="65"/>
      <c r="GH68" s="65"/>
      <c r="GI68" s="65"/>
      <c r="GJ68" s="65"/>
      <c r="GK68" s="65"/>
      <c r="GL68" s="65"/>
      <c r="GM68" s="65"/>
      <c r="GN68" s="65"/>
      <c r="GO68" s="65"/>
      <c r="GP68" s="65"/>
      <c r="GQ68" s="65"/>
      <c r="GR68" s="65"/>
      <c r="GS68" s="65"/>
      <c r="GT68" s="65"/>
      <c r="GU68" s="65"/>
      <c r="GV68" s="65"/>
      <c r="GW68" s="65"/>
      <c r="GX68" s="65"/>
      <c r="GY68" s="65"/>
      <c r="GZ68" s="65"/>
      <c r="HA68" s="65"/>
      <c r="HB68" s="65"/>
      <c r="HC68" s="65"/>
      <c r="HD68" s="65"/>
      <c r="HE68" s="65"/>
      <c r="HF68" s="65"/>
      <c r="HG68" s="65"/>
      <c r="HH68" s="65"/>
      <c r="HI68" s="65"/>
      <c r="HJ68" s="65"/>
      <c r="HK68" s="65"/>
      <c r="HL68" s="65"/>
      <c r="HM68" s="65"/>
      <c r="HN68" s="65"/>
      <c r="HO68" s="65"/>
      <c r="HP68" s="65"/>
      <c r="HQ68" s="65"/>
      <c r="HR68" s="65"/>
      <c r="HS68" s="65"/>
      <c r="HT68" s="65"/>
      <c r="HU68" s="65"/>
      <c r="HV68" s="65"/>
      <c r="HW68" s="65"/>
      <c r="HX68" s="65"/>
      <c r="HY68" s="65"/>
      <c r="HZ68" s="65"/>
      <c r="IA68" s="65"/>
      <c r="IB68" s="65"/>
      <c r="IC68" s="65"/>
      <c r="ID68" s="65"/>
      <c r="IE68" s="65"/>
      <c r="IF68" s="65"/>
      <c r="IG68" s="65"/>
      <c r="IH68" s="65"/>
      <c r="II68" s="65"/>
      <c r="IJ68" s="65"/>
      <c r="IK68" s="65"/>
      <c r="IL68" s="65"/>
      <c r="IM68" s="65"/>
      <c r="IN68" s="65"/>
      <c r="IO68" s="65"/>
      <c r="IP68" s="65"/>
      <c r="IQ68" s="65"/>
      <c r="IR68" s="65"/>
      <c r="IS68" s="65"/>
      <c r="IT68" s="65"/>
      <c r="IU68" s="65"/>
      <c r="IV68" s="65"/>
    </row>
    <row r="69" spans="1:256" ht="14.25" x14ac:dyDescent="0.25">
      <c r="A69" s="61" t="s">
        <v>109</v>
      </c>
      <c r="B69" s="61" t="s">
        <v>336</v>
      </c>
      <c r="C69" s="214">
        <f>SUM(C70)</f>
        <v>10165531.138193</v>
      </c>
      <c r="D69" s="214">
        <f>SUM(D70)</f>
        <v>21340382.818</v>
      </c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66"/>
      <c r="CN69" s="66"/>
      <c r="CO69" s="66"/>
      <c r="CP69" s="66"/>
      <c r="CQ69" s="66"/>
      <c r="CR69" s="66"/>
      <c r="CS69" s="66"/>
      <c r="CT69" s="66"/>
      <c r="CU69" s="66"/>
      <c r="CV69" s="66"/>
      <c r="CW69" s="66"/>
      <c r="CX69" s="66"/>
      <c r="CY69" s="66"/>
      <c r="CZ69" s="66"/>
      <c r="DA69" s="66"/>
      <c r="DB69" s="66"/>
      <c r="DC69" s="66"/>
      <c r="DD69" s="66"/>
      <c r="DE69" s="66"/>
      <c r="DF69" s="66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66"/>
      <c r="GI69" s="66"/>
      <c r="GJ69" s="66"/>
      <c r="GK69" s="66"/>
      <c r="GL69" s="66"/>
      <c r="GM69" s="66"/>
      <c r="GN69" s="66"/>
      <c r="GO69" s="66"/>
      <c r="GP69" s="66"/>
      <c r="GQ69" s="66"/>
      <c r="GR69" s="66"/>
      <c r="GS69" s="66"/>
      <c r="GT69" s="66"/>
      <c r="GU69" s="66"/>
      <c r="GV69" s="66"/>
      <c r="GW69" s="66"/>
      <c r="GX69" s="66"/>
      <c r="GY69" s="66"/>
      <c r="GZ69" s="66"/>
      <c r="HA69" s="66"/>
      <c r="HB69" s="66"/>
      <c r="HC69" s="66"/>
      <c r="HD69" s="66"/>
      <c r="HE69" s="66"/>
      <c r="HF69" s="66"/>
      <c r="HG69" s="66"/>
      <c r="HH69" s="66"/>
      <c r="HI69" s="66"/>
      <c r="HJ69" s="66"/>
      <c r="HK69" s="66"/>
      <c r="HL69" s="66"/>
      <c r="HM69" s="66"/>
      <c r="HN69" s="66"/>
      <c r="HO69" s="66"/>
      <c r="HP69" s="66"/>
      <c r="HQ69" s="66"/>
      <c r="HR69" s="66"/>
      <c r="HS69" s="66"/>
      <c r="HT69" s="66"/>
      <c r="HU69" s="66"/>
      <c r="HV69" s="66"/>
      <c r="HW69" s="66"/>
      <c r="HX69" s="66"/>
      <c r="HY69" s="66"/>
      <c r="HZ69" s="66"/>
      <c r="IA69" s="66"/>
      <c r="IB69" s="66"/>
      <c r="IC69" s="66"/>
      <c r="ID69" s="66"/>
      <c r="IE69" s="66"/>
      <c r="IF69" s="66"/>
      <c r="IG69" s="66"/>
      <c r="IH69" s="66"/>
      <c r="II69" s="66"/>
      <c r="IJ69" s="66"/>
      <c r="IK69" s="66"/>
      <c r="IL69" s="66"/>
      <c r="IM69" s="66"/>
      <c r="IN69" s="66"/>
      <c r="IO69" s="66"/>
      <c r="IP69" s="66"/>
      <c r="IQ69" s="66"/>
      <c r="IR69" s="66"/>
      <c r="IS69" s="66"/>
      <c r="IT69" s="66"/>
      <c r="IU69" s="66"/>
      <c r="IV69" s="66"/>
    </row>
    <row r="70" spans="1:256" ht="27" x14ac:dyDescent="0.25">
      <c r="A70" s="63">
        <v>1</v>
      </c>
      <c r="B70" s="64" t="s">
        <v>307</v>
      </c>
      <c r="C70" s="222">
        <v>10165531.138193</v>
      </c>
      <c r="D70" s="222">
        <v>21340382.818</v>
      </c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5"/>
      <c r="BU70" s="65"/>
      <c r="BV70" s="65"/>
      <c r="BW70" s="65"/>
      <c r="BX70" s="65"/>
      <c r="BY70" s="65"/>
      <c r="BZ70" s="65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5"/>
      <c r="CR70" s="65"/>
      <c r="CS70" s="65"/>
      <c r="CT70" s="65"/>
      <c r="CU70" s="65"/>
      <c r="CV70" s="65"/>
      <c r="CW70" s="65"/>
      <c r="CX70" s="65"/>
      <c r="CY70" s="65"/>
      <c r="CZ70" s="65"/>
      <c r="DA70" s="65"/>
      <c r="DB70" s="65"/>
      <c r="DC70" s="65"/>
      <c r="DD70" s="65"/>
      <c r="DE70" s="65"/>
      <c r="DF70" s="65"/>
      <c r="DG70" s="65"/>
      <c r="DH70" s="65"/>
      <c r="DI70" s="65"/>
      <c r="DJ70" s="65"/>
      <c r="DK70" s="65"/>
      <c r="DL70" s="65"/>
      <c r="DM70" s="65"/>
      <c r="DN70" s="65"/>
      <c r="DO70" s="65"/>
      <c r="DP70" s="65"/>
      <c r="DQ70" s="65"/>
      <c r="DR70" s="65"/>
      <c r="DS70" s="65"/>
      <c r="DT70" s="65"/>
      <c r="DU70" s="65"/>
      <c r="DV70" s="65"/>
      <c r="DW70" s="65"/>
      <c r="DX70" s="65"/>
      <c r="DY70" s="65"/>
      <c r="DZ70" s="65"/>
      <c r="EA70" s="65"/>
      <c r="EB70" s="65"/>
      <c r="EC70" s="65"/>
      <c r="ED70" s="65"/>
      <c r="EE70" s="65"/>
      <c r="EF70" s="65"/>
      <c r="EG70" s="65"/>
      <c r="EH70" s="65"/>
      <c r="EI70" s="65"/>
      <c r="EJ70" s="65"/>
      <c r="EK70" s="65"/>
      <c r="EL70" s="65"/>
      <c r="EM70" s="65"/>
      <c r="EN70" s="65"/>
      <c r="EO70" s="65"/>
      <c r="EP70" s="65"/>
      <c r="EQ70" s="65"/>
      <c r="ER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  <c r="FF70" s="65"/>
      <c r="FG70" s="65"/>
      <c r="FH70" s="65"/>
      <c r="FI70" s="65"/>
      <c r="FJ70" s="65"/>
      <c r="FK70" s="65"/>
      <c r="FL70" s="65"/>
      <c r="FM70" s="65"/>
      <c r="FN70" s="65"/>
      <c r="FO70" s="65"/>
      <c r="FP70" s="65"/>
      <c r="FQ70" s="65"/>
      <c r="FR70" s="65"/>
      <c r="FS70" s="65"/>
      <c r="FT70" s="65"/>
      <c r="FU70" s="65"/>
      <c r="FV70" s="65"/>
      <c r="FW70" s="65"/>
      <c r="FX70" s="65"/>
      <c r="FY70" s="65"/>
      <c r="FZ70" s="65"/>
      <c r="GA70" s="65"/>
      <c r="GB70" s="65"/>
      <c r="GC70" s="65"/>
      <c r="GD70" s="65"/>
      <c r="GE70" s="65"/>
      <c r="GF70" s="65"/>
      <c r="GG70" s="65"/>
      <c r="GH70" s="65"/>
      <c r="GI70" s="65"/>
      <c r="GJ70" s="65"/>
      <c r="GK70" s="65"/>
      <c r="GL70" s="65"/>
      <c r="GM70" s="65"/>
      <c r="GN70" s="65"/>
      <c r="GO70" s="65"/>
      <c r="GP70" s="65"/>
      <c r="GQ70" s="65"/>
      <c r="GR70" s="65"/>
      <c r="GS70" s="65"/>
      <c r="GT70" s="65"/>
      <c r="GU70" s="65"/>
      <c r="GV70" s="65"/>
      <c r="GW70" s="65"/>
      <c r="GX70" s="65"/>
      <c r="GY70" s="65"/>
      <c r="GZ70" s="65"/>
      <c r="HA70" s="65"/>
      <c r="HB70" s="65"/>
      <c r="HC70" s="65"/>
      <c r="HD70" s="65"/>
      <c r="HE70" s="65"/>
      <c r="HF70" s="65"/>
      <c r="HG70" s="65"/>
      <c r="HH70" s="65"/>
      <c r="HI70" s="65"/>
      <c r="HJ70" s="65"/>
      <c r="HK70" s="65"/>
      <c r="HL70" s="65"/>
      <c r="HM70" s="65"/>
      <c r="HN70" s="65"/>
      <c r="HO70" s="65"/>
      <c r="HP70" s="65"/>
      <c r="HQ70" s="65"/>
      <c r="HR70" s="65"/>
      <c r="HS70" s="65"/>
      <c r="HT70" s="65"/>
      <c r="HU70" s="65"/>
      <c r="HV70" s="65"/>
      <c r="HW70" s="65"/>
      <c r="HX70" s="65"/>
      <c r="HY70" s="65"/>
      <c r="HZ70" s="65"/>
      <c r="IA70" s="65"/>
      <c r="IB70" s="65"/>
      <c r="IC70" s="65"/>
      <c r="ID70" s="65"/>
      <c r="IE70" s="65"/>
      <c r="IF70" s="65"/>
      <c r="IG70" s="65"/>
      <c r="IH70" s="65"/>
      <c r="II70" s="65"/>
      <c r="IJ70" s="65"/>
      <c r="IK70" s="65"/>
      <c r="IL70" s="65"/>
      <c r="IM70" s="65"/>
      <c r="IN70" s="65"/>
      <c r="IO70" s="65"/>
      <c r="IP70" s="65"/>
      <c r="IQ70" s="65"/>
      <c r="IR70" s="65"/>
      <c r="IS70" s="65"/>
      <c r="IT70" s="65"/>
      <c r="IU70" s="65"/>
      <c r="IV70" s="65"/>
    </row>
    <row r="71" spans="1:256" ht="14.25" customHeight="1" x14ac:dyDescent="0.25">
      <c r="A71" s="61" t="s">
        <v>109</v>
      </c>
      <c r="B71" s="61" t="s">
        <v>343</v>
      </c>
      <c r="C71" s="214">
        <f>SUM(C72)</f>
        <v>3739260.2115119998</v>
      </c>
      <c r="D71" s="214">
        <f>SUM(D72)</f>
        <v>7766059.0499999998</v>
      </c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/>
      <c r="EF71" s="65"/>
      <c r="EG71" s="65"/>
      <c r="EH71" s="65"/>
      <c r="EI71" s="65"/>
      <c r="EJ71" s="65"/>
      <c r="EK71" s="65"/>
      <c r="EL71" s="65"/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65"/>
      <c r="IM71" s="65"/>
      <c r="IN71" s="65"/>
      <c r="IO71" s="65"/>
      <c r="IP71" s="65"/>
      <c r="IQ71" s="65"/>
      <c r="IR71" s="65"/>
      <c r="IS71" s="65"/>
      <c r="IT71" s="65"/>
      <c r="IU71" s="65"/>
      <c r="IV71" s="65"/>
    </row>
    <row r="72" spans="1:256" ht="45.75" customHeight="1" x14ac:dyDescent="0.25">
      <c r="A72" s="63">
        <v>1</v>
      </c>
      <c r="B72" s="64" t="s">
        <v>308</v>
      </c>
      <c r="C72" s="222">
        <v>3739260.2115119998</v>
      </c>
      <c r="D72" s="222">
        <v>7766059.0499999998</v>
      </c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  <c r="BB72" s="65"/>
      <c r="BC72" s="65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5"/>
      <c r="BU72" s="65"/>
      <c r="BV72" s="65"/>
      <c r="BW72" s="65"/>
      <c r="BX72" s="65"/>
      <c r="BY72" s="65"/>
      <c r="BZ72" s="65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5"/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65"/>
      <c r="DF72" s="65"/>
      <c r="DG72" s="65"/>
      <c r="DH72" s="65"/>
      <c r="DI72" s="65"/>
      <c r="DJ72" s="65"/>
      <c r="DK72" s="65"/>
      <c r="DL72" s="65"/>
      <c r="DM72" s="65"/>
      <c r="DN72" s="65"/>
      <c r="DO72" s="65"/>
      <c r="DP72" s="65"/>
      <c r="DQ72" s="65"/>
      <c r="DR72" s="65"/>
      <c r="DS72" s="65"/>
      <c r="DT72" s="65"/>
      <c r="DU72" s="65"/>
      <c r="DV72" s="65"/>
      <c r="DW72" s="65"/>
      <c r="DX72" s="65"/>
      <c r="DY72" s="65"/>
      <c r="DZ72" s="65"/>
      <c r="EA72" s="65"/>
      <c r="EB72" s="65"/>
      <c r="EC72" s="65"/>
      <c r="ED72" s="65"/>
      <c r="EE72" s="65"/>
      <c r="EF72" s="65"/>
      <c r="EG72" s="65"/>
      <c r="EH72" s="65"/>
      <c r="EI72" s="65"/>
      <c r="EJ72" s="65"/>
      <c r="EK72" s="65"/>
      <c r="EL72" s="65"/>
      <c r="EM72" s="65"/>
      <c r="EN72" s="65"/>
      <c r="EO72" s="65"/>
      <c r="EP72" s="65"/>
      <c r="EQ72" s="65"/>
      <c r="ER72" s="65"/>
      <c r="ES72" s="65"/>
      <c r="ET72" s="65"/>
      <c r="EU72" s="65"/>
      <c r="EV72" s="65"/>
      <c r="EW72" s="65"/>
      <c r="EX72" s="65"/>
      <c r="EY72" s="65"/>
      <c r="EZ72" s="65"/>
      <c r="FA72" s="65"/>
      <c r="FB72" s="65"/>
      <c r="FC72" s="65"/>
      <c r="FD72" s="65"/>
      <c r="FE72" s="65"/>
      <c r="FF72" s="65"/>
      <c r="FG72" s="65"/>
      <c r="FH72" s="65"/>
      <c r="FI72" s="65"/>
      <c r="FJ72" s="65"/>
      <c r="FK72" s="65"/>
      <c r="FL72" s="65"/>
      <c r="FM72" s="65"/>
      <c r="FN72" s="65"/>
      <c r="FO72" s="65"/>
      <c r="FP72" s="65"/>
      <c r="FQ72" s="65"/>
      <c r="FR72" s="65"/>
      <c r="FS72" s="65"/>
      <c r="FT72" s="65"/>
      <c r="FU72" s="65"/>
      <c r="FV72" s="65"/>
      <c r="FW72" s="65"/>
      <c r="FX72" s="65"/>
      <c r="FY72" s="65"/>
      <c r="FZ72" s="65"/>
      <c r="GA72" s="65"/>
      <c r="GB72" s="65"/>
      <c r="GC72" s="65"/>
      <c r="GD72" s="65"/>
      <c r="GE72" s="65"/>
      <c r="GF72" s="65"/>
      <c r="GG72" s="65"/>
      <c r="GH72" s="65"/>
      <c r="GI72" s="65"/>
      <c r="GJ72" s="65"/>
      <c r="GK72" s="65"/>
      <c r="GL72" s="65"/>
      <c r="GM72" s="65"/>
      <c r="GN72" s="65"/>
      <c r="GO72" s="65"/>
      <c r="GP72" s="65"/>
      <c r="GQ72" s="65"/>
      <c r="GR72" s="65"/>
      <c r="GS72" s="65"/>
      <c r="GT72" s="65"/>
      <c r="GU72" s="65"/>
      <c r="GV72" s="65"/>
      <c r="GW72" s="65"/>
      <c r="GX72" s="65"/>
      <c r="GY72" s="65"/>
      <c r="GZ72" s="65"/>
      <c r="HA72" s="65"/>
      <c r="HB72" s="65"/>
      <c r="HC72" s="65"/>
      <c r="HD72" s="65"/>
      <c r="HE72" s="65"/>
      <c r="HF72" s="65"/>
      <c r="HG72" s="65"/>
      <c r="HH72" s="65"/>
      <c r="HI72" s="65"/>
      <c r="HJ72" s="65"/>
      <c r="HK72" s="65"/>
      <c r="HL72" s="65"/>
      <c r="HM72" s="65"/>
      <c r="HN72" s="65"/>
      <c r="HO72" s="65"/>
      <c r="HP72" s="65"/>
      <c r="HQ72" s="65"/>
      <c r="HR72" s="65"/>
      <c r="HS72" s="65"/>
      <c r="HT72" s="65"/>
      <c r="HU72" s="65"/>
      <c r="HV72" s="65"/>
      <c r="HW72" s="65"/>
      <c r="HX72" s="65"/>
      <c r="HY72" s="65"/>
      <c r="HZ72" s="65"/>
      <c r="IA72" s="65"/>
      <c r="IB72" s="65"/>
      <c r="IC72" s="65"/>
      <c r="ID72" s="65"/>
      <c r="IE72" s="65"/>
      <c r="IF72" s="65"/>
      <c r="IG72" s="65"/>
      <c r="IH72" s="65"/>
      <c r="II72" s="65"/>
      <c r="IJ72" s="65"/>
      <c r="IK72" s="65"/>
      <c r="IL72" s="65"/>
      <c r="IM72" s="65"/>
      <c r="IN72" s="65"/>
      <c r="IO72" s="65"/>
      <c r="IP72" s="65"/>
      <c r="IQ72" s="65"/>
      <c r="IR72" s="65"/>
      <c r="IS72" s="65"/>
      <c r="IT72" s="65"/>
      <c r="IU72" s="65"/>
      <c r="IV72" s="65"/>
    </row>
    <row r="73" spans="1:256" ht="14.25" x14ac:dyDescent="0.25">
      <c r="A73" s="265" t="s">
        <v>179</v>
      </c>
      <c r="B73" s="266"/>
      <c r="C73" s="221">
        <f>+C75+C77</f>
        <v>4379570.9597399998</v>
      </c>
      <c r="D73" s="221">
        <f>+D75+D77</f>
        <v>9183157.7909999993</v>
      </c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65"/>
      <c r="DF73" s="65"/>
      <c r="DG73" s="65"/>
      <c r="DH73" s="65"/>
      <c r="DI73" s="65"/>
      <c r="DJ73" s="65"/>
      <c r="DK73" s="65"/>
      <c r="DL73" s="65"/>
      <c r="DM73" s="65"/>
      <c r="DN73" s="65"/>
      <c r="DO73" s="65"/>
      <c r="DP73" s="65"/>
      <c r="DQ73" s="65"/>
      <c r="DR73" s="65"/>
      <c r="DS73" s="65"/>
      <c r="DT73" s="65"/>
      <c r="DU73" s="65"/>
      <c r="DV73" s="65"/>
      <c r="DW73" s="65"/>
      <c r="DX73" s="65"/>
      <c r="DY73" s="65"/>
      <c r="DZ73" s="65"/>
      <c r="EA73" s="65"/>
      <c r="EB73" s="65"/>
      <c r="EC73" s="65"/>
      <c r="ED73" s="65"/>
      <c r="EE73" s="65"/>
      <c r="EF73" s="65"/>
      <c r="EG73" s="65"/>
      <c r="EH73" s="65"/>
      <c r="EI73" s="65"/>
      <c r="EJ73" s="65"/>
      <c r="EK73" s="65"/>
      <c r="EL73" s="65"/>
      <c r="EM73" s="65"/>
      <c r="EN73" s="65"/>
      <c r="EO73" s="65"/>
      <c r="EP73" s="65"/>
      <c r="EQ73" s="65"/>
      <c r="ER73" s="65"/>
      <c r="ES73" s="65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  <c r="FF73" s="65"/>
      <c r="FG73" s="65"/>
      <c r="FH73" s="65"/>
      <c r="FI73" s="65"/>
      <c r="FJ73" s="65"/>
      <c r="FK73" s="65"/>
      <c r="FL73" s="65"/>
      <c r="FM73" s="65"/>
      <c r="FN73" s="65"/>
      <c r="FO73" s="65"/>
      <c r="FP73" s="65"/>
      <c r="FQ73" s="65"/>
      <c r="FR73" s="65"/>
      <c r="FS73" s="65"/>
      <c r="FT73" s="65"/>
      <c r="FU73" s="65"/>
      <c r="FV73" s="65"/>
      <c r="FW73" s="65"/>
      <c r="FX73" s="65"/>
      <c r="FY73" s="65"/>
      <c r="FZ73" s="65"/>
      <c r="GA73" s="65"/>
      <c r="GB73" s="65"/>
      <c r="GC73" s="65"/>
      <c r="GD73" s="65"/>
      <c r="GE73" s="65"/>
      <c r="GF73" s="65"/>
      <c r="GG73" s="65"/>
      <c r="GH73" s="65"/>
      <c r="GI73" s="65"/>
      <c r="GJ73" s="65"/>
      <c r="GK73" s="65"/>
      <c r="GL73" s="65"/>
      <c r="GM73" s="65"/>
      <c r="GN73" s="65"/>
      <c r="GO73" s="65"/>
      <c r="GP73" s="65"/>
      <c r="GQ73" s="65"/>
      <c r="GR73" s="65"/>
      <c r="GS73" s="65"/>
      <c r="GT73" s="65"/>
      <c r="GU73" s="65"/>
      <c r="GV73" s="65"/>
      <c r="GW73" s="65"/>
      <c r="GX73" s="65"/>
      <c r="GY73" s="65"/>
      <c r="GZ73" s="65"/>
      <c r="HA73" s="65"/>
      <c r="HB73" s="65"/>
      <c r="HC73" s="65"/>
      <c r="HD73" s="65"/>
      <c r="HE73" s="65"/>
      <c r="HF73" s="65"/>
      <c r="HG73" s="65"/>
      <c r="HH73" s="65"/>
      <c r="HI73" s="65"/>
      <c r="HJ73" s="65"/>
      <c r="HK73" s="65"/>
      <c r="HL73" s="65"/>
      <c r="HM73" s="65"/>
      <c r="HN73" s="65"/>
      <c r="HO73" s="65"/>
      <c r="HP73" s="65"/>
      <c r="HQ73" s="65"/>
      <c r="HR73" s="65"/>
      <c r="HS73" s="65"/>
      <c r="HT73" s="65"/>
      <c r="HU73" s="65"/>
      <c r="HV73" s="65"/>
      <c r="HW73" s="65"/>
      <c r="HX73" s="65"/>
      <c r="HY73" s="65"/>
      <c r="HZ73" s="65"/>
      <c r="IA73" s="65"/>
      <c r="IB73" s="65"/>
      <c r="IC73" s="65"/>
      <c r="ID73" s="65"/>
      <c r="IE73" s="65"/>
      <c r="IF73" s="65"/>
      <c r="IG73" s="65"/>
      <c r="IH73" s="65"/>
      <c r="II73" s="65"/>
      <c r="IJ73" s="65"/>
      <c r="IK73" s="65"/>
      <c r="IL73" s="65"/>
      <c r="IM73" s="65"/>
      <c r="IN73" s="65"/>
      <c r="IO73" s="65"/>
      <c r="IP73" s="65"/>
      <c r="IQ73" s="65"/>
      <c r="IR73" s="65"/>
      <c r="IS73" s="65"/>
      <c r="IT73" s="65"/>
      <c r="IU73" s="65"/>
      <c r="IV73" s="65"/>
    </row>
    <row r="74" spans="1:256" x14ac:dyDescent="0.25">
      <c r="A74" s="273" t="s">
        <v>335</v>
      </c>
      <c r="B74" s="274"/>
      <c r="C74" s="274"/>
      <c r="D74" s="27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65"/>
      <c r="DF74" s="65"/>
      <c r="DG74" s="65"/>
      <c r="DH74" s="65"/>
      <c r="DI74" s="65"/>
      <c r="DJ74" s="65"/>
      <c r="DK74" s="65"/>
      <c r="DL74" s="65"/>
      <c r="DM74" s="65"/>
      <c r="DN74" s="65"/>
      <c r="DO74" s="65"/>
      <c r="DP74" s="65"/>
      <c r="DQ74" s="65"/>
      <c r="DR74" s="65"/>
      <c r="DS74" s="65"/>
      <c r="DT74" s="65"/>
      <c r="DU74" s="65"/>
      <c r="DV74" s="65"/>
      <c r="DW74" s="65"/>
      <c r="DX74" s="65"/>
      <c r="DY74" s="65"/>
      <c r="DZ74" s="65"/>
      <c r="EA74" s="65"/>
      <c r="EB74" s="65"/>
      <c r="EC74" s="65"/>
      <c r="ED74" s="65"/>
      <c r="EE74" s="65"/>
      <c r="EF74" s="65"/>
      <c r="EG74" s="65"/>
      <c r="EH74" s="65"/>
      <c r="EI74" s="65"/>
      <c r="EJ74" s="65"/>
      <c r="EK74" s="65"/>
      <c r="EL74" s="65"/>
      <c r="EM74" s="65"/>
      <c r="EN74" s="65"/>
      <c r="EO74" s="65"/>
      <c r="EP74" s="65"/>
      <c r="EQ74" s="65"/>
      <c r="ER74" s="65"/>
      <c r="ES74" s="65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  <c r="FF74" s="65"/>
      <c r="FG74" s="65"/>
      <c r="FH74" s="65"/>
      <c r="FI74" s="65"/>
      <c r="FJ74" s="65"/>
      <c r="FK74" s="65"/>
      <c r="FL74" s="65"/>
      <c r="FM74" s="65"/>
      <c r="FN74" s="65"/>
      <c r="FO74" s="65"/>
      <c r="FP74" s="65"/>
      <c r="FQ74" s="65"/>
      <c r="FR74" s="65"/>
      <c r="FS74" s="65"/>
      <c r="FT74" s="65"/>
      <c r="FU74" s="65"/>
      <c r="FV74" s="65"/>
      <c r="FW74" s="65"/>
      <c r="FX74" s="65"/>
      <c r="FY74" s="65"/>
      <c r="FZ74" s="65"/>
      <c r="GA74" s="65"/>
      <c r="GB74" s="65"/>
      <c r="GC74" s="65"/>
      <c r="GD74" s="65"/>
      <c r="GE74" s="65"/>
      <c r="GF74" s="65"/>
      <c r="GG74" s="65"/>
      <c r="GH74" s="65"/>
      <c r="GI74" s="65"/>
      <c r="GJ74" s="65"/>
      <c r="GK74" s="65"/>
      <c r="GL74" s="65"/>
      <c r="GM74" s="65"/>
      <c r="GN74" s="65"/>
      <c r="GO74" s="65"/>
      <c r="GP74" s="65"/>
      <c r="GQ74" s="65"/>
      <c r="GR74" s="65"/>
      <c r="GS74" s="65"/>
      <c r="GT74" s="65"/>
      <c r="GU74" s="65"/>
      <c r="GV74" s="65"/>
      <c r="GW74" s="65"/>
      <c r="GX74" s="65"/>
      <c r="GY74" s="65"/>
      <c r="GZ74" s="65"/>
      <c r="HA74" s="65"/>
      <c r="HB74" s="65"/>
      <c r="HC74" s="65"/>
      <c r="HD74" s="65"/>
      <c r="HE74" s="65"/>
      <c r="HF74" s="65"/>
      <c r="HG74" s="65"/>
      <c r="HH74" s="65"/>
      <c r="HI74" s="65"/>
      <c r="HJ74" s="65"/>
      <c r="HK74" s="65"/>
      <c r="HL74" s="65"/>
      <c r="HM74" s="65"/>
      <c r="HN74" s="65"/>
      <c r="HO74" s="65"/>
      <c r="HP74" s="65"/>
      <c r="HQ74" s="65"/>
      <c r="HR74" s="65"/>
      <c r="HS74" s="65"/>
      <c r="HT74" s="65"/>
      <c r="HU74" s="65"/>
      <c r="HV74" s="65"/>
      <c r="HW74" s="65"/>
      <c r="HX74" s="65"/>
      <c r="HY74" s="65"/>
      <c r="HZ74" s="65"/>
      <c r="IA74" s="65"/>
      <c r="IB74" s="65"/>
      <c r="IC74" s="65"/>
      <c r="ID74" s="65"/>
      <c r="IE74" s="65"/>
      <c r="IF74" s="65"/>
      <c r="IG74" s="65"/>
      <c r="IH74" s="65"/>
      <c r="II74" s="65"/>
      <c r="IJ74" s="65"/>
      <c r="IK74" s="65"/>
      <c r="IL74" s="65"/>
      <c r="IM74" s="65"/>
      <c r="IN74" s="65"/>
      <c r="IO74" s="65"/>
      <c r="IP74" s="65"/>
      <c r="IQ74" s="65"/>
      <c r="IR74" s="65"/>
      <c r="IS74" s="65"/>
      <c r="IT74" s="65"/>
      <c r="IU74" s="65"/>
      <c r="IV74" s="65"/>
    </row>
    <row r="75" spans="1:256" ht="14.25" x14ac:dyDescent="0.25">
      <c r="A75" s="61" t="s">
        <v>14</v>
      </c>
      <c r="B75" s="61" t="s">
        <v>337</v>
      </c>
      <c r="C75" s="214">
        <f>SUM(C76)</f>
        <v>317474.64939799998</v>
      </c>
      <c r="D75" s="214">
        <f>SUM(D76)</f>
        <v>657589.18099999998</v>
      </c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5"/>
      <c r="BU75" s="65"/>
      <c r="BV75" s="65"/>
      <c r="BW75" s="65"/>
      <c r="BX75" s="65"/>
      <c r="BY75" s="65"/>
      <c r="BZ75" s="65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5"/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65"/>
      <c r="DF75" s="65"/>
      <c r="DG75" s="65"/>
      <c r="DH75" s="65"/>
      <c r="DI75" s="65"/>
      <c r="DJ75" s="65"/>
      <c r="DK75" s="65"/>
      <c r="DL75" s="65"/>
      <c r="DM75" s="65"/>
      <c r="DN75" s="65"/>
      <c r="DO75" s="65"/>
      <c r="DP75" s="65"/>
      <c r="DQ75" s="65"/>
      <c r="DR75" s="65"/>
      <c r="DS75" s="65"/>
      <c r="DT75" s="65"/>
      <c r="DU75" s="65"/>
      <c r="DV75" s="65"/>
      <c r="DW75" s="65"/>
      <c r="DX75" s="65"/>
      <c r="DY75" s="65"/>
      <c r="DZ75" s="65"/>
      <c r="EA75" s="65"/>
      <c r="EB75" s="65"/>
      <c r="EC75" s="65"/>
      <c r="ED75" s="65"/>
      <c r="EE75" s="65"/>
      <c r="EF75" s="65"/>
      <c r="EG75" s="65"/>
      <c r="EH75" s="65"/>
      <c r="EI75" s="65"/>
      <c r="EJ75" s="65"/>
      <c r="EK75" s="65"/>
      <c r="EL75" s="65"/>
      <c r="EM75" s="65"/>
      <c r="EN75" s="65"/>
      <c r="EO75" s="65"/>
      <c r="EP75" s="65"/>
      <c r="EQ75" s="65"/>
      <c r="ER75" s="65"/>
      <c r="ES75" s="65"/>
      <c r="ET75" s="65"/>
      <c r="EU75" s="65"/>
      <c r="EV75" s="65"/>
      <c r="EW75" s="65"/>
      <c r="EX75" s="65"/>
      <c r="EY75" s="65"/>
      <c r="EZ75" s="65"/>
      <c r="FA75" s="65"/>
      <c r="FB75" s="65"/>
      <c r="FC75" s="65"/>
      <c r="FD75" s="65"/>
      <c r="FE75" s="65"/>
      <c r="FF75" s="65"/>
      <c r="FG75" s="65"/>
      <c r="FH75" s="65"/>
      <c r="FI75" s="65"/>
      <c r="FJ75" s="65"/>
      <c r="FK75" s="65"/>
      <c r="FL75" s="65"/>
      <c r="FM75" s="65"/>
      <c r="FN75" s="65"/>
      <c r="FO75" s="65"/>
      <c r="FP75" s="65"/>
      <c r="FQ75" s="65"/>
      <c r="FR75" s="65"/>
      <c r="FS75" s="65"/>
      <c r="FT75" s="65"/>
      <c r="FU75" s="65"/>
      <c r="FV75" s="65"/>
      <c r="FW75" s="65"/>
      <c r="FX75" s="65"/>
      <c r="FY75" s="65"/>
      <c r="FZ75" s="65"/>
      <c r="GA75" s="65"/>
      <c r="GB75" s="65"/>
      <c r="GC75" s="65"/>
      <c r="GD75" s="65"/>
      <c r="GE75" s="65"/>
      <c r="GF75" s="65"/>
      <c r="GG75" s="65"/>
      <c r="GH75" s="65"/>
      <c r="GI75" s="65"/>
      <c r="GJ75" s="65"/>
      <c r="GK75" s="65"/>
      <c r="GL75" s="65"/>
      <c r="GM75" s="65"/>
      <c r="GN75" s="65"/>
      <c r="GO75" s="65"/>
      <c r="GP75" s="65"/>
      <c r="GQ75" s="65"/>
      <c r="GR75" s="65"/>
      <c r="GS75" s="65"/>
      <c r="GT75" s="65"/>
      <c r="GU75" s="65"/>
      <c r="GV75" s="65"/>
      <c r="GW75" s="65"/>
      <c r="GX75" s="65"/>
      <c r="GY75" s="65"/>
      <c r="GZ75" s="65"/>
      <c r="HA75" s="65"/>
      <c r="HB75" s="65"/>
      <c r="HC75" s="65"/>
      <c r="HD75" s="65"/>
      <c r="HE75" s="65"/>
      <c r="HF75" s="65"/>
      <c r="HG75" s="65"/>
      <c r="HH75" s="65"/>
      <c r="HI75" s="65"/>
      <c r="HJ75" s="65"/>
      <c r="HK75" s="65"/>
      <c r="HL75" s="65"/>
      <c r="HM75" s="65"/>
      <c r="HN75" s="65"/>
      <c r="HO75" s="65"/>
      <c r="HP75" s="65"/>
      <c r="HQ75" s="65"/>
      <c r="HR75" s="65"/>
      <c r="HS75" s="65"/>
      <c r="HT75" s="65"/>
      <c r="HU75" s="65"/>
      <c r="HV75" s="65"/>
      <c r="HW75" s="65"/>
      <c r="HX75" s="65"/>
      <c r="HY75" s="65"/>
      <c r="HZ75" s="65"/>
      <c r="IA75" s="65"/>
      <c r="IB75" s="65"/>
      <c r="IC75" s="65"/>
      <c r="ID75" s="65"/>
      <c r="IE75" s="65"/>
      <c r="IF75" s="65"/>
      <c r="IG75" s="65"/>
      <c r="IH75" s="65"/>
      <c r="II75" s="65"/>
      <c r="IJ75" s="65"/>
      <c r="IK75" s="65"/>
      <c r="IL75" s="65"/>
      <c r="IM75" s="65"/>
      <c r="IN75" s="65"/>
      <c r="IO75" s="65"/>
      <c r="IP75" s="65"/>
      <c r="IQ75" s="65"/>
      <c r="IR75" s="65"/>
      <c r="IS75" s="65"/>
      <c r="IT75" s="65"/>
      <c r="IU75" s="65"/>
      <c r="IV75" s="65"/>
    </row>
    <row r="76" spans="1:256" x14ac:dyDescent="0.25">
      <c r="A76" s="63">
        <v>1</v>
      </c>
      <c r="B76" s="64" t="s">
        <v>303</v>
      </c>
      <c r="C76" s="222">
        <v>317474.64939799998</v>
      </c>
      <c r="D76" s="222">
        <v>657589.18099999998</v>
      </c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5"/>
      <c r="BY76" s="65"/>
      <c r="BZ76" s="65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5"/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65"/>
      <c r="DF76" s="65"/>
      <c r="DG76" s="65"/>
      <c r="DH76" s="65"/>
      <c r="DI76" s="65"/>
      <c r="DJ76" s="65"/>
      <c r="DK76" s="65"/>
      <c r="DL76" s="65"/>
      <c r="DM76" s="65"/>
      <c r="DN76" s="65"/>
      <c r="DO76" s="65"/>
      <c r="DP76" s="65"/>
      <c r="DQ76" s="65"/>
      <c r="DR76" s="65"/>
      <c r="DS76" s="65"/>
      <c r="DT76" s="65"/>
      <c r="DU76" s="65"/>
      <c r="DV76" s="65"/>
      <c r="DW76" s="65"/>
      <c r="DX76" s="65"/>
      <c r="DY76" s="65"/>
      <c r="DZ76" s="65"/>
      <c r="EA76" s="65"/>
      <c r="EB76" s="65"/>
      <c r="EC76" s="65"/>
      <c r="ED76" s="65"/>
      <c r="EE76" s="65"/>
      <c r="EF76" s="65"/>
      <c r="EG76" s="65"/>
      <c r="EH76" s="65"/>
      <c r="EI76" s="65"/>
      <c r="EJ76" s="65"/>
      <c r="EK76" s="65"/>
      <c r="EL76" s="65"/>
      <c r="EM76" s="65"/>
      <c r="EN76" s="65"/>
      <c r="EO76" s="65"/>
      <c r="EP76" s="65"/>
      <c r="EQ76" s="65"/>
      <c r="ER76" s="65"/>
      <c r="ES76" s="65"/>
      <c r="ET76" s="65"/>
      <c r="EU76" s="65"/>
      <c r="EV76" s="65"/>
      <c r="EW76" s="65"/>
      <c r="EX76" s="65"/>
      <c r="EY76" s="65"/>
      <c r="EZ76" s="65"/>
      <c r="FA76" s="65"/>
      <c r="FB76" s="65"/>
      <c r="FC76" s="65"/>
      <c r="FD76" s="65"/>
      <c r="FE76" s="65"/>
      <c r="FF76" s="65"/>
      <c r="FG76" s="65"/>
      <c r="FH76" s="65"/>
      <c r="FI76" s="65"/>
      <c r="FJ76" s="65"/>
      <c r="FK76" s="65"/>
      <c r="FL76" s="65"/>
      <c r="FM76" s="65"/>
      <c r="FN76" s="65"/>
      <c r="FO76" s="65"/>
      <c r="FP76" s="65"/>
      <c r="FQ76" s="65"/>
      <c r="FR76" s="65"/>
      <c r="FS76" s="65"/>
      <c r="FT76" s="65"/>
      <c r="FU76" s="65"/>
      <c r="FV76" s="65"/>
      <c r="FW76" s="65"/>
      <c r="FX76" s="65"/>
      <c r="FY76" s="65"/>
      <c r="FZ76" s="65"/>
      <c r="GA76" s="65"/>
      <c r="GB76" s="65"/>
      <c r="GC76" s="65"/>
      <c r="GD76" s="65"/>
      <c r="GE76" s="65"/>
      <c r="GF76" s="65"/>
      <c r="GG76" s="65"/>
      <c r="GH76" s="65"/>
      <c r="GI76" s="65"/>
      <c r="GJ76" s="65"/>
      <c r="GK76" s="65"/>
      <c r="GL76" s="65"/>
      <c r="GM76" s="65"/>
      <c r="GN76" s="65"/>
      <c r="GO76" s="65"/>
      <c r="GP76" s="65"/>
      <c r="GQ76" s="65"/>
      <c r="GR76" s="65"/>
      <c r="GS76" s="65"/>
      <c r="GT76" s="65"/>
      <c r="GU76" s="65"/>
      <c r="GV76" s="65"/>
      <c r="GW76" s="65"/>
      <c r="GX76" s="65"/>
      <c r="GY76" s="65"/>
      <c r="GZ76" s="65"/>
      <c r="HA76" s="65"/>
      <c r="HB76" s="65"/>
      <c r="HC76" s="65"/>
      <c r="HD76" s="65"/>
      <c r="HE76" s="65"/>
      <c r="HF76" s="65"/>
      <c r="HG76" s="65"/>
      <c r="HH76" s="65"/>
      <c r="HI76" s="65"/>
      <c r="HJ76" s="65"/>
      <c r="HK76" s="65"/>
      <c r="HL76" s="65"/>
      <c r="HM76" s="65"/>
      <c r="HN76" s="65"/>
      <c r="HO76" s="65"/>
      <c r="HP76" s="65"/>
      <c r="HQ76" s="65"/>
      <c r="HR76" s="65"/>
      <c r="HS76" s="65"/>
      <c r="HT76" s="65"/>
      <c r="HU76" s="65"/>
      <c r="HV76" s="65"/>
      <c r="HW76" s="65"/>
      <c r="HX76" s="65"/>
      <c r="HY76" s="65"/>
      <c r="HZ76" s="65"/>
      <c r="IA76" s="65"/>
      <c r="IB76" s="65"/>
      <c r="IC76" s="65"/>
      <c r="ID76" s="65"/>
      <c r="IE76" s="65"/>
      <c r="IF76" s="65"/>
      <c r="IG76" s="65"/>
      <c r="IH76" s="65"/>
      <c r="II76" s="65"/>
      <c r="IJ76" s="65"/>
      <c r="IK76" s="65"/>
      <c r="IL76" s="65"/>
      <c r="IM76" s="65"/>
      <c r="IN76" s="65"/>
      <c r="IO76" s="65"/>
      <c r="IP76" s="65"/>
      <c r="IQ76" s="65"/>
      <c r="IR76" s="65"/>
      <c r="IS76" s="65"/>
      <c r="IT76" s="65"/>
      <c r="IU76" s="65"/>
      <c r="IV76" s="65"/>
    </row>
    <row r="77" spans="1:256" ht="14.25" x14ac:dyDescent="0.25">
      <c r="A77" s="61" t="s">
        <v>40</v>
      </c>
      <c r="B77" s="61" t="s">
        <v>304</v>
      </c>
      <c r="C77" s="214">
        <f>SUM(C78:C79)</f>
        <v>4062096.3103419999</v>
      </c>
      <c r="D77" s="214">
        <f>SUM(D78:D79)</f>
        <v>8525568.6099999994</v>
      </c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65"/>
      <c r="DF77" s="65"/>
      <c r="DG77" s="65"/>
      <c r="DH77" s="65"/>
      <c r="DI77" s="65"/>
      <c r="DJ77" s="65"/>
      <c r="DK77" s="65"/>
      <c r="DL77" s="65"/>
      <c r="DM77" s="65"/>
      <c r="DN77" s="65"/>
      <c r="DO77" s="65"/>
      <c r="DP77" s="65"/>
      <c r="DQ77" s="65"/>
      <c r="DR77" s="65"/>
      <c r="DS77" s="65"/>
      <c r="DT77" s="65"/>
      <c r="DU77" s="65"/>
      <c r="DV77" s="65"/>
      <c r="DW77" s="65"/>
      <c r="DX77" s="65"/>
      <c r="DY77" s="65"/>
      <c r="DZ77" s="65"/>
      <c r="EA77" s="65"/>
      <c r="EB77" s="65"/>
      <c r="EC77" s="65"/>
      <c r="ED77" s="65"/>
      <c r="EE77" s="65"/>
      <c r="EF77" s="65"/>
      <c r="EG77" s="65"/>
      <c r="EH77" s="65"/>
      <c r="EI77" s="65"/>
      <c r="EJ77" s="65"/>
      <c r="EK77" s="65"/>
      <c r="EL77" s="65"/>
      <c r="EM77" s="65"/>
      <c r="EN77" s="65"/>
      <c r="EO77" s="65"/>
      <c r="EP77" s="65"/>
      <c r="EQ77" s="65"/>
      <c r="ER77" s="65"/>
      <c r="ES77" s="65"/>
      <c r="ET77" s="65"/>
      <c r="EU77" s="65"/>
      <c r="EV77" s="65"/>
      <c r="EW77" s="65"/>
      <c r="EX77" s="65"/>
      <c r="EY77" s="65"/>
      <c r="EZ77" s="65"/>
      <c r="FA77" s="65"/>
      <c r="FB77" s="65"/>
      <c r="FC77" s="65"/>
      <c r="FD77" s="65"/>
      <c r="FE77" s="65"/>
      <c r="FF77" s="65"/>
      <c r="FG77" s="65"/>
      <c r="FH77" s="65"/>
      <c r="FI77" s="65"/>
      <c r="FJ77" s="65"/>
      <c r="FK77" s="65"/>
      <c r="FL77" s="65"/>
      <c r="FM77" s="65"/>
      <c r="FN77" s="65"/>
      <c r="FO77" s="65"/>
      <c r="FP77" s="65"/>
      <c r="FQ77" s="65"/>
      <c r="FR77" s="65"/>
      <c r="FS77" s="65"/>
      <c r="FT77" s="65"/>
      <c r="FU77" s="65"/>
      <c r="FV77" s="65"/>
      <c r="FW77" s="65"/>
      <c r="FX77" s="65"/>
      <c r="FY77" s="65"/>
      <c r="FZ77" s="65"/>
      <c r="GA77" s="65"/>
      <c r="GB77" s="65"/>
      <c r="GC77" s="65"/>
      <c r="GD77" s="65"/>
      <c r="GE77" s="65"/>
      <c r="GF77" s="65"/>
      <c r="GG77" s="65"/>
      <c r="GH77" s="65"/>
      <c r="GI77" s="65"/>
      <c r="GJ77" s="65"/>
      <c r="GK77" s="65"/>
      <c r="GL77" s="65"/>
      <c r="GM77" s="65"/>
      <c r="GN77" s="65"/>
      <c r="GO77" s="65"/>
      <c r="GP77" s="65"/>
      <c r="GQ77" s="65"/>
      <c r="GR77" s="65"/>
      <c r="GS77" s="65"/>
      <c r="GT77" s="65"/>
      <c r="GU77" s="65"/>
      <c r="GV77" s="65"/>
      <c r="GW77" s="65"/>
      <c r="GX77" s="65"/>
      <c r="GY77" s="65"/>
      <c r="GZ77" s="65"/>
      <c r="HA77" s="65"/>
      <c r="HB77" s="65"/>
      <c r="HC77" s="65"/>
      <c r="HD77" s="65"/>
      <c r="HE77" s="65"/>
      <c r="HF77" s="65"/>
      <c r="HG77" s="65"/>
      <c r="HH77" s="65"/>
      <c r="HI77" s="65"/>
      <c r="HJ77" s="65"/>
      <c r="HK77" s="65"/>
      <c r="HL77" s="65"/>
      <c r="HM77" s="65"/>
      <c r="HN77" s="65"/>
      <c r="HO77" s="65"/>
      <c r="HP77" s="65"/>
      <c r="HQ77" s="65"/>
      <c r="HR77" s="65"/>
      <c r="HS77" s="65"/>
      <c r="HT77" s="65"/>
      <c r="HU77" s="65"/>
      <c r="HV77" s="65"/>
      <c r="HW77" s="65"/>
      <c r="HX77" s="65"/>
      <c r="HY77" s="65"/>
      <c r="HZ77" s="65"/>
      <c r="IA77" s="65"/>
      <c r="IB77" s="65"/>
      <c r="IC77" s="65"/>
      <c r="ID77" s="65"/>
      <c r="IE77" s="65"/>
      <c r="IF77" s="65"/>
      <c r="IG77" s="65"/>
      <c r="IH77" s="65"/>
      <c r="II77" s="65"/>
      <c r="IJ77" s="65"/>
      <c r="IK77" s="65"/>
      <c r="IL77" s="65"/>
      <c r="IM77" s="65"/>
      <c r="IN77" s="65"/>
      <c r="IO77" s="65"/>
      <c r="IP77" s="65"/>
      <c r="IQ77" s="65"/>
      <c r="IR77" s="65"/>
      <c r="IS77" s="65"/>
      <c r="IT77" s="65"/>
      <c r="IU77" s="65"/>
      <c r="IV77" s="65"/>
    </row>
    <row r="78" spans="1:256" ht="27" x14ac:dyDescent="0.3">
      <c r="A78" s="63">
        <v>1</v>
      </c>
      <c r="B78" s="64" t="s">
        <v>305</v>
      </c>
      <c r="C78" s="222">
        <v>753991.72417199996</v>
      </c>
      <c r="D78" s="222">
        <v>1581129.4720000001</v>
      </c>
      <c r="E78" s="79"/>
      <c r="F78" s="78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  <c r="IV78" s="69"/>
    </row>
    <row r="79" spans="1:256" ht="18.75" customHeight="1" x14ac:dyDescent="0.25">
      <c r="A79" s="63">
        <v>2</v>
      </c>
      <c r="B79" s="64" t="s">
        <v>306</v>
      </c>
      <c r="C79" s="222">
        <v>3308104.58617</v>
      </c>
      <c r="D79" s="222">
        <v>6944439.1379999993</v>
      </c>
      <c r="E79" s="7"/>
      <c r="F79" s="7"/>
    </row>
    <row r="80" spans="1:256" ht="38.25" customHeight="1" x14ac:dyDescent="0.25">
      <c r="A80" s="276" t="s">
        <v>187</v>
      </c>
      <c r="B80" s="277"/>
      <c r="C80" s="223">
        <f>+C73+C60+C5</f>
        <v>190902771.370938</v>
      </c>
      <c r="D80" s="223">
        <f>+D73+D60+D5</f>
        <v>409894988.05899996</v>
      </c>
    </row>
    <row r="81" spans="1:256" x14ac:dyDescent="0.25">
      <c r="A81" s="70"/>
      <c r="C81" s="224"/>
      <c r="D81" s="224"/>
    </row>
    <row r="82" spans="1:256" ht="36.75" customHeight="1" x14ac:dyDescent="0.25">
      <c r="A82" s="278" t="s">
        <v>338</v>
      </c>
      <c r="B82" s="278"/>
      <c r="C82" s="278"/>
      <c r="D82" s="278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7"/>
      <c r="CA82" s="77"/>
      <c r="CB82" s="77"/>
      <c r="CC82" s="77"/>
      <c r="CD82" s="77"/>
      <c r="CE82" s="77"/>
      <c r="CF82" s="77"/>
      <c r="CG82" s="77"/>
      <c r="CH82" s="77"/>
      <c r="CI82" s="77"/>
      <c r="CJ82" s="77"/>
      <c r="CK82" s="77"/>
      <c r="CL82" s="77"/>
      <c r="CM82" s="77"/>
      <c r="CN82" s="77"/>
      <c r="CO82" s="77"/>
      <c r="CP82" s="77"/>
      <c r="CQ82" s="77"/>
      <c r="CR82" s="77"/>
      <c r="CS82" s="77"/>
      <c r="CT82" s="77"/>
      <c r="CU82" s="77"/>
      <c r="CV82" s="77"/>
      <c r="CW82" s="77"/>
      <c r="CX82" s="77"/>
      <c r="CY82" s="77"/>
      <c r="CZ82" s="77"/>
      <c r="DA82" s="77"/>
      <c r="DB82" s="77"/>
      <c r="DC82" s="77"/>
      <c r="DD82" s="77"/>
      <c r="DE82" s="77"/>
      <c r="DF82" s="77"/>
      <c r="DG82" s="77"/>
      <c r="DH82" s="77"/>
      <c r="DI82" s="77"/>
      <c r="DJ82" s="77"/>
      <c r="DK82" s="77"/>
      <c r="DL82" s="77"/>
      <c r="DM82" s="77"/>
      <c r="DN82" s="77"/>
      <c r="DO82" s="77"/>
      <c r="DP82" s="77"/>
      <c r="DQ82" s="77"/>
      <c r="DR82" s="77"/>
      <c r="DS82" s="77"/>
      <c r="DT82" s="77"/>
      <c r="DU82" s="77"/>
      <c r="DV82" s="77"/>
      <c r="DW82" s="77"/>
      <c r="DX82" s="77"/>
      <c r="DY82" s="77"/>
      <c r="DZ82" s="77"/>
      <c r="EA82" s="77"/>
      <c r="EB82" s="77"/>
      <c r="EC82" s="77"/>
      <c r="ED82" s="77"/>
      <c r="EE82" s="77"/>
      <c r="EF82" s="77"/>
      <c r="EG82" s="77"/>
      <c r="EH82" s="77"/>
      <c r="EI82" s="77"/>
      <c r="EJ82" s="77"/>
      <c r="EK82" s="77"/>
      <c r="EL82" s="77"/>
      <c r="EM82" s="77"/>
      <c r="EN82" s="77"/>
      <c r="EO82" s="77"/>
      <c r="EP82" s="77"/>
      <c r="EQ82" s="77"/>
      <c r="ER82" s="77"/>
      <c r="ES82" s="77"/>
      <c r="ET82" s="77"/>
      <c r="EU82" s="77"/>
      <c r="EV82" s="77"/>
      <c r="EW82" s="77"/>
      <c r="EX82" s="77"/>
      <c r="EY82" s="77"/>
      <c r="EZ82" s="77"/>
      <c r="FA82" s="77"/>
      <c r="FB82" s="77"/>
      <c r="FC82" s="77"/>
      <c r="FD82" s="77"/>
      <c r="FE82" s="77"/>
      <c r="FF82" s="77"/>
      <c r="FG82" s="77"/>
      <c r="FH82" s="77"/>
      <c r="FI82" s="77"/>
      <c r="FJ82" s="77"/>
      <c r="FK82" s="77"/>
      <c r="FL82" s="77"/>
      <c r="FM82" s="77"/>
      <c r="FN82" s="77"/>
      <c r="FO82" s="77"/>
      <c r="FP82" s="77"/>
      <c r="FQ82" s="77"/>
      <c r="FR82" s="77"/>
      <c r="FS82" s="77"/>
      <c r="FT82" s="77"/>
      <c r="FU82" s="77"/>
      <c r="FV82" s="77"/>
      <c r="FW82" s="77"/>
      <c r="FX82" s="77"/>
      <c r="FY82" s="77"/>
      <c r="FZ82" s="77"/>
      <c r="GA82" s="77"/>
      <c r="GB82" s="77"/>
      <c r="GC82" s="77"/>
      <c r="GD82" s="77"/>
      <c r="GE82" s="77"/>
      <c r="GF82" s="77"/>
      <c r="GG82" s="77"/>
      <c r="GH82" s="77"/>
      <c r="GI82" s="77"/>
      <c r="GJ82" s="77"/>
      <c r="GK82" s="77"/>
      <c r="GL82" s="77"/>
      <c r="GM82" s="77"/>
      <c r="GN82" s="77"/>
      <c r="GO82" s="77"/>
      <c r="GP82" s="77"/>
      <c r="GQ82" s="77"/>
      <c r="GR82" s="77"/>
      <c r="GS82" s="77"/>
      <c r="GT82" s="77"/>
      <c r="GU82" s="77"/>
      <c r="GV82" s="77"/>
      <c r="GW82" s="77"/>
      <c r="GX82" s="77"/>
      <c r="GY82" s="77"/>
      <c r="GZ82" s="77"/>
      <c r="HA82" s="77"/>
      <c r="HB82" s="77"/>
      <c r="HC82" s="77"/>
      <c r="HD82" s="77"/>
      <c r="HE82" s="77"/>
      <c r="HF82" s="77"/>
      <c r="HG82" s="77"/>
      <c r="HH82" s="77"/>
      <c r="HI82" s="77"/>
      <c r="HJ82" s="77"/>
      <c r="HK82" s="77"/>
      <c r="HL82" s="77"/>
      <c r="HM82" s="77"/>
      <c r="HN82" s="77"/>
      <c r="HO82" s="77"/>
      <c r="HP82" s="77"/>
      <c r="HQ82" s="77"/>
      <c r="HR82" s="77"/>
      <c r="HS82" s="77"/>
      <c r="HT82" s="77"/>
      <c r="HU82" s="77"/>
      <c r="HV82" s="77"/>
      <c r="HW82" s="77"/>
      <c r="HX82" s="77"/>
      <c r="HY82" s="77"/>
      <c r="HZ82" s="77"/>
      <c r="IA82" s="77"/>
      <c r="IB82" s="77"/>
      <c r="IC82" s="77"/>
      <c r="ID82" s="77"/>
      <c r="IE82" s="77"/>
      <c r="IF82" s="77"/>
      <c r="IG82" s="77"/>
      <c r="IH82" s="77"/>
      <c r="II82" s="77"/>
      <c r="IJ82" s="77"/>
      <c r="IK82" s="77"/>
      <c r="IL82" s="77"/>
      <c r="IM82" s="77"/>
      <c r="IN82" s="77"/>
      <c r="IO82" s="77"/>
      <c r="IP82" s="77"/>
      <c r="IQ82" s="77"/>
      <c r="IR82" s="77"/>
      <c r="IS82" s="77"/>
      <c r="IT82" s="77"/>
      <c r="IU82" s="77"/>
      <c r="IV82" s="77"/>
    </row>
    <row r="83" spans="1:256" ht="17.25" customHeight="1" x14ac:dyDescent="0.25">
      <c r="A83" s="71" t="s">
        <v>2</v>
      </c>
      <c r="B83" s="71" t="s">
        <v>313</v>
      </c>
      <c r="C83" s="225" t="s">
        <v>1</v>
      </c>
      <c r="D83" s="225" t="s">
        <v>266</v>
      </c>
    </row>
    <row r="84" spans="1:256" ht="14.25" x14ac:dyDescent="0.25">
      <c r="A84" s="72" t="s">
        <v>14</v>
      </c>
      <c r="B84" s="61" t="s">
        <v>315</v>
      </c>
      <c r="C84" s="226">
        <f>SUM(C85:C92)</f>
        <v>301899.375</v>
      </c>
      <c r="D84" s="226">
        <f>SUM(D85:D92)</f>
        <v>650000</v>
      </c>
    </row>
    <row r="85" spans="1:256" x14ac:dyDescent="0.25">
      <c r="A85" s="73">
        <v>1</v>
      </c>
      <c r="B85" s="64" t="s">
        <v>339</v>
      </c>
      <c r="C85" s="227">
        <v>59630</v>
      </c>
      <c r="D85" s="227">
        <v>125000</v>
      </c>
    </row>
    <row r="86" spans="1:256" ht="27" x14ac:dyDescent="0.25">
      <c r="A86" s="73">
        <v>2</v>
      </c>
      <c r="B86" s="64" t="s">
        <v>274</v>
      </c>
      <c r="C86" s="227">
        <v>27199.8</v>
      </c>
      <c r="D86" s="227">
        <v>57500</v>
      </c>
    </row>
    <row r="87" spans="1:256" ht="16.5" customHeight="1" x14ac:dyDescent="0.25">
      <c r="A87" s="73">
        <v>3</v>
      </c>
      <c r="B87" s="64" t="s">
        <v>277</v>
      </c>
      <c r="C87" s="227">
        <v>17811.375</v>
      </c>
      <c r="D87" s="227">
        <v>37500</v>
      </c>
    </row>
    <row r="88" spans="1:256" ht="27" x14ac:dyDescent="0.25">
      <c r="A88" s="74">
        <v>4</v>
      </c>
      <c r="B88" s="75" t="s">
        <v>278</v>
      </c>
      <c r="C88" s="228">
        <v>47664</v>
      </c>
      <c r="D88" s="227">
        <v>100000</v>
      </c>
    </row>
    <row r="89" spans="1:256" ht="18" customHeight="1" x14ac:dyDescent="0.25">
      <c r="A89" s="74">
        <v>5</v>
      </c>
      <c r="B89" s="64" t="s">
        <v>37</v>
      </c>
      <c r="C89" s="228">
        <v>35924.25</v>
      </c>
      <c r="D89" s="227">
        <v>75000</v>
      </c>
    </row>
    <row r="90" spans="1:256" ht="15.75" customHeight="1" x14ac:dyDescent="0.25">
      <c r="A90" s="74">
        <v>6</v>
      </c>
      <c r="B90" s="64" t="s">
        <v>309</v>
      </c>
      <c r="C90" s="228">
        <v>51401.25</v>
      </c>
      <c r="D90" s="228">
        <v>125000</v>
      </c>
    </row>
    <row r="91" spans="1:256" ht="18.75" customHeight="1" x14ac:dyDescent="0.25">
      <c r="A91" s="74">
        <v>7</v>
      </c>
      <c r="B91" s="64" t="s">
        <v>275</v>
      </c>
      <c r="C91" s="222">
        <v>26098.352123000001</v>
      </c>
      <c r="D91" s="222">
        <v>54486.214999999997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7"/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  <c r="BH91" s="77"/>
      <c r="BI91" s="77"/>
      <c r="BJ91" s="77"/>
      <c r="BK91" s="77"/>
      <c r="BL91" s="77"/>
      <c r="BM91" s="77"/>
      <c r="BN91" s="77"/>
      <c r="BO91" s="77"/>
      <c r="BP91" s="77"/>
      <c r="BQ91" s="77"/>
      <c r="BR91" s="77"/>
      <c r="BS91" s="77"/>
      <c r="BT91" s="77"/>
      <c r="BU91" s="77"/>
      <c r="BV91" s="77"/>
      <c r="BW91" s="77"/>
      <c r="BX91" s="77"/>
      <c r="BY91" s="77"/>
      <c r="BZ91" s="77"/>
      <c r="CA91" s="77"/>
      <c r="CB91" s="77"/>
      <c r="CC91" s="77"/>
      <c r="CD91" s="77"/>
      <c r="CE91" s="77"/>
      <c r="CF91" s="77"/>
      <c r="CG91" s="77"/>
      <c r="CH91" s="77"/>
      <c r="CI91" s="77"/>
      <c r="CJ91" s="77"/>
      <c r="CK91" s="77"/>
      <c r="CL91" s="77"/>
      <c r="CM91" s="77"/>
      <c r="CN91" s="77"/>
      <c r="CO91" s="77"/>
      <c r="CP91" s="77"/>
      <c r="CQ91" s="77"/>
      <c r="CR91" s="77"/>
      <c r="CS91" s="77"/>
      <c r="CT91" s="77"/>
      <c r="CU91" s="77"/>
      <c r="CV91" s="77"/>
      <c r="CW91" s="77"/>
      <c r="CX91" s="77"/>
      <c r="CY91" s="77"/>
      <c r="CZ91" s="77"/>
      <c r="DA91" s="77"/>
      <c r="DB91" s="77"/>
      <c r="DC91" s="77"/>
      <c r="DD91" s="77"/>
      <c r="DE91" s="77"/>
      <c r="DF91" s="77"/>
      <c r="DG91" s="77"/>
      <c r="DH91" s="77"/>
      <c r="DI91" s="77"/>
      <c r="DJ91" s="77"/>
      <c r="DK91" s="77"/>
      <c r="DL91" s="77"/>
      <c r="DM91" s="77"/>
      <c r="DN91" s="77"/>
      <c r="DO91" s="77"/>
      <c r="DP91" s="77"/>
      <c r="DQ91" s="77"/>
      <c r="DR91" s="77"/>
      <c r="DS91" s="77"/>
      <c r="DT91" s="77"/>
      <c r="DU91" s="77"/>
      <c r="DV91" s="77"/>
      <c r="DW91" s="77"/>
      <c r="DX91" s="77"/>
      <c r="DY91" s="77"/>
      <c r="DZ91" s="77"/>
      <c r="EA91" s="77"/>
      <c r="EB91" s="77"/>
      <c r="EC91" s="77"/>
      <c r="ED91" s="77"/>
      <c r="EE91" s="77"/>
      <c r="EF91" s="77"/>
      <c r="EG91" s="77"/>
      <c r="EH91" s="77"/>
      <c r="EI91" s="77"/>
      <c r="EJ91" s="77"/>
      <c r="EK91" s="77"/>
      <c r="EL91" s="77"/>
      <c r="EM91" s="77"/>
      <c r="EN91" s="77"/>
      <c r="EO91" s="77"/>
      <c r="EP91" s="77"/>
      <c r="EQ91" s="77"/>
      <c r="ER91" s="77"/>
      <c r="ES91" s="77"/>
      <c r="ET91" s="77"/>
      <c r="EU91" s="77"/>
      <c r="EV91" s="77"/>
      <c r="EW91" s="77"/>
      <c r="EX91" s="77"/>
      <c r="EY91" s="77"/>
      <c r="EZ91" s="77"/>
      <c r="FA91" s="77"/>
      <c r="FB91" s="77"/>
      <c r="FC91" s="77"/>
      <c r="FD91" s="77"/>
      <c r="FE91" s="77"/>
      <c r="FF91" s="77"/>
      <c r="FG91" s="77"/>
      <c r="FH91" s="77"/>
      <c r="FI91" s="77"/>
      <c r="FJ91" s="77"/>
      <c r="FK91" s="77"/>
      <c r="FL91" s="77"/>
      <c r="FM91" s="77"/>
      <c r="FN91" s="77"/>
      <c r="FO91" s="77"/>
      <c r="FP91" s="77"/>
      <c r="FQ91" s="77"/>
      <c r="FR91" s="77"/>
      <c r="FS91" s="77"/>
      <c r="FT91" s="77"/>
      <c r="FU91" s="77"/>
      <c r="FV91" s="77"/>
      <c r="FW91" s="77"/>
      <c r="FX91" s="77"/>
      <c r="FY91" s="77"/>
      <c r="FZ91" s="77"/>
      <c r="GA91" s="77"/>
      <c r="GB91" s="77"/>
      <c r="GC91" s="77"/>
      <c r="GD91" s="77"/>
      <c r="GE91" s="77"/>
      <c r="GF91" s="77"/>
      <c r="GG91" s="77"/>
      <c r="GH91" s="77"/>
      <c r="GI91" s="77"/>
      <c r="GJ91" s="77"/>
      <c r="GK91" s="77"/>
      <c r="GL91" s="77"/>
      <c r="GM91" s="77"/>
      <c r="GN91" s="77"/>
      <c r="GO91" s="77"/>
      <c r="GP91" s="77"/>
      <c r="GQ91" s="77"/>
      <c r="GR91" s="77"/>
      <c r="GS91" s="77"/>
      <c r="GT91" s="77"/>
      <c r="GU91" s="77"/>
      <c r="GV91" s="77"/>
      <c r="GW91" s="77"/>
      <c r="GX91" s="77"/>
      <c r="GY91" s="77"/>
      <c r="GZ91" s="77"/>
      <c r="HA91" s="77"/>
      <c r="HB91" s="77"/>
      <c r="HC91" s="77"/>
      <c r="HD91" s="77"/>
      <c r="HE91" s="77"/>
      <c r="HF91" s="77"/>
      <c r="HG91" s="77"/>
      <c r="HH91" s="77"/>
      <c r="HI91" s="77"/>
      <c r="HJ91" s="77"/>
      <c r="HK91" s="77"/>
      <c r="HL91" s="77"/>
      <c r="HM91" s="77"/>
      <c r="HN91" s="77"/>
      <c r="HO91" s="77"/>
      <c r="HP91" s="77"/>
      <c r="HQ91" s="77"/>
      <c r="HR91" s="77"/>
      <c r="HS91" s="77"/>
      <c r="HT91" s="77"/>
      <c r="HU91" s="77"/>
      <c r="HV91" s="77"/>
      <c r="HW91" s="77"/>
      <c r="HX91" s="77"/>
      <c r="HY91" s="77"/>
      <c r="HZ91" s="77"/>
      <c r="IA91" s="77"/>
      <c r="IB91" s="77"/>
      <c r="IC91" s="77"/>
      <c r="ID91" s="77"/>
      <c r="IE91" s="77"/>
      <c r="IF91" s="77"/>
      <c r="IG91" s="77"/>
      <c r="IH91" s="77"/>
      <c r="II91" s="77"/>
      <c r="IJ91" s="77"/>
      <c r="IK91" s="77"/>
      <c r="IL91" s="77"/>
      <c r="IM91" s="77"/>
      <c r="IN91" s="77"/>
      <c r="IO91" s="77"/>
      <c r="IP91" s="77"/>
      <c r="IQ91" s="77"/>
      <c r="IR91" s="77"/>
      <c r="IS91" s="77"/>
      <c r="IT91" s="77"/>
      <c r="IU91" s="77"/>
      <c r="IV91" s="77"/>
    </row>
    <row r="92" spans="1:256" ht="19.5" customHeight="1" x14ac:dyDescent="0.25">
      <c r="A92" s="74">
        <v>8</v>
      </c>
      <c r="B92" s="64" t="s">
        <v>276</v>
      </c>
      <c r="C92" s="222">
        <v>36170.347877</v>
      </c>
      <c r="D92" s="222">
        <v>75513.785000000003</v>
      </c>
    </row>
    <row r="93" spans="1:256" ht="14.25" x14ac:dyDescent="0.25">
      <c r="A93" s="72" t="s">
        <v>40</v>
      </c>
      <c r="B93" s="76" t="s">
        <v>327</v>
      </c>
      <c r="C93" s="226">
        <f>SUM(C94:C100)</f>
        <v>624470.32922800002</v>
      </c>
      <c r="D93" s="226">
        <f>SUM(D94:D100)</f>
        <v>1307751.1500000001</v>
      </c>
    </row>
    <row r="94" spans="1:256" ht="20.25" customHeight="1" x14ac:dyDescent="0.25">
      <c r="A94" s="73">
        <v>1</v>
      </c>
      <c r="B94" s="64" t="s">
        <v>291</v>
      </c>
      <c r="C94" s="228">
        <f>20417.120304+35891.78567</f>
        <v>56308.905973999994</v>
      </c>
      <c r="D94" s="227">
        <f>42705.6+75112.56</f>
        <v>117818.16</v>
      </c>
    </row>
    <row r="95" spans="1:256" ht="18.75" customHeight="1" x14ac:dyDescent="0.25">
      <c r="A95" s="73">
        <v>2</v>
      </c>
      <c r="B95" s="64" t="s">
        <v>292</v>
      </c>
      <c r="C95" s="227">
        <f>92258.902221+107045.882741</f>
        <v>199304.78496199998</v>
      </c>
      <c r="D95" s="227">
        <f>191694.86+220676.76</f>
        <v>412371.62</v>
      </c>
    </row>
    <row r="96" spans="1:256" ht="15.75" customHeight="1" x14ac:dyDescent="0.25">
      <c r="A96" s="73">
        <v>3</v>
      </c>
      <c r="B96" s="64" t="s">
        <v>293</v>
      </c>
      <c r="C96" s="227">
        <f>89630.800566+99637.603366</f>
        <v>189268.40393199999</v>
      </c>
      <c r="D96" s="227">
        <f>190246.43+210334.6</f>
        <v>400581.03</v>
      </c>
    </row>
    <row r="97" spans="1:256" ht="15.75" customHeight="1" x14ac:dyDescent="0.25">
      <c r="A97" s="73">
        <v>4</v>
      </c>
      <c r="B97" s="64" t="s">
        <v>287</v>
      </c>
      <c r="C97" s="227">
        <f>35933.735526+37222.475275</f>
        <v>73156.210800999994</v>
      </c>
      <c r="D97" s="227">
        <f>75424.49+78731.07</f>
        <v>154155.56</v>
      </c>
      <c r="F97" s="7"/>
    </row>
    <row r="98" spans="1:256" ht="22.5" customHeight="1" x14ac:dyDescent="0.25">
      <c r="A98" s="73">
        <v>5</v>
      </c>
      <c r="B98" s="64" t="s">
        <v>294</v>
      </c>
      <c r="C98" s="227">
        <f>45667.062855+59982.693269</f>
        <v>105649.75612400001</v>
      </c>
      <c r="D98" s="227">
        <f>95790.29+125410.72</f>
        <v>221201.01</v>
      </c>
      <c r="E98" s="77"/>
      <c r="F98" s="7"/>
    </row>
    <row r="99" spans="1:256" ht="40.5" x14ac:dyDescent="0.25">
      <c r="A99" s="73">
        <v>6</v>
      </c>
      <c r="B99" s="64" t="s">
        <v>295</v>
      </c>
      <c r="C99" s="227">
        <v>6.1135339999999996</v>
      </c>
      <c r="D99" s="227">
        <v>12.69</v>
      </c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7"/>
      <c r="AO99" s="77"/>
      <c r="AP99" s="77"/>
      <c r="AQ99" s="77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7"/>
      <c r="GC99" s="77"/>
      <c r="GD99" s="77"/>
      <c r="GE99" s="77"/>
      <c r="GF99" s="77"/>
      <c r="GG99" s="77"/>
      <c r="GH99" s="77"/>
      <c r="GI99" s="77"/>
      <c r="GJ99" s="77"/>
      <c r="GK99" s="77"/>
      <c r="GL99" s="77"/>
      <c r="GM99" s="77"/>
      <c r="GN99" s="77"/>
      <c r="GO99" s="77"/>
      <c r="GP99" s="77"/>
      <c r="GQ99" s="77"/>
      <c r="GR99" s="77"/>
      <c r="GS99" s="77"/>
      <c r="GT99" s="77"/>
      <c r="GU99" s="77"/>
      <c r="GV99" s="77"/>
      <c r="GW99" s="77"/>
      <c r="GX99" s="77"/>
      <c r="GY99" s="77"/>
      <c r="GZ99" s="77"/>
      <c r="HA99" s="77"/>
      <c r="HB99" s="77"/>
      <c r="HC99" s="77"/>
      <c r="HD99" s="77"/>
      <c r="HE99" s="77"/>
      <c r="HF99" s="77"/>
      <c r="HG99" s="77"/>
      <c r="HH99" s="77"/>
      <c r="HI99" s="77"/>
      <c r="HJ99" s="77"/>
      <c r="HK99" s="77"/>
      <c r="HL99" s="77"/>
      <c r="HM99" s="77"/>
      <c r="HN99" s="77"/>
      <c r="HO99" s="77"/>
      <c r="HP99" s="77"/>
      <c r="HQ99" s="77"/>
      <c r="HR99" s="77"/>
      <c r="HS99" s="77"/>
      <c r="HT99" s="77"/>
      <c r="HU99" s="77"/>
      <c r="HV99" s="77"/>
      <c r="HW99" s="77"/>
      <c r="HX99" s="77"/>
      <c r="HY99" s="77"/>
      <c r="HZ99" s="77"/>
      <c r="IA99" s="77"/>
      <c r="IB99" s="77"/>
      <c r="IC99" s="77"/>
      <c r="ID99" s="77"/>
      <c r="IE99" s="77"/>
      <c r="IF99" s="77"/>
      <c r="IG99" s="77"/>
      <c r="IH99" s="77"/>
      <c r="II99" s="77"/>
      <c r="IJ99" s="77"/>
      <c r="IK99" s="77"/>
      <c r="IL99" s="77"/>
      <c r="IM99" s="77"/>
      <c r="IN99" s="77"/>
      <c r="IO99" s="77"/>
      <c r="IP99" s="77"/>
      <c r="IQ99" s="77"/>
      <c r="IR99" s="77"/>
      <c r="IS99" s="77"/>
      <c r="IT99" s="77"/>
      <c r="IU99" s="77"/>
      <c r="IV99" s="77"/>
    </row>
    <row r="100" spans="1:256" ht="46.5" customHeight="1" x14ac:dyDescent="0.25">
      <c r="A100" s="73">
        <v>7</v>
      </c>
      <c r="B100" s="64" t="s">
        <v>344</v>
      </c>
      <c r="C100" s="227">
        <v>776.15390100000002</v>
      </c>
      <c r="D100" s="227">
        <v>1611.08</v>
      </c>
    </row>
    <row r="101" spans="1:256" ht="20.25" customHeight="1" x14ac:dyDescent="0.25">
      <c r="A101" s="72" t="s">
        <v>103</v>
      </c>
      <c r="B101" s="61" t="s">
        <v>322</v>
      </c>
      <c r="C101" s="226">
        <f>+C102</f>
        <v>33077.1</v>
      </c>
      <c r="D101" s="226">
        <f>+D102</f>
        <v>70000</v>
      </c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9"/>
      <c r="FU101" s="69"/>
      <c r="FV101" s="69"/>
      <c r="FW101" s="69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9"/>
      <c r="GI101" s="69"/>
      <c r="GJ101" s="69"/>
      <c r="GK101" s="69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9"/>
      <c r="GW101" s="69"/>
      <c r="GX101" s="69"/>
      <c r="GY101" s="69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9"/>
      <c r="HK101" s="69"/>
      <c r="HL101" s="69"/>
      <c r="HM101" s="69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9"/>
      <c r="HY101" s="69"/>
      <c r="HZ101" s="69"/>
      <c r="IA101" s="69"/>
      <c r="IB101" s="69"/>
      <c r="IC101" s="69"/>
      <c r="ID101" s="69"/>
      <c r="IE101" s="69"/>
      <c r="IF101" s="69"/>
      <c r="IG101" s="69"/>
      <c r="IH101" s="69"/>
      <c r="II101" s="69"/>
      <c r="IJ101" s="69"/>
      <c r="IK101" s="69"/>
      <c r="IL101" s="69"/>
      <c r="IM101" s="69"/>
      <c r="IN101" s="69"/>
      <c r="IO101" s="69"/>
      <c r="IP101" s="69"/>
      <c r="IQ101" s="69"/>
      <c r="IR101" s="69"/>
      <c r="IS101" s="69"/>
      <c r="IT101" s="69"/>
      <c r="IU101" s="69"/>
      <c r="IV101" s="69"/>
    </row>
    <row r="102" spans="1:256" ht="20.25" customHeight="1" x14ac:dyDescent="0.25">
      <c r="A102" s="73">
        <v>1</v>
      </c>
      <c r="B102" s="64" t="s">
        <v>141</v>
      </c>
      <c r="C102" s="227">
        <v>33077.1</v>
      </c>
      <c r="D102" s="227">
        <v>70000</v>
      </c>
    </row>
    <row r="103" spans="1:256" ht="19.5" customHeight="1" x14ac:dyDescent="0.25">
      <c r="A103" s="276" t="s">
        <v>187</v>
      </c>
      <c r="B103" s="277"/>
      <c r="C103" s="223">
        <f>+C101+C93+C84</f>
        <v>959446.80422799999</v>
      </c>
      <c r="D103" s="223">
        <f>+D101+D93+D84</f>
        <v>2027751.1500000001</v>
      </c>
    </row>
    <row r="105" spans="1:256" ht="14.25" x14ac:dyDescent="0.25">
      <c r="A105" s="279"/>
      <c r="B105" s="279"/>
      <c r="C105" s="279"/>
      <c r="D105" s="279"/>
    </row>
    <row r="106" spans="1:256" ht="14.25" x14ac:dyDescent="0.25">
      <c r="A106" s="77"/>
      <c r="B106" s="84"/>
      <c r="C106" s="272"/>
      <c r="D106" s="272"/>
    </row>
  </sheetData>
  <mergeCells count="13">
    <mergeCell ref="A82:D82"/>
    <mergeCell ref="A103:B103"/>
    <mergeCell ref="A105:D105"/>
    <mergeCell ref="A60:B60"/>
    <mergeCell ref="A1:D1"/>
    <mergeCell ref="A2:D2"/>
    <mergeCell ref="A5:B5"/>
    <mergeCell ref="A6:D6"/>
    <mergeCell ref="C106:D106"/>
    <mergeCell ref="A61:D61"/>
    <mergeCell ref="A74:D74"/>
    <mergeCell ref="A73:B73"/>
    <mergeCell ref="A80:B80"/>
  </mergeCells>
  <phoneticPr fontId="0" type="noConversion"/>
  <pageMargins left="0.25" right="0.25" top="0.2" bottom="0.43" header="0.2" footer="0.2"/>
  <pageSetup paperSize="9" scale="80" firstPageNumber="1417" orientation="portrait" useFirstPageNumber="1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39" workbookViewId="0">
      <selection activeCell="A10" sqref="A10"/>
    </sheetView>
  </sheetViews>
  <sheetFormatPr defaultRowHeight="15" x14ac:dyDescent="0.25"/>
  <cols>
    <col min="1" max="1" width="60.28515625" customWidth="1"/>
    <col min="2" max="2" width="17.28515625" customWidth="1"/>
    <col min="3" max="3" width="15" customWidth="1"/>
  </cols>
  <sheetData>
    <row r="1" spans="1:4" ht="17.25" x14ac:dyDescent="0.25">
      <c r="A1" s="280" t="s">
        <v>0</v>
      </c>
      <c r="B1" s="280"/>
      <c r="C1" s="280"/>
      <c r="D1" s="230"/>
    </row>
    <row r="2" spans="1:4" ht="17.25" x14ac:dyDescent="0.25">
      <c r="A2" s="280" t="s">
        <v>347</v>
      </c>
      <c r="B2" s="280"/>
      <c r="C2" s="280"/>
      <c r="D2" s="230"/>
    </row>
    <row r="3" spans="1:4" ht="15" customHeight="1" x14ac:dyDescent="0.25">
      <c r="A3" s="196"/>
      <c r="B3" s="196"/>
      <c r="C3" s="196"/>
    </row>
    <row r="4" spans="1:4" ht="16.5" x14ac:dyDescent="0.25">
      <c r="A4" s="203"/>
      <c r="B4" s="203">
        <v>2014</v>
      </c>
      <c r="C4" s="203">
        <v>2015</v>
      </c>
    </row>
    <row r="5" spans="1:4" ht="32.25" customHeight="1" x14ac:dyDescent="0.25">
      <c r="A5" s="213" t="s">
        <v>348</v>
      </c>
      <c r="B5" s="218">
        <v>2109.5908610450001</v>
      </c>
      <c r="C5" s="219">
        <v>2456.8680771889221</v>
      </c>
    </row>
    <row r="6" spans="1:4" x14ac:dyDescent="0.25">
      <c r="A6" s="197" t="s">
        <v>349</v>
      </c>
      <c r="B6" s="195"/>
      <c r="C6" s="195"/>
    </row>
    <row r="7" spans="1:4" x14ac:dyDescent="0.25">
      <c r="A7" s="198" t="s">
        <v>350</v>
      </c>
      <c r="B7" s="214">
        <v>1900.6261911209049</v>
      </c>
      <c r="C7" s="214">
        <v>2226.4401701688962</v>
      </c>
    </row>
    <row r="8" spans="1:4" x14ac:dyDescent="0.25">
      <c r="A8" s="199" t="s">
        <v>351</v>
      </c>
      <c r="B8" s="215">
        <v>1588.8958572722449</v>
      </c>
      <c r="C8" s="215">
        <v>1858.0768233113963</v>
      </c>
    </row>
    <row r="9" spans="1:4" x14ac:dyDescent="0.25">
      <c r="A9" s="200" t="s">
        <v>352</v>
      </c>
      <c r="B9" s="215">
        <v>1275.3382889622449</v>
      </c>
      <c r="C9" s="215">
        <v>1420.9280683113961</v>
      </c>
    </row>
    <row r="10" spans="1:4" ht="30" customHeight="1" x14ac:dyDescent="0.25">
      <c r="A10" s="201" t="s">
        <v>353</v>
      </c>
      <c r="B10" s="215">
        <v>0.44642000000000004</v>
      </c>
      <c r="C10" s="215">
        <v>0.74626999999999999</v>
      </c>
    </row>
    <row r="11" spans="1:4" ht="29.25" customHeight="1" x14ac:dyDescent="0.25">
      <c r="A11" s="200" t="s">
        <v>354</v>
      </c>
      <c r="B11" s="215">
        <v>313.11114831000003</v>
      </c>
      <c r="C11" s="215">
        <v>436.40248500000001</v>
      </c>
    </row>
    <row r="12" spans="1:4" x14ac:dyDescent="0.25">
      <c r="A12" s="200" t="s">
        <v>355</v>
      </c>
      <c r="B12" s="215">
        <v>0</v>
      </c>
      <c r="C12" s="215">
        <v>0</v>
      </c>
    </row>
    <row r="13" spans="1:4" x14ac:dyDescent="0.25">
      <c r="A13" s="199" t="s">
        <v>356</v>
      </c>
      <c r="B13" s="215">
        <v>311.73033384866</v>
      </c>
      <c r="C13" s="215">
        <v>368.36334685750001</v>
      </c>
    </row>
    <row r="14" spans="1:4" x14ac:dyDescent="0.25">
      <c r="A14" s="200" t="s">
        <v>352</v>
      </c>
      <c r="B14" s="215">
        <v>1.89988</v>
      </c>
      <c r="C14" s="215">
        <v>0</v>
      </c>
    </row>
    <row r="15" spans="1:4" ht="33.75" customHeight="1" x14ac:dyDescent="0.25">
      <c r="A15" s="200" t="s">
        <v>357</v>
      </c>
      <c r="B15" s="215">
        <v>289.44313699999998</v>
      </c>
      <c r="C15" s="215">
        <v>320.01951100000002</v>
      </c>
    </row>
    <row r="16" spans="1:4" ht="30" customHeight="1" x14ac:dyDescent="0.25">
      <c r="A16" s="200" t="s">
        <v>358</v>
      </c>
      <c r="B16" s="215">
        <v>19.367851690000002</v>
      </c>
      <c r="C16" s="215">
        <v>47.382344999999994</v>
      </c>
    </row>
    <row r="17" spans="1:3" x14ac:dyDescent="0.25">
      <c r="A17" s="200" t="s">
        <v>359</v>
      </c>
      <c r="B17" s="215">
        <v>1.0194651586600001</v>
      </c>
      <c r="C17" s="215">
        <v>0.96149085750000007</v>
      </c>
    </row>
    <row r="18" spans="1:3" x14ac:dyDescent="0.25">
      <c r="A18" s="198" t="s">
        <v>360</v>
      </c>
      <c r="B18" s="214">
        <v>208.96466992409924</v>
      </c>
      <c r="C18" s="214">
        <v>230.42790702002597</v>
      </c>
    </row>
    <row r="19" spans="1:3" x14ac:dyDescent="0.25">
      <c r="A19" s="202" t="s">
        <v>361</v>
      </c>
      <c r="B19" s="195"/>
      <c r="C19" s="195"/>
    </row>
    <row r="20" spans="1:3" ht="16.5" customHeight="1" x14ac:dyDescent="0.25">
      <c r="A20" s="199" t="s">
        <v>362</v>
      </c>
      <c r="B20" s="215">
        <v>71.181122004579066</v>
      </c>
      <c r="C20" s="215">
        <v>68.100555851882191</v>
      </c>
    </row>
    <row r="21" spans="1:3" s="212" customFormat="1" ht="16.5" x14ac:dyDescent="0.25">
      <c r="A21" s="217"/>
      <c r="B21" s="217"/>
      <c r="C21" s="217"/>
    </row>
    <row r="22" spans="1:3" ht="16.5" x14ac:dyDescent="0.25">
      <c r="A22" s="213" t="s">
        <v>363</v>
      </c>
      <c r="B22" s="218">
        <v>4441.5244353222388</v>
      </c>
      <c r="C22" s="218">
        <v>5078.7970587884693</v>
      </c>
    </row>
    <row r="23" spans="1:3" x14ac:dyDescent="0.25">
      <c r="A23" s="197" t="s">
        <v>349</v>
      </c>
      <c r="B23" s="214"/>
      <c r="C23" s="214"/>
    </row>
    <row r="24" spans="1:3" x14ac:dyDescent="0.25">
      <c r="A24" s="198" t="s">
        <v>350</v>
      </c>
      <c r="B24" s="214">
        <v>4001.5710278984034</v>
      </c>
      <c r="C24" s="214">
        <v>4602.4603000907409</v>
      </c>
    </row>
    <row r="25" spans="1:3" x14ac:dyDescent="0.25">
      <c r="A25" s="199" t="s">
        <v>351</v>
      </c>
      <c r="B25" s="215">
        <v>3345.2551893219461</v>
      </c>
      <c r="C25" s="215">
        <v>3840.9856812638673</v>
      </c>
    </row>
    <row r="26" spans="1:3" x14ac:dyDescent="0.25">
      <c r="A26" s="200" t="s">
        <v>352</v>
      </c>
      <c r="B26" s="215">
        <v>2685.0922983814658</v>
      </c>
      <c r="C26" s="215">
        <v>2937.3190042612837</v>
      </c>
    </row>
    <row r="27" spans="1:3" ht="27.75" customHeight="1" x14ac:dyDescent="0.25">
      <c r="A27" s="201" t="s">
        <v>353</v>
      </c>
      <c r="B27" s="215">
        <v>0.93989094048045141</v>
      </c>
      <c r="C27" s="215">
        <v>1.5426770025839793</v>
      </c>
    </row>
    <row r="28" spans="1:3" ht="28.5" customHeight="1" x14ac:dyDescent="0.25">
      <c r="A28" s="200" t="s">
        <v>354</v>
      </c>
      <c r="B28" s="215">
        <v>659.22299999999996</v>
      </c>
      <c r="C28" s="215">
        <v>902.12400000000002</v>
      </c>
    </row>
    <row r="29" spans="1:3" x14ac:dyDescent="0.25">
      <c r="A29" s="200" t="s">
        <v>355</v>
      </c>
      <c r="B29" s="215">
        <v>0</v>
      </c>
      <c r="C29" s="215">
        <v>0</v>
      </c>
    </row>
    <row r="30" spans="1:3" x14ac:dyDescent="0.25">
      <c r="A30" s="199" t="s">
        <v>356</v>
      </c>
      <c r="B30" s="215">
        <v>656.31583857645739</v>
      </c>
      <c r="C30" s="215">
        <v>761.47461882687344</v>
      </c>
    </row>
    <row r="31" spans="1:3" x14ac:dyDescent="0.25">
      <c r="A31" s="200" t="s">
        <v>352</v>
      </c>
      <c r="B31" s="215">
        <v>4</v>
      </c>
      <c r="C31" s="215">
        <v>0</v>
      </c>
    </row>
    <row r="32" spans="1:3" ht="29.25" customHeight="1" x14ac:dyDescent="0.25">
      <c r="A32" s="200" t="s">
        <v>357</v>
      </c>
      <c r="B32" s="215">
        <v>609.39246057645732</v>
      </c>
      <c r="C32" s="215">
        <v>661.53904082687347</v>
      </c>
    </row>
    <row r="33" spans="1:3" ht="28.5" customHeight="1" x14ac:dyDescent="0.25">
      <c r="A33" s="200" t="s">
        <v>358</v>
      </c>
      <c r="B33" s="215">
        <v>40.777000000000001</v>
      </c>
      <c r="C33" s="215">
        <v>97.947999999999993</v>
      </c>
    </row>
    <row r="34" spans="1:3" x14ac:dyDescent="0.25">
      <c r="A34" s="200" t="s">
        <v>359</v>
      </c>
      <c r="B34" s="215">
        <v>2.1463779999999999</v>
      </c>
      <c r="C34" s="215">
        <v>1.9875780000000001</v>
      </c>
    </row>
    <row r="35" spans="1:3" x14ac:dyDescent="0.25">
      <c r="A35" s="198" t="s">
        <v>360</v>
      </c>
      <c r="B35" s="214">
        <v>439.95340742383564</v>
      </c>
      <c r="C35" s="214">
        <v>476.3367586977281</v>
      </c>
    </row>
    <row r="36" spans="1:3" x14ac:dyDescent="0.25">
      <c r="A36" s="202" t="s">
        <v>361</v>
      </c>
      <c r="B36" s="195"/>
      <c r="C36" s="195"/>
    </row>
    <row r="37" spans="1:3" ht="14.25" customHeight="1" x14ac:dyDescent="0.25">
      <c r="A37" s="199" t="s">
        <v>362</v>
      </c>
      <c r="B37" s="215">
        <v>149.86445881756546</v>
      </c>
      <c r="C37" s="215">
        <v>140.77634284626811</v>
      </c>
    </row>
    <row r="38" spans="1:3" ht="10.5" customHeight="1" x14ac:dyDescent="0.25">
      <c r="B38" s="192"/>
      <c r="C38" s="192"/>
    </row>
    <row r="39" spans="1:3" ht="16.5" x14ac:dyDescent="0.25">
      <c r="A39" s="203"/>
      <c r="B39" s="203">
        <v>2014</v>
      </c>
      <c r="C39" s="203">
        <v>2015</v>
      </c>
    </row>
    <row r="40" spans="1:3" ht="16.5" x14ac:dyDescent="0.25">
      <c r="A40" s="213" t="s">
        <v>348</v>
      </c>
      <c r="B40" s="218">
        <v>2109.5908610450042</v>
      </c>
      <c r="C40" s="218">
        <v>2456.8680771889221</v>
      </c>
    </row>
    <row r="41" spans="1:3" x14ac:dyDescent="0.25">
      <c r="A41" s="96" t="s">
        <v>349</v>
      </c>
      <c r="B41" s="216"/>
      <c r="C41" s="216"/>
    </row>
    <row r="42" spans="1:3" x14ac:dyDescent="0.25">
      <c r="A42" s="194" t="s">
        <v>364</v>
      </c>
      <c r="B42" s="215">
        <v>1797.8605271963443</v>
      </c>
      <c r="C42" s="215">
        <v>2088.5047303314223</v>
      </c>
    </row>
    <row r="43" spans="1:3" x14ac:dyDescent="0.25">
      <c r="A43" s="194" t="s">
        <v>365</v>
      </c>
      <c r="B43" s="215">
        <v>311.73033384866</v>
      </c>
      <c r="C43" s="215">
        <v>368.36334685750001</v>
      </c>
    </row>
    <row r="44" spans="1:3" ht="13.5" customHeight="1" x14ac:dyDescent="0.25">
      <c r="A44" s="211"/>
      <c r="B44" s="192"/>
      <c r="C44" s="192"/>
    </row>
    <row r="45" spans="1:3" ht="16.5" x14ac:dyDescent="0.25">
      <c r="A45" s="213" t="s">
        <v>366</v>
      </c>
      <c r="B45" s="218">
        <v>4441.5244353222397</v>
      </c>
      <c r="C45" s="218">
        <v>5078.7970587884693</v>
      </c>
    </row>
    <row r="46" spans="1:3" x14ac:dyDescent="0.25">
      <c r="A46" s="96" t="s">
        <v>349</v>
      </c>
      <c r="B46" s="216"/>
      <c r="C46" s="216"/>
    </row>
    <row r="47" spans="1:3" x14ac:dyDescent="0.25">
      <c r="A47" s="194" t="s">
        <v>367</v>
      </c>
      <c r="B47" s="215">
        <v>3785.2085967457815</v>
      </c>
      <c r="C47" s="215">
        <v>4317.3224399615956</v>
      </c>
    </row>
    <row r="48" spans="1:3" x14ac:dyDescent="0.25">
      <c r="A48" s="194" t="s">
        <v>368</v>
      </c>
      <c r="B48" s="215">
        <v>656.31583857645739</v>
      </c>
      <c r="C48" s="215">
        <v>761.47461882687344</v>
      </c>
    </row>
    <row r="49" spans="1:3" x14ac:dyDescent="0.25">
      <c r="A49" s="194"/>
      <c r="B49" s="215"/>
      <c r="C49" s="215"/>
    </row>
    <row r="50" spans="1:3" ht="16.5" x14ac:dyDescent="0.25">
      <c r="A50" s="203"/>
      <c r="B50" s="203">
        <v>2014</v>
      </c>
      <c r="C50" s="203">
        <v>2015</v>
      </c>
    </row>
    <row r="51" spans="1:3" ht="19.5" customHeight="1" x14ac:dyDescent="0.25">
      <c r="A51" s="194" t="s">
        <v>369</v>
      </c>
      <c r="B51" s="215">
        <v>474.97</v>
      </c>
      <c r="C51" s="215">
        <v>483.75</v>
      </c>
    </row>
  </sheetData>
  <mergeCells count="2">
    <mergeCell ref="A1:C1"/>
    <mergeCell ref="A2:C2"/>
  </mergeCells>
  <phoneticPr fontId="0" type="noConversion"/>
  <pageMargins left="0.61" right="0.24" top="0.2" bottom="0.37" header="0.2" footer="0.19"/>
  <pageSetup paperSize="9" scale="90" firstPageNumber="1419" orientation="portrait" useFirstPageNumber="1" verticalDpi="0" r:id="rId1"/>
  <headerFooter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19" zoomScale="115" zoomScaleNormal="115" workbookViewId="0">
      <selection activeCell="E24" sqref="E24"/>
    </sheetView>
  </sheetViews>
  <sheetFormatPr defaultRowHeight="15" x14ac:dyDescent="0.25"/>
  <cols>
    <col min="1" max="1" width="55.5703125" customWidth="1"/>
    <col min="2" max="2" width="8.7109375" bestFit="1" customWidth="1"/>
    <col min="3" max="3" width="14.7109375" customWidth="1"/>
    <col min="4" max="4" width="16.42578125" customWidth="1"/>
    <col min="5" max="5" width="12.42578125" bestFit="1" customWidth="1"/>
    <col min="6" max="6" width="11.140625" bestFit="1" customWidth="1"/>
    <col min="7" max="7" width="13.140625" bestFit="1" customWidth="1"/>
  </cols>
  <sheetData>
    <row r="1" spans="1:4" s="233" customFormat="1" ht="21.75" customHeight="1" x14ac:dyDescent="0.25">
      <c r="A1" s="286" t="s">
        <v>374</v>
      </c>
      <c r="B1" s="286"/>
      <c r="C1" s="286"/>
      <c r="D1" s="286"/>
    </row>
    <row r="2" spans="1:4" s="233" customFormat="1" ht="66" customHeight="1" x14ac:dyDescent="0.25">
      <c r="A2" s="287" t="s">
        <v>412</v>
      </c>
      <c r="B2" s="287"/>
      <c r="C2" s="287"/>
      <c r="D2" s="287"/>
    </row>
    <row r="3" spans="1:4" ht="18" customHeight="1" x14ac:dyDescent="0.25"/>
    <row r="4" spans="1:4" ht="36" customHeight="1" x14ac:dyDescent="0.25">
      <c r="A4" s="234" t="s">
        <v>375</v>
      </c>
      <c r="B4" s="288" t="s">
        <v>376</v>
      </c>
      <c r="C4" s="288"/>
      <c r="D4" s="288"/>
    </row>
    <row r="5" spans="1:4" ht="21" customHeight="1" x14ac:dyDescent="0.25">
      <c r="A5" s="236" t="s">
        <v>377</v>
      </c>
      <c r="B5" s="281">
        <v>500000000</v>
      </c>
      <c r="C5" s="281"/>
      <c r="D5" s="237" t="s">
        <v>266</v>
      </c>
    </row>
    <row r="6" spans="1:4" ht="21" customHeight="1" x14ac:dyDescent="0.25">
      <c r="A6" s="236" t="s">
        <v>378</v>
      </c>
      <c r="B6" s="289" t="s">
        <v>379</v>
      </c>
      <c r="C6" s="289"/>
      <c r="D6" s="289"/>
    </row>
    <row r="7" spans="1:4" ht="21" customHeight="1" x14ac:dyDescent="0.25">
      <c r="A7" s="236" t="s">
        <v>380</v>
      </c>
      <c r="B7" s="281">
        <f>+B5*B6%</f>
        <v>487840000</v>
      </c>
      <c r="C7" s="281"/>
      <c r="D7" s="237" t="s">
        <v>266</v>
      </c>
    </row>
    <row r="8" spans="1:4" ht="21" customHeight="1" x14ac:dyDescent="0.25">
      <c r="A8" s="236" t="s">
        <v>381</v>
      </c>
      <c r="B8" s="281">
        <f>+B7-(B5+199928000)*0.075%</f>
        <v>487315054</v>
      </c>
      <c r="C8" s="281"/>
      <c r="D8" s="237" t="s">
        <v>382</v>
      </c>
    </row>
    <row r="9" spans="1:4" ht="21" customHeight="1" x14ac:dyDescent="0.25">
      <c r="A9" s="236" t="s">
        <v>383</v>
      </c>
      <c r="B9" s="293">
        <v>7.4999999999999997E-2</v>
      </c>
      <c r="C9" s="293"/>
      <c r="D9" s="293"/>
    </row>
    <row r="10" spans="1:4" ht="21" customHeight="1" x14ac:dyDescent="0.25">
      <c r="A10" s="236" t="s">
        <v>384</v>
      </c>
      <c r="B10" s="294">
        <v>7.1499999999999994E-2</v>
      </c>
      <c r="C10" s="294"/>
      <c r="D10" s="294"/>
    </row>
    <row r="11" spans="1:4" ht="21" customHeight="1" x14ac:dyDescent="0.25">
      <c r="A11" s="290" t="s">
        <v>385</v>
      </c>
      <c r="B11" s="281" t="s">
        <v>386</v>
      </c>
      <c r="C11" s="281"/>
      <c r="D11" s="281"/>
    </row>
    <row r="12" spans="1:4" ht="21" customHeight="1" x14ac:dyDescent="0.25">
      <c r="A12" s="291"/>
      <c r="B12" s="292" t="s">
        <v>387</v>
      </c>
      <c r="C12" s="292"/>
      <c r="D12" s="292"/>
    </row>
    <row r="13" spans="1:4" ht="21" customHeight="1" x14ac:dyDescent="0.25">
      <c r="A13" s="236" t="s">
        <v>388</v>
      </c>
      <c r="B13" s="292" t="s">
        <v>389</v>
      </c>
      <c r="C13" s="292"/>
      <c r="D13" s="292"/>
    </row>
    <row r="14" spans="1:4" ht="21" customHeight="1" x14ac:dyDescent="0.25">
      <c r="A14" s="236" t="s">
        <v>413</v>
      </c>
      <c r="B14" s="281">
        <f>+B5*B10/2</f>
        <v>17875000</v>
      </c>
      <c r="C14" s="281"/>
      <c r="D14" s="238" t="s">
        <v>266</v>
      </c>
    </row>
    <row r="15" spans="1:4" ht="21" customHeight="1" x14ac:dyDescent="0.25">
      <c r="A15" s="236" t="s">
        <v>390</v>
      </c>
      <c r="B15" s="281" t="s">
        <v>391</v>
      </c>
      <c r="C15" s="281"/>
      <c r="D15" s="281"/>
    </row>
    <row r="16" spans="1:4" ht="21" customHeight="1" x14ac:dyDescent="0.25">
      <c r="A16" s="236" t="s">
        <v>392</v>
      </c>
      <c r="B16" s="292" t="s">
        <v>393</v>
      </c>
      <c r="C16" s="292"/>
      <c r="D16" s="292"/>
    </row>
    <row r="17" spans="1:7" ht="21" customHeight="1" x14ac:dyDescent="0.25">
      <c r="A17" s="236" t="s">
        <v>394</v>
      </c>
      <c r="B17" s="281" t="s">
        <v>395</v>
      </c>
      <c r="C17" s="281"/>
      <c r="D17" s="281"/>
    </row>
    <row r="18" spans="1:7" ht="21" customHeight="1" x14ac:dyDescent="0.25">
      <c r="A18" s="236" t="s">
        <v>396</v>
      </c>
      <c r="B18" s="281">
        <f>+B5</f>
        <v>500000000</v>
      </c>
      <c r="C18" s="281"/>
      <c r="D18" s="237" t="s">
        <v>266</v>
      </c>
    </row>
    <row r="19" spans="1:7" ht="15.75" customHeight="1" x14ac:dyDescent="0.25">
      <c r="A19" s="239"/>
      <c r="B19" s="240"/>
      <c r="C19" s="240"/>
      <c r="D19" s="241"/>
    </row>
    <row r="20" spans="1:7" ht="53.25" customHeight="1" x14ac:dyDescent="0.25">
      <c r="A20" s="284" t="s">
        <v>418</v>
      </c>
      <c r="B20" s="284"/>
      <c r="C20" s="284"/>
      <c r="D20" s="284"/>
    </row>
    <row r="21" spans="1:7" ht="12" customHeight="1" x14ac:dyDescent="0.25"/>
    <row r="22" spans="1:7" ht="33" customHeight="1" x14ac:dyDescent="0.25">
      <c r="A22" s="288" t="s">
        <v>420</v>
      </c>
      <c r="B22" s="288"/>
      <c r="C22" s="288"/>
      <c r="D22" s="288"/>
    </row>
    <row r="23" spans="1:7" s="210" customFormat="1" ht="16.5" customHeight="1" x14ac:dyDescent="0.25">
      <c r="A23" s="298" t="s">
        <v>397</v>
      </c>
      <c r="B23" s="298"/>
      <c r="C23" s="298"/>
      <c r="D23" s="242" t="s">
        <v>370</v>
      </c>
    </row>
    <row r="24" spans="1:7" s="244" customFormat="1" ht="39.75" customHeight="1" x14ac:dyDescent="0.25">
      <c r="A24" s="283" t="s">
        <v>414</v>
      </c>
      <c r="B24" s="283"/>
      <c r="C24" s="283"/>
      <c r="D24" s="243">
        <v>94.208072900000005</v>
      </c>
    </row>
    <row r="25" spans="1:7" s="244" customFormat="1" ht="39.75" customHeight="1" x14ac:dyDescent="0.25">
      <c r="A25" s="283" t="s">
        <v>415</v>
      </c>
      <c r="B25" s="283"/>
      <c r="C25" s="283"/>
      <c r="D25" s="243">
        <v>40</v>
      </c>
    </row>
    <row r="26" spans="1:7" s="244" customFormat="1" ht="30" customHeight="1" x14ac:dyDescent="0.25">
      <c r="A26" s="283" t="s">
        <v>398</v>
      </c>
      <c r="B26" s="283"/>
      <c r="C26" s="283"/>
      <c r="D26" s="243">
        <v>33.800400000000003</v>
      </c>
      <c r="G26" s="245"/>
    </row>
    <row r="27" spans="1:7" s="244" customFormat="1" ht="15.75" customHeight="1" x14ac:dyDescent="0.25">
      <c r="A27" s="297" t="s">
        <v>399</v>
      </c>
      <c r="B27" s="297"/>
      <c r="C27" s="297"/>
      <c r="D27" s="243"/>
    </row>
    <row r="28" spans="1:7" s="244" customFormat="1" ht="24.75" customHeight="1" x14ac:dyDescent="0.25">
      <c r="A28" s="282" t="s">
        <v>400</v>
      </c>
      <c r="B28" s="282"/>
      <c r="C28" s="282"/>
      <c r="D28" s="243">
        <v>10</v>
      </c>
    </row>
    <row r="29" spans="1:7" s="244" customFormat="1" ht="24" customHeight="1" x14ac:dyDescent="0.25">
      <c r="A29" s="282" t="s">
        <v>401</v>
      </c>
      <c r="B29" s="282"/>
      <c r="C29" s="282"/>
      <c r="D29" s="243">
        <v>19.045400000000001</v>
      </c>
    </row>
    <row r="30" spans="1:7" s="244" customFormat="1" ht="25.5" customHeight="1" x14ac:dyDescent="0.25">
      <c r="A30" s="282" t="s">
        <v>402</v>
      </c>
      <c r="B30" s="282"/>
      <c r="C30" s="282"/>
      <c r="D30" s="243">
        <v>4.7549999999999999</v>
      </c>
    </row>
    <row r="31" spans="1:7" s="244" customFormat="1" ht="26.25" customHeight="1" x14ac:dyDescent="0.25">
      <c r="A31" s="283" t="s">
        <v>416</v>
      </c>
      <c r="B31" s="283"/>
      <c r="C31" s="283"/>
      <c r="D31" s="246">
        <v>12.5</v>
      </c>
    </row>
    <row r="32" spans="1:7" s="244" customFormat="1" ht="30" customHeight="1" x14ac:dyDescent="0.25">
      <c r="A32" s="283" t="s">
        <v>417</v>
      </c>
      <c r="B32" s="283"/>
      <c r="C32" s="283"/>
      <c r="D32" s="246">
        <v>49.366613499999993</v>
      </c>
    </row>
    <row r="33" spans="1:4" s="244" customFormat="1" ht="21.75" customHeight="1" x14ac:dyDescent="0.25">
      <c r="A33" s="285" t="s">
        <v>187</v>
      </c>
      <c r="B33" s="285"/>
      <c r="C33" s="285"/>
      <c r="D33" s="247">
        <v>229.87508639999999</v>
      </c>
    </row>
    <row r="34" spans="1:4" s="244" customFormat="1" ht="12.75" customHeight="1" x14ac:dyDescent="0.25">
      <c r="A34" s="248"/>
      <c r="B34" s="248"/>
      <c r="C34" s="248"/>
      <c r="D34" s="249"/>
    </row>
    <row r="35" spans="1:4" s="210" customFormat="1" ht="29.25" customHeight="1" x14ac:dyDescent="0.25">
      <c r="A35" s="284" t="s">
        <v>419</v>
      </c>
      <c r="B35" s="284"/>
      <c r="C35" s="284"/>
      <c r="D35" s="284"/>
    </row>
    <row r="36" spans="1:4" s="210" customFormat="1" ht="15" customHeight="1" x14ac:dyDescent="0.25">
      <c r="A36" s="232"/>
      <c r="B36" s="232"/>
      <c r="C36" s="232"/>
      <c r="D36" s="232"/>
    </row>
    <row r="37" spans="1:4" s="210" customFormat="1" ht="15" customHeight="1" x14ac:dyDescent="0.25">
      <c r="A37" s="232"/>
      <c r="B37" s="232"/>
      <c r="C37" s="232"/>
      <c r="D37" s="232"/>
    </row>
    <row r="38" spans="1:4" ht="30.75" customHeight="1" x14ac:dyDescent="0.25">
      <c r="A38" s="296" t="s">
        <v>403</v>
      </c>
      <c r="B38" s="296"/>
      <c r="C38" s="296"/>
      <c r="D38" s="296"/>
    </row>
    <row r="39" spans="1:4" ht="16.5" x14ac:dyDescent="0.25">
      <c r="A39" s="298" t="s">
        <v>404</v>
      </c>
      <c r="B39" s="298"/>
      <c r="C39" s="298"/>
      <c r="D39" s="235" t="s">
        <v>405</v>
      </c>
    </row>
    <row r="40" spans="1:4" ht="53.25" customHeight="1" x14ac:dyDescent="0.25">
      <c r="A40" s="283" t="s">
        <v>406</v>
      </c>
      <c r="B40" s="283"/>
      <c r="C40" s="283"/>
      <c r="D40" s="250">
        <v>0.52494600000000002</v>
      </c>
    </row>
    <row r="41" spans="1:4" ht="47.25" customHeight="1" x14ac:dyDescent="0.25">
      <c r="A41" s="283" t="s">
        <v>407</v>
      </c>
      <c r="B41" s="283"/>
      <c r="C41" s="283"/>
      <c r="D41" s="250">
        <v>0.36176803000000002</v>
      </c>
    </row>
    <row r="42" spans="1:4" ht="36.75" customHeight="1" x14ac:dyDescent="0.25">
      <c r="A42" s="283" t="s">
        <v>408</v>
      </c>
      <c r="B42" s="283"/>
      <c r="C42" s="283"/>
      <c r="D42" s="250">
        <v>0.1</v>
      </c>
    </row>
    <row r="43" spans="1:4" ht="33.75" customHeight="1" x14ac:dyDescent="0.25">
      <c r="A43" s="283" t="s">
        <v>409</v>
      </c>
      <c r="B43" s="283"/>
      <c r="C43" s="283"/>
      <c r="D43" s="250">
        <v>5.4999999999999993E-2</v>
      </c>
    </row>
    <row r="44" spans="1:4" ht="21" customHeight="1" x14ac:dyDescent="0.25">
      <c r="A44" s="285" t="s">
        <v>187</v>
      </c>
      <c r="B44" s="285"/>
      <c r="C44" s="285"/>
      <c r="D44" s="251">
        <f>SUM(D40:D43)</f>
        <v>1.0417140300000001</v>
      </c>
    </row>
    <row r="45" spans="1:4" x14ac:dyDescent="0.25">
      <c r="A45" s="210"/>
      <c r="B45" s="210"/>
      <c r="C45" s="210"/>
      <c r="D45" s="210"/>
    </row>
    <row r="46" spans="1:4" ht="33" customHeight="1" x14ac:dyDescent="0.25">
      <c r="A46" s="295" t="s">
        <v>410</v>
      </c>
      <c r="B46" s="295"/>
      <c r="C46" s="295"/>
      <c r="D46" s="295"/>
    </row>
  </sheetData>
  <mergeCells count="40">
    <mergeCell ref="A39:C39"/>
    <mergeCell ref="A27:C27"/>
    <mergeCell ref="A22:D22"/>
    <mergeCell ref="A23:C23"/>
    <mergeCell ref="A26:C26"/>
    <mergeCell ref="A24:C24"/>
    <mergeCell ref="A25:C25"/>
    <mergeCell ref="A46:D46"/>
    <mergeCell ref="A38:D38"/>
    <mergeCell ref="A44:C44"/>
    <mergeCell ref="A20:D20"/>
    <mergeCell ref="A29:C29"/>
    <mergeCell ref="A30:C30"/>
    <mergeCell ref="A40:C40"/>
    <mergeCell ref="A41:C41"/>
    <mergeCell ref="A42:C42"/>
    <mergeCell ref="A43:C43"/>
    <mergeCell ref="A11:A12"/>
    <mergeCell ref="B8:C8"/>
    <mergeCell ref="B13:D13"/>
    <mergeCell ref="B9:D9"/>
    <mergeCell ref="B10:D10"/>
    <mergeCell ref="B11:D11"/>
    <mergeCell ref="B12:D12"/>
    <mergeCell ref="A1:D1"/>
    <mergeCell ref="A2:D2"/>
    <mergeCell ref="B4:D4"/>
    <mergeCell ref="B6:D6"/>
    <mergeCell ref="B5:C5"/>
    <mergeCell ref="B7:C7"/>
    <mergeCell ref="B14:C14"/>
    <mergeCell ref="A28:C28"/>
    <mergeCell ref="A31:C31"/>
    <mergeCell ref="A35:D35"/>
    <mergeCell ref="A32:C32"/>
    <mergeCell ref="A33:C33"/>
    <mergeCell ref="B17:D17"/>
    <mergeCell ref="B18:C18"/>
    <mergeCell ref="B15:D15"/>
    <mergeCell ref="B16:D16"/>
  </mergeCells>
  <phoneticPr fontId="59" type="noConversion"/>
  <pageMargins left="0.65" right="0.45" top="0.24" bottom="0.39" header="0.17" footer="0.17"/>
  <pageSetup paperSize="9" scale="94" firstPageNumber="1420" orientation="portrait" useFirstPageNumber="1" horizontalDpi="1200" verticalDpi="1200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3.External Debt Service</vt:lpstr>
      <vt:lpstr>4.Tesutyun+</vt:lpstr>
      <vt:lpstr>5.Disbursements Report+</vt:lpstr>
      <vt:lpstr>6.Public Debt+</vt:lpstr>
      <vt:lpstr>7.Evrobond </vt:lpstr>
      <vt:lpstr>'5.Disbursements Report+'!Print_Area</vt:lpstr>
      <vt:lpstr>'3.External Debt Service'!Print_Titles</vt:lpstr>
      <vt:lpstr>'5.Disbursements Report+'!Print_Titles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2016-04-28T07:47:01Z</cp:lastPrinted>
  <dcterms:created xsi:type="dcterms:W3CDTF">2006-09-16T00:00:00Z</dcterms:created>
  <dcterms:modified xsi:type="dcterms:W3CDTF">2016-06-22T12:42:38Z</dcterms:modified>
</cp:coreProperties>
</file>